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firstSheet="19" activeTab="30"/>
  </bookViews>
  <sheets>
    <sheet name="北京" sheetId="1" r:id="rId1"/>
    <sheet name="天津" sheetId="2" r:id="rId2"/>
    <sheet name="河北" sheetId="3" r:id="rId3"/>
    <sheet name="山西" sheetId="4" r:id="rId4"/>
    <sheet name="内蒙" sheetId="5" r:id="rId5"/>
    <sheet name="辽宁" sheetId="6" r:id="rId6"/>
    <sheet name="吉林" sheetId="7" r:id="rId7"/>
    <sheet name="黑龙江" sheetId="8" r:id="rId8"/>
    <sheet name="上海" sheetId="9" r:id="rId9"/>
    <sheet name="江苏" sheetId="10" r:id="rId10"/>
    <sheet name="浙江" sheetId="11" r:id="rId11"/>
    <sheet name="安徽" sheetId="12" r:id="rId12"/>
    <sheet name="福建" sheetId="13" r:id="rId13"/>
    <sheet name="江西" sheetId="14" r:id="rId14"/>
    <sheet name="山东" sheetId="15" r:id="rId15"/>
    <sheet name="河南" sheetId="16" r:id="rId16"/>
    <sheet name="湖北" sheetId="17" r:id="rId17"/>
    <sheet name="湖南" sheetId="18" r:id="rId18"/>
    <sheet name="广东" sheetId="19" r:id="rId19"/>
    <sheet name="广西" sheetId="31" r:id="rId20"/>
    <sheet name="海南" sheetId="20" r:id="rId21"/>
    <sheet name="重庆" sheetId="21" r:id="rId22"/>
    <sheet name="四川" sheetId="22" r:id="rId23"/>
    <sheet name="贵州" sheetId="23" r:id="rId24"/>
    <sheet name="云南" sheetId="24" r:id="rId25"/>
    <sheet name="西藏" sheetId="25" r:id="rId26"/>
    <sheet name="陕西" sheetId="26" r:id="rId27"/>
    <sheet name="甘肃" sheetId="27" r:id="rId28"/>
    <sheet name="青海" sheetId="28" r:id="rId29"/>
    <sheet name="宁夏" sheetId="29" r:id="rId30"/>
    <sheet name="新疆" sheetId="30" r:id="rId31"/>
  </sheets>
  <calcPr calcId="144525"/>
</workbook>
</file>

<file path=xl/sharedStrings.xml><?xml version="1.0" encoding="utf-8"?>
<sst xmlns="http://schemas.openxmlformats.org/spreadsheetml/2006/main" count="13274" uniqueCount="86">
  <si>
    <t>出栏量</t>
  </si>
  <si>
    <t>存栏量</t>
  </si>
  <si>
    <t>总头数</t>
  </si>
  <si>
    <t>VS(kg/头/年)</t>
  </si>
  <si>
    <t>羊</t>
  </si>
  <si>
    <t>猪</t>
  </si>
  <si>
    <t>马</t>
  </si>
  <si>
    <t>驴</t>
  </si>
  <si>
    <t>骡</t>
  </si>
  <si>
    <t>骆驼</t>
  </si>
  <si>
    <t>牛</t>
  </si>
  <si>
    <t>肉牛</t>
  </si>
  <si>
    <t>MCF</t>
  </si>
  <si>
    <t>AWMS</t>
  </si>
  <si>
    <t>奶牛</t>
  </si>
  <si>
    <t>役用牛</t>
  </si>
  <si>
    <t>山羊</t>
  </si>
  <si>
    <t>绵羊</t>
  </si>
  <si>
    <t>T1</t>
  </si>
  <si>
    <t>K</t>
  </si>
  <si>
    <t>Total CH4</t>
  </si>
  <si>
    <t>这次按温度计算的</t>
  </si>
  <si>
    <t>kg</t>
  </si>
  <si>
    <t>万吨</t>
  </si>
  <si>
    <t>T2</t>
  </si>
  <si>
    <t>上一次计算的</t>
  </si>
  <si>
    <t>Ea</t>
  </si>
  <si>
    <t>cal/mol</t>
  </si>
  <si>
    <t>R</t>
  </si>
  <si>
    <t>cal/K mol</t>
  </si>
  <si>
    <t>一年总甲烷量</t>
  </si>
  <si>
    <t>一个月的奶牛的甲烷量</t>
  </si>
  <si>
    <t>Minimum T2</t>
  </si>
  <si>
    <t>℃</t>
  </si>
  <si>
    <t>清单中数据</t>
  </si>
  <si>
    <t>Damping T2</t>
  </si>
  <si>
    <t>差距</t>
  </si>
  <si>
    <t>%</t>
  </si>
  <si>
    <t>B0</t>
  </si>
  <si>
    <t>m3/kg VS</t>
  </si>
  <si>
    <t>MDP</t>
  </si>
  <si>
    <t>unitless</t>
  </si>
  <si>
    <t>Emptying efficiency</t>
  </si>
  <si>
    <t>CH4 Density</t>
  </si>
  <si>
    <t>kg/m3</t>
  </si>
  <si>
    <t>liquid</t>
  </si>
  <si>
    <t>logoon</t>
  </si>
  <si>
    <t>solid</t>
  </si>
  <si>
    <t>dry</t>
  </si>
  <si>
    <t>daily</t>
  </si>
  <si>
    <t>digestion</t>
  </si>
  <si>
    <t>fuel</t>
  </si>
  <si>
    <t>PRP</t>
  </si>
  <si>
    <t>月份</t>
  </si>
  <si>
    <t>空气温度 ℃</t>
  </si>
  <si>
    <t>粪便温度 ℃</t>
  </si>
  <si>
    <t>一年清理</t>
  </si>
  <si>
    <t>粪便温度 K</t>
  </si>
  <si>
    <t>f</t>
  </si>
  <si>
    <t>VS排出</t>
  </si>
  <si>
    <t>VS loaded</t>
  </si>
  <si>
    <t>粪便清理</t>
  </si>
  <si>
    <t>VS清空</t>
  </si>
  <si>
    <t>VS可用</t>
  </si>
  <si>
    <t>VS消耗</t>
  </si>
  <si>
    <t>甲烷生产</t>
  </si>
  <si>
    <t>potential CH4</t>
  </si>
  <si>
    <t>mcf*awms总和</t>
  </si>
  <si>
    <t>VS</t>
  </si>
  <si>
    <t>N (万)</t>
  </si>
  <si>
    <t>CH4 (kg)</t>
  </si>
  <si>
    <t>VS excretion</t>
  </si>
  <si>
    <t>上一年12</t>
  </si>
  <si>
    <t>N</t>
  </si>
  <si>
    <t>VS% liquid storage</t>
  </si>
  <si>
    <t>Y</t>
  </si>
  <si>
    <t>MEF</t>
  </si>
  <si>
    <t>MEF总和</t>
  </si>
  <si>
    <t>pit&lt;1</t>
  </si>
  <si>
    <t>pit&gt;1</t>
  </si>
  <si>
    <t>驴/骡</t>
  </si>
  <si>
    <t>N (万) 驴</t>
  </si>
  <si>
    <t>CH4 (kg) 驴</t>
  </si>
  <si>
    <t>N 骡</t>
  </si>
  <si>
    <t>CH4 (kg) 骡</t>
  </si>
  <si>
    <t>Total CH4/年</t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</si>
</sst>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_ "/>
    <numFmt numFmtId="178" formatCode="0.000_ "/>
    <numFmt numFmtId="179" formatCode="0.000000_ "/>
  </numFmts>
  <fonts count="2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rgb="FFFF0000"/>
      <name val="微软雅黑"/>
      <charset val="134"/>
    </font>
    <font>
      <sz val="11"/>
      <name val="微软雅黑"/>
      <charset val="134"/>
    </font>
    <font>
      <sz val="10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5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9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3" borderId="12" applyNumberFormat="0" applyFon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8" fillId="17" borderId="15" applyNumberFormat="0" applyAlignment="0" applyProtection="0">
      <alignment vertical="center"/>
    </xf>
    <xf numFmtId="0" fontId="19" fillId="17" borderId="11" applyNumberFormat="0" applyAlignment="0" applyProtection="0">
      <alignment vertical="center"/>
    </xf>
    <xf numFmtId="0" fontId="20" fillId="18" borderId="16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1" fillId="0" borderId="17" applyNumberFormat="0" applyFill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38" borderId="0" applyNumberFormat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77" fontId="1" fillId="0" borderId="3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7" fontId="1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77" fontId="1" fillId="0" borderId="5" xfId="0" applyNumberFormat="1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/>
    <xf numFmtId="178" fontId="1" fillId="0" borderId="0" xfId="0" applyNumberFormat="1" applyFont="1" applyFill="1" applyAlignment="1">
      <alignment horizontal="center" vertical="center"/>
    </xf>
    <xf numFmtId="178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176" fontId="1" fillId="0" borderId="0" xfId="0" applyNumberFormat="1" applyFont="1" applyFill="1" applyAlignment="1">
      <alignment horizontal="center" vertical="center"/>
    </xf>
    <xf numFmtId="178" fontId="1" fillId="0" borderId="1" xfId="0" applyNumberFormat="1" applyFont="1" applyFill="1" applyBorder="1" applyAlignment="1">
      <alignment horizontal="center" vertical="center"/>
    </xf>
    <xf numFmtId="179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178" fontId="1" fillId="0" borderId="0" xfId="0" applyNumberFormat="1" applyFont="1" applyAlignment="1">
      <alignment horizontal="center" vertical="center"/>
    </xf>
    <xf numFmtId="177" fontId="1" fillId="0" borderId="0" xfId="0" applyNumberFormat="1" applyFont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8" fontId="1" fillId="0" borderId="1" xfId="0" applyNumberFormat="1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Fill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0" fontId="0" fillId="0" borderId="0" xfId="0" applyFill="1">
      <alignment vertical="center"/>
    </xf>
    <xf numFmtId="0" fontId="0" fillId="4" borderId="1" xfId="0" applyFont="1" applyFill="1" applyBorder="1" applyAlignment="1"/>
    <xf numFmtId="177" fontId="1" fillId="0" borderId="1" xfId="0" applyNumberFormat="1" applyFont="1" applyBorder="1" applyAlignment="1">
      <alignment horizontal="center" vertical="center"/>
    </xf>
    <xf numFmtId="0" fontId="4" fillId="4" borderId="1" xfId="0" applyFont="1" applyFill="1" applyBorder="1" applyAlignment="1"/>
    <xf numFmtId="0" fontId="1" fillId="0" borderId="1" xfId="0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4" Type="http://schemas.openxmlformats.org/officeDocument/2006/relationships/sharedStrings" Target="sharedStrings.xml"/><Relationship Id="rId33" Type="http://schemas.openxmlformats.org/officeDocument/2006/relationships/styles" Target="styles.xml"/><Relationship Id="rId32" Type="http://schemas.openxmlformats.org/officeDocument/2006/relationships/theme" Target="theme/theme1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6.8888888888889" style="1"/>
    <col min="6" max="7" width="14.1111111111111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2" width="8.44444444444444" style="1" customWidth="1"/>
    <col min="23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pans="3:41">
      <c r="C1" s="3" t="s">
        <v>0</v>
      </c>
      <c r="D1" s="3" t="s">
        <v>1</v>
      </c>
      <c r="E1" s="3" t="s">
        <v>2</v>
      </c>
      <c r="F1" s="3" t="s">
        <v>3</v>
      </c>
      <c r="G1"/>
      <c r="H1"/>
      <c r="I1"/>
      <c r="J1"/>
      <c r="K1"/>
      <c r="L1"/>
      <c r="M1"/>
      <c r="N1"/>
      <c r="O1"/>
      <c r="P1"/>
      <c r="Q1"/>
      <c r="R1" s="5" t="s">
        <v>4</v>
      </c>
      <c r="S1" s="45"/>
      <c r="T1" s="45"/>
      <c r="U1" s="45"/>
      <c r="V1" s="45"/>
      <c r="W1" s="46"/>
      <c r="X1" s="47" t="s">
        <v>5</v>
      </c>
      <c r="Y1" s="50"/>
      <c r="Z1" s="51"/>
      <c r="AA1" s="47" t="s">
        <v>6</v>
      </c>
      <c r="AB1" s="50"/>
      <c r="AC1" s="51"/>
      <c r="AD1" s="47" t="s">
        <v>7</v>
      </c>
      <c r="AE1" s="50"/>
      <c r="AF1" s="51"/>
      <c r="AG1" s="47" t="s">
        <v>8</v>
      </c>
      <c r="AH1" s="50"/>
      <c r="AI1" s="51"/>
      <c r="AJ1" s="4" t="s">
        <v>9</v>
      </c>
      <c r="AK1" s="4"/>
      <c r="AL1" s="4"/>
      <c r="AM1" s="4"/>
      <c r="AN1" s="4"/>
      <c r="AO1" s="4"/>
    </row>
    <row r="2" spans="1:41">
      <c r="A2" s="4" t="s">
        <v>10</v>
      </c>
      <c r="B2" s="5" t="s">
        <v>11</v>
      </c>
      <c r="C2" s="3"/>
      <c r="D2" s="3"/>
      <c r="E2" s="6">
        <v>32.49</v>
      </c>
      <c r="F2" s="3">
        <v>1166.832</v>
      </c>
      <c r="G2" s="43">
        <f>(F2+F3+F4)/3</f>
        <v>1338.18733333333</v>
      </c>
      <c r="H2"/>
      <c r="I2"/>
      <c r="J2"/>
      <c r="K2"/>
      <c r="L2"/>
      <c r="M2"/>
      <c r="N2"/>
      <c r="O2"/>
      <c r="P2"/>
      <c r="Q2"/>
      <c r="R2" s="48" t="s">
        <v>12</v>
      </c>
      <c r="S2" s="48" t="s">
        <v>13</v>
      </c>
      <c r="T2" s="48"/>
      <c r="U2" s="48" t="s">
        <v>12</v>
      </c>
      <c r="V2" s="48" t="s">
        <v>13</v>
      </c>
      <c r="W2" s="48"/>
      <c r="X2" s="48" t="s">
        <v>12</v>
      </c>
      <c r="Y2" s="48" t="s">
        <v>13</v>
      </c>
      <c r="Z2" s="48"/>
      <c r="AA2" s="48" t="s">
        <v>12</v>
      </c>
      <c r="AB2" s="48" t="s">
        <v>13</v>
      </c>
      <c r="AC2" s="48"/>
      <c r="AD2" s="48" t="s">
        <v>12</v>
      </c>
      <c r="AE2" s="48" t="s">
        <v>13</v>
      </c>
      <c r="AF2" s="48"/>
      <c r="AG2" s="48" t="s">
        <v>12</v>
      </c>
      <c r="AH2" s="48" t="s">
        <v>13</v>
      </c>
      <c r="AI2" s="48"/>
      <c r="AJ2" s="48" t="s">
        <v>12</v>
      </c>
      <c r="AK2" s="48"/>
      <c r="AL2" s="48"/>
      <c r="AM2" s="48"/>
      <c r="AN2" s="48" t="s">
        <v>13</v>
      </c>
      <c r="AO2" s="48"/>
    </row>
    <row r="3" spans="1:41">
      <c r="A3" s="4"/>
      <c r="B3" s="5" t="s">
        <v>14</v>
      </c>
      <c r="C3" s="3"/>
      <c r="D3" s="3"/>
      <c r="E3" s="8"/>
      <c r="F3" s="3">
        <v>1192.09</v>
      </c>
      <c r="G3" s="43"/>
      <c r="H3"/>
      <c r="I3"/>
      <c r="J3"/>
      <c r="K3"/>
      <c r="L3"/>
      <c r="M3"/>
      <c r="N3"/>
      <c r="O3"/>
      <c r="P3"/>
      <c r="Q3"/>
      <c r="R3" s="4"/>
      <c r="S3" s="4">
        <v>0</v>
      </c>
      <c r="T3" s="4"/>
      <c r="U3" s="4"/>
      <c r="V3" s="4">
        <v>0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</row>
    <row r="4" spans="1:41">
      <c r="A4" s="4"/>
      <c r="B4" s="5" t="s">
        <v>15</v>
      </c>
      <c r="C4" s="3"/>
      <c r="D4" s="3"/>
      <c r="E4" s="10"/>
      <c r="F4" s="3">
        <v>1655.64</v>
      </c>
      <c r="G4" s="43"/>
      <c r="H4"/>
      <c r="I4"/>
      <c r="J4"/>
      <c r="K4"/>
      <c r="L4"/>
      <c r="M4"/>
      <c r="N4"/>
      <c r="O4"/>
      <c r="P4"/>
      <c r="Q4"/>
      <c r="R4" s="49"/>
      <c r="S4" s="49">
        <v>0</v>
      </c>
      <c r="T4" s="49"/>
      <c r="U4" s="49"/>
      <c r="V4" s="49">
        <v>0</v>
      </c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</row>
    <row r="5" spans="1:41">
      <c r="A5" s="4" t="s">
        <v>4</v>
      </c>
      <c r="B5" s="5" t="s">
        <v>16</v>
      </c>
      <c r="C5" s="3"/>
      <c r="D5" s="3"/>
      <c r="E5" s="6">
        <v>227.175780821918</v>
      </c>
      <c r="F5" s="3">
        <v>93.9145</v>
      </c>
      <c r="G5" s="43">
        <f>(F5+F6)/2</f>
        <v>92.50925</v>
      </c>
      <c r="H5"/>
      <c r="I5"/>
      <c r="J5"/>
      <c r="K5"/>
      <c r="L5"/>
      <c r="M5"/>
      <c r="N5"/>
      <c r="O5"/>
      <c r="P5"/>
      <c r="Q5"/>
      <c r="R5" s="4"/>
      <c r="S5" s="4">
        <v>3</v>
      </c>
      <c r="T5" s="4"/>
      <c r="U5" s="4"/>
      <c r="V5" s="4">
        <v>0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</row>
    <row r="6" spans="1:41">
      <c r="A6" s="4"/>
      <c r="B6" s="5" t="s">
        <v>17</v>
      </c>
      <c r="C6" s="3"/>
      <c r="D6" s="3"/>
      <c r="E6" s="10"/>
      <c r="F6" s="3">
        <v>91.104</v>
      </c>
      <c r="G6" s="43"/>
      <c r="H6"/>
      <c r="I6"/>
      <c r="J6"/>
      <c r="K6"/>
      <c r="L6"/>
      <c r="M6"/>
      <c r="N6"/>
      <c r="O6"/>
      <c r="P6"/>
      <c r="Q6"/>
      <c r="R6" s="4"/>
      <c r="S6" s="4">
        <v>80</v>
      </c>
      <c r="T6" s="4"/>
      <c r="U6" s="4"/>
      <c r="V6" s="4">
        <v>50</v>
      </c>
      <c r="W6" s="4"/>
      <c r="X6" s="4"/>
      <c r="Y6" s="4"/>
      <c r="Z6" s="4"/>
      <c r="AA6" s="4"/>
      <c r="AB6" s="4">
        <v>50</v>
      </c>
      <c r="AC6" s="4"/>
      <c r="AD6" s="4"/>
      <c r="AE6" s="4">
        <v>50</v>
      </c>
      <c r="AF6" s="4"/>
      <c r="AG6" s="4"/>
      <c r="AH6" s="4">
        <v>50</v>
      </c>
      <c r="AI6" s="4"/>
      <c r="AJ6" s="4"/>
      <c r="AK6" s="4"/>
      <c r="AL6" s="4"/>
      <c r="AM6" s="4"/>
      <c r="AN6" s="4">
        <v>50</v>
      </c>
      <c r="AO6" s="4"/>
    </row>
    <row r="7" spans="1:41">
      <c r="A7" s="4" t="s">
        <v>5</v>
      </c>
      <c r="B7" s="5"/>
      <c r="C7" s="3"/>
      <c r="D7" s="3"/>
      <c r="E7" s="12">
        <v>612.641095890411</v>
      </c>
      <c r="F7" s="3">
        <v>134.758</v>
      </c>
      <c r="G7"/>
      <c r="H7"/>
      <c r="I7"/>
      <c r="J7"/>
      <c r="K7"/>
      <c r="L7"/>
      <c r="M7"/>
      <c r="N7"/>
      <c r="O7"/>
      <c r="P7"/>
      <c r="Q7"/>
      <c r="R7" s="4"/>
      <c r="S7" s="4">
        <v>0</v>
      </c>
      <c r="T7" s="4"/>
      <c r="U7" s="4"/>
      <c r="V7" s="4">
        <v>0</v>
      </c>
      <c r="W7" s="4"/>
      <c r="X7" s="4"/>
      <c r="Y7" s="4"/>
      <c r="Z7" s="4"/>
      <c r="AA7" s="4"/>
      <c r="AB7" s="4">
        <v>50</v>
      </c>
      <c r="AC7" s="4"/>
      <c r="AD7" s="4"/>
      <c r="AE7" s="4">
        <v>50</v>
      </c>
      <c r="AF7" s="4"/>
      <c r="AG7" s="4"/>
      <c r="AH7" s="4">
        <v>50</v>
      </c>
      <c r="AI7" s="4"/>
      <c r="AJ7" s="4"/>
      <c r="AK7" s="4"/>
      <c r="AL7" s="4"/>
      <c r="AM7" s="4"/>
      <c r="AN7" s="4">
        <v>50</v>
      </c>
      <c r="AO7" s="4"/>
    </row>
    <row r="8" spans="1:41">
      <c r="A8" s="4" t="s">
        <v>6</v>
      </c>
      <c r="B8" s="5"/>
      <c r="C8" s="3"/>
      <c r="D8" s="3"/>
      <c r="E8" s="12">
        <v>0.17</v>
      </c>
      <c r="F8" s="3">
        <v>625.464</v>
      </c>
      <c r="G8"/>
      <c r="H8"/>
      <c r="I8"/>
      <c r="J8"/>
      <c r="K8"/>
      <c r="L8"/>
      <c r="M8"/>
      <c r="N8"/>
      <c r="O8"/>
      <c r="P8"/>
      <c r="Q8"/>
      <c r="R8" s="4"/>
      <c r="S8" s="4">
        <v>0</v>
      </c>
      <c r="T8" s="4"/>
      <c r="U8" s="4"/>
      <c r="V8" s="4">
        <v>0</v>
      </c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</row>
    <row r="9" spans="1:41">
      <c r="A9" s="4" t="s">
        <v>7</v>
      </c>
      <c r="B9" s="5"/>
      <c r="C9" s="3"/>
      <c r="D9" s="3"/>
      <c r="E9" s="12">
        <v>0.84</v>
      </c>
      <c r="F9" s="3">
        <v>341.64</v>
      </c>
      <c r="G9"/>
      <c r="H9"/>
      <c r="I9"/>
      <c r="J9"/>
      <c r="K9"/>
      <c r="L9"/>
      <c r="M9"/>
      <c r="N9"/>
      <c r="O9"/>
      <c r="P9"/>
      <c r="Q9"/>
      <c r="R9" s="4"/>
      <c r="S9" s="4">
        <v>0</v>
      </c>
      <c r="T9" s="4"/>
      <c r="U9" s="4"/>
      <c r="V9" s="4">
        <v>0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</row>
    <row r="10" spans="1:41">
      <c r="A10" s="4" t="s">
        <v>8</v>
      </c>
      <c r="B10" s="5"/>
      <c r="C10" s="3"/>
      <c r="D10" s="3"/>
      <c r="E10" s="12">
        <v>0.18</v>
      </c>
      <c r="F10" s="3">
        <v>341.64</v>
      </c>
      <c r="G10"/>
      <c r="H10"/>
      <c r="I10"/>
      <c r="J10"/>
      <c r="K10"/>
      <c r="L10"/>
      <c r="M10"/>
      <c r="N10"/>
      <c r="O10"/>
      <c r="P10"/>
      <c r="Q10"/>
      <c r="R10" s="5"/>
      <c r="S10" s="46"/>
      <c r="T10" s="4"/>
      <c r="U10" s="5"/>
      <c r="V10" s="46"/>
      <c r="W10" s="4"/>
      <c r="X10" s="5"/>
      <c r="Y10" s="46"/>
      <c r="Z10" s="4"/>
      <c r="AA10" s="5"/>
      <c r="AB10" s="46"/>
      <c r="AC10" s="4"/>
      <c r="AD10" s="5"/>
      <c r="AE10" s="46"/>
      <c r="AF10" s="4"/>
      <c r="AG10" s="5"/>
      <c r="AH10" s="46"/>
      <c r="AI10" s="4"/>
      <c r="AJ10" s="5"/>
      <c r="AK10" s="45"/>
      <c r="AL10" s="45"/>
      <c r="AM10" s="45"/>
      <c r="AN10" s="46"/>
      <c r="AO10" s="4"/>
    </row>
    <row r="11" spans="1:17">
      <c r="A11" s="4" t="s">
        <v>9</v>
      </c>
      <c r="B11" s="5"/>
      <c r="C11" s="3"/>
      <c r="D11" s="3"/>
      <c r="E11" s="12">
        <v>0</v>
      </c>
      <c r="F11" s="3">
        <v>910.8575</v>
      </c>
      <c r="G11"/>
      <c r="H11"/>
      <c r="I11"/>
      <c r="J11"/>
      <c r="K11"/>
      <c r="L11"/>
      <c r="M11"/>
      <c r="N11"/>
      <c r="O11"/>
      <c r="P11"/>
      <c r="Q11"/>
    </row>
    <row r="14" spans="1:19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17947493.8122458</v>
      </c>
      <c r="J14" s="14" t="s">
        <v>22</v>
      </c>
      <c r="K14" s="14">
        <f>I14/(10000*1000)</f>
        <v>1.79474938122458</v>
      </c>
      <c r="L14" s="14" t="s">
        <v>23</v>
      </c>
      <c r="M14" s="13"/>
      <c r="N14" s="13"/>
      <c r="O14" s="13"/>
      <c r="P14" s="13"/>
      <c r="Q14" s="13"/>
      <c r="R14" s="13"/>
      <c r="S14" s="13"/>
    </row>
    <row r="15" spans="1:19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7855512.27329479</v>
      </c>
      <c r="J15" s="14" t="s">
        <v>22</v>
      </c>
      <c r="K15" s="14">
        <f>I15/(10000*1000)</f>
        <v>0.785551227329479</v>
      </c>
      <c r="L15" s="14" t="s">
        <v>23</v>
      </c>
      <c r="M15" s="13"/>
      <c r="N15" s="13"/>
      <c r="O15" s="13"/>
      <c r="P15" s="13"/>
      <c r="Q15" s="13"/>
      <c r="R15" s="13"/>
      <c r="S15" s="13"/>
    </row>
    <row r="16" spans="1:19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</row>
    <row r="17" ht="16.2" spans="1:32">
      <c r="A17" s="13" t="s">
        <v>28</v>
      </c>
      <c r="B17" s="13" t="s">
        <v>29</v>
      </c>
      <c r="C17" s="13">
        <v>1.987</v>
      </c>
      <c r="D17" s="13"/>
      <c r="E17" s="13"/>
      <c r="F17" s="13"/>
      <c r="G17" s="44" t="s">
        <v>30</v>
      </c>
      <c r="H17" s="44">
        <f>K14+天津!K14+河北!K14+山西!K14+内蒙!K14+辽宁!K14+吉林!K14+黑龙江!K14+上海!K14+江苏!K14+浙江!K14+安徽!K14+福建!K14+江西!K14+山东!K14+河南!K14+湖北!K14+湖南!K14+广东!K14+广西!K14+海南!K14+重庆!K14+四川!K14+贵州!K14+云南!K14+西藏!K14+陕西!K14+甘肃!K14+青海!K14+宁夏!K14+新疆!K14</f>
        <v>313.543532719516</v>
      </c>
      <c r="I17" s="44" t="s">
        <v>23</v>
      </c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</row>
    <row r="18" ht="16.2" spans="1:19">
      <c r="A18" s="13" t="s">
        <v>32</v>
      </c>
      <c r="B18" s="13" t="s">
        <v>33</v>
      </c>
      <c r="C18" s="13">
        <v>1</v>
      </c>
      <c r="D18" s="13"/>
      <c r="E18" s="13"/>
      <c r="F18" s="13"/>
      <c r="G18" s="44" t="s">
        <v>34</v>
      </c>
      <c r="H18" s="44"/>
      <c r="I18" s="44" t="s">
        <v>23</v>
      </c>
      <c r="J18" s="13"/>
      <c r="K18" s="13"/>
      <c r="L18" s="13"/>
      <c r="M18" s="13"/>
      <c r="N18" s="13"/>
      <c r="O18" s="13"/>
      <c r="P18" s="13"/>
      <c r="Q18" s="13"/>
      <c r="R18" s="13"/>
      <c r="S18" s="13"/>
    </row>
    <row r="19" spans="1:19">
      <c r="A19" s="13" t="s">
        <v>35</v>
      </c>
      <c r="B19" s="13" t="s">
        <v>33</v>
      </c>
      <c r="C19" s="13">
        <v>3</v>
      </c>
      <c r="D19" s="13"/>
      <c r="E19" s="13"/>
      <c r="F19" s="13"/>
      <c r="G19" s="4" t="s">
        <v>36</v>
      </c>
      <c r="H19" s="4"/>
      <c r="I19" s="4" t="s">
        <v>37</v>
      </c>
      <c r="J19" s="13"/>
      <c r="K19" s="13"/>
      <c r="L19" s="13"/>
      <c r="M19" s="13"/>
      <c r="N19" s="13"/>
      <c r="O19" s="13"/>
      <c r="P19" s="13"/>
      <c r="Q19" s="13"/>
      <c r="R19" s="13"/>
      <c r="S19" s="13"/>
    </row>
    <row r="20" spans="1:19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</row>
    <row r="21" spans="1:19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</row>
    <row r="22" spans="1:19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</row>
    <row r="23" spans="1:19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</row>
    <row r="24" spans="1:19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</row>
    <row r="25" spans="1:42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</row>
    <row r="26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pans="1:47">
      <c r="A27" s="13" t="s">
        <v>71</v>
      </c>
      <c r="B27" s="13">
        <f>G2</f>
        <v>1338.18733333333</v>
      </c>
      <c r="C27" s="16" t="s">
        <v>72</v>
      </c>
      <c r="D27" s="17">
        <v>-5.06283320674193</v>
      </c>
      <c r="E27" s="16"/>
      <c r="F27" s="16"/>
      <c r="G27" s="13">
        <v>1</v>
      </c>
      <c r="H27" s="18">
        <f t="shared" ref="H27:H38" si="0">E28</f>
        <v>-5.06283320674193</v>
      </c>
      <c r="I27" s="18">
        <f t="shared" ref="I27:I38" si="1">H27+273.15</f>
        <v>268.087166793258</v>
      </c>
      <c r="J27" s="18">
        <f>EXP(($C$16*(I27-$C$14))/($C$17*I27*$C$14))</f>
        <v>0.00888890061311618</v>
      </c>
      <c r="K27" s="18">
        <f>$B$27/12</f>
        <v>111.515611111111</v>
      </c>
      <c r="L27" s="18">
        <f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2">O27*J27</f>
        <v>0.00991251183977581</v>
      </c>
      <c r="Q27" s="23">
        <f>P27*$B$29</f>
        <v>0.00128862653917086</v>
      </c>
      <c r="R27" s="18">
        <f>L27*$B$29</f>
        <v>0.144970294444444</v>
      </c>
      <c r="S27" s="24">
        <f t="shared" ref="S27:S38" si="3">Q27/R27</f>
        <v>0.00888890061311618</v>
      </c>
      <c r="T27" s="3">
        <v>0.01</v>
      </c>
      <c r="U27" s="25">
        <f>S27*T27</f>
        <v>8.88890061311618e-5</v>
      </c>
      <c r="V27" s="24"/>
      <c r="W27" s="3"/>
      <c r="X27" s="25"/>
      <c r="Y27" s="27">
        <v>0.02</v>
      </c>
      <c r="Z27" s="3">
        <v>0.21</v>
      </c>
      <c r="AA27" s="26">
        <f>Y27*Z27</f>
        <v>0.0042</v>
      </c>
      <c r="AB27" s="3">
        <v>0.01</v>
      </c>
      <c r="AC27" s="3">
        <v>0.29</v>
      </c>
      <c r="AD27" s="26">
        <f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>AK27*AL27</f>
        <v>0.011</v>
      </c>
      <c r="AN27" s="3">
        <v>0.01</v>
      </c>
      <c r="AO27" s="3">
        <v>0.38</v>
      </c>
      <c r="AP27" s="3">
        <f>AO27*AN27</f>
        <v>0.0038</v>
      </c>
      <c r="AQ27" s="1">
        <f>(AP27+AM27+AD27+AA27+U27+X27+AG27+AJ27)</f>
        <v>0.0219888890061312</v>
      </c>
      <c r="AR27" s="28">
        <f>$B$27/12</f>
        <v>111.515611111111</v>
      </c>
      <c r="AS27" s="1">
        <f>$B$29</f>
        <v>0.13</v>
      </c>
      <c r="AT27" s="2">
        <f>$E$2/12</f>
        <v>2.7075</v>
      </c>
      <c r="AU27" s="1">
        <f>AT27*10000*AS27*0.67*AR27*AQ27</f>
        <v>5782.63227809007</v>
      </c>
    </row>
    <row r="28" spans="1:47">
      <c r="A28" s="13" t="s">
        <v>74</v>
      </c>
      <c r="B28" s="13">
        <v>1</v>
      </c>
      <c r="C28" s="16">
        <v>1</v>
      </c>
      <c r="D28" s="17">
        <v>-9.42332729467742</v>
      </c>
      <c r="E28" s="19">
        <f t="shared" ref="E28:E39" si="4">D27</f>
        <v>-5.06283320674193</v>
      </c>
      <c r="F28" s="16" t="s">
        <v>73</v>
      </c>
      <c r="G28" s="13">
        <v>2</v>
      </c>
      <c r="H28" s="18">
        <f t="shared" si="0"/>
        <v>-9.42332729467742</v>
      </c>
      <c r="I28" s="18">
        <f t="shared" si="1"/>
        <v>263.726672705323</v>
      </c>
      <c r="J28" s="18">
        <f t="shared" ref="J28:J38" si="5">EXP(($C$16*(I28-$C$14))/($C$17*I28*$C$14))</f>
        <v>0.00487583707357786</v>
      </c>
      <c r="K28" s="18">
        <f t="shared" ref="K28:K38" si="6">$B$27/12</f>
        <v>111.515611111111</v>
      </c>
      <c r="L28" s="18">
        <f t="shared" ref="L28:L38" si="7">K28*$B$28/100</f>
        <v>1.11515611111111</v>
      </c>
      <c r="M28" s="13" t="s">
        <v>73</v>
      </c>
      <c r="N28" s="13"/>
      <c r="O28" s="18">
        <f t="shared" ref="O28:O38" si="8">L28+O27-P27-N28</f>
        <v>2.22039971038245</v>
      </c>
      <c r="P28" s="18">
        <f t="shared" si="2"/>
        <v>0.0108263072260443</v>
      </c>
      <c r="Q28" s="23">
        <f t="shared" ref="Q28:Q38" si="9">P28*$B$29</f>
        <v>0.00140741993938576</v>
      </c>
      <c r="R28" s="18">
        <f t="shared" ref="R28:R38" si="10">L28*$B$29</f>
        <v>0.144970294444444</v>
      </c>
      <c r="S28" s="24">
        <f t="shared" si="3"/>
        <v>0.00970833331600294</v>
      </c>
      <c r="T28" s="3">
        <v>0.01</v>
      </c>
      <c r="U28" s="25">
        <f t="shared" ref="U28:U38" si="11">S28*T28</f>
        <v>9.70833331600294e-5</v>
      </c>
      <c r="V28" s="24"/>
      <c r="W28" s="3"/>
      <c r="X28" s="25"/>
      <c r="Y28" s="27">
        <v>0.02</v>
      </c>
      <c r="Z28" s="3">
        <v>0.21</v>
      </c>
      <c r="AA28" s="26">
        <f t="shared" ref="AA28:AA38" si="12">Y28*Z28</f>
        <v>0.0042</v>
      </c>
      <c r="AB28" s="3">
        <v>0.01</v>
      </c>
      <c r="AC28" s="3">
        <v>0.29</v>
      </c>
      <c r="AD28" s="26">
        <f t="shared" ref="AD28:AD38" si="13">AB28*AC28</f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ref="AM28:AM38" si="14">AK28*AL28</f>
        <v>0.011</v>
      </c>
      <c r="AN28" s="3">
        <v>0.01</v>
      </c>
      <c r="AO28" s="3">
        <v>0.38</v>
      </c>
      <c r="AP28" s="3">
        <f t="shared" ref="AP28:AP38" si="15">AO28*AN28</f>
        <v>0.0038</v>
      </c>
      <c r="AQ28" s="1">
        <f t="shared" ref="AQ28:AQ38" si="16">(AP28+AM28+AD28+AA28+U28+X28+AG28+AJ28)</f>
        <v>0.02199708333316</v>
      </c>
      <c r="AR28" s="28">
        <f t="shared" ref="AR28:AR38" si="17">$B$27/12</f>
        <v>111.515611111111</v>
      </c>
      <c r="AS28" s="1">
        <f t="shared" ref="AS28:AS38" si="18">$B$29</f>
        <v>0.13</v>
      </c>
      <c r="AT28" s="2">
        <f t="shared" ref="AT28:AT38" si="19">$E$2/12</f>
        <v>2.7075</v>
      </c>
      <c r="AU28" s="1">
        <f t="shared" ref="AU28:AU38" si="20">AT28*10000*AS28*0.67*AR28*AQ28</f>
        <v>5784.78722006832</v>
      </c>
    </row>
    <row r="29" spans="1:47">
      <c r="A29" s="13" t="s">
        <v>38</v>
      </c>
      <c r="B29" s="13">
        <v>0.13</v>
      </c>
      <c r="C29" s="16">
        <v>2</v>
      </c>
      <c r="D29" s="17">
        <v>-3.02884494535714</v>
      </c>
      <c r="E29" s="19">
        <f t="shared" si="4"/>
        <v>-9.42332729467742</v>
      </c>
      <c r="F29" s="16" t="s">
        <v>73</v>
      </c>
      <c r="G29" s="13">
        <v>3</v>
      </c>
      <c r="H29" s="18">
        <f t="shared" si="0"/>
        <v>-3.02884494535714</v>
      </c>
      <c r="I29" s="18">
        <f t="shared" si="1"/>
        <v>270.121155054643</v>
      </c>
      <c r="J29" s="18">
        <f t="shared" si="5"/>
        <v>0.0116847655424369</v>
      </c>
      <c r="K29" s="18">
        <f t="shared" si="6"/>
        <v>111.515611111111</v>
      </c>
      <c r="L29" s="18">
        <f t="shared" si="7"/>
        <v>1.11515611111111</v>
      </c>
      <c r="M29" s="13" t="s">
        <v>73</v>
      </c>
      <c r="N29" s="13"/>
      <c r="O29" s="18">
        <f t="shared" si="8"/>
        <v>3.32472951426751</v>
      </c>
      <c r="P29" s="18">
        <f t="shared" si="2"/>
        <v>0.038848684866236</v>
      </c>
      <c r="Q29" s="23">
        <f t="shared" si="9"/>
        <v>0.00505032903261068</v>
      </c>
      <c r="R29" s="18">
        <f t="shared" si="10"/>
        <v>0.144970294444444</v>
      </c>
      <c r="S29" s="24">
        <f t="shared" si="3"/>
        <v>0.0348369923091111</v>
      </c>
      <c r="T29" s="3">
        <v>0.01</v>
      </c>
      <c r="U29" s="25">
        <f t="shared" si="11"/>
        <v>0.000348369923091111</v>
      </c>
      <c r="V29" s="24"/>
      <c r="W29" s="3"/>
      <c r="X29" s="25"/>
      <c r="Y29" s="27">
        <v>0.02</v>
      </c>
      <c r="Z29" s="3">
        <v>0.21</v>
      </c>
      <c r="AA29" s="26">
        <f t="shared" si="12"/>
        <v>0.0042</v>
      </c>
      <c r="AB29" s="3">
        <v>0.01</v>
      </c>
      <c r="AC29" s="3">
        <v>0.29</v>
      </c>
      <c r="AD29" s="26">
        <f t="shared" si="13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4"/>
        <v>0.011</v>
      </c>
      <c r="AN29" s="3">
        <v>0.01</v>
      </c>
      <c r="AO29" s="3">
        <v>0.38</v>
      </c>
      <c r="AP29" s="3">
        <f t="shared" si="15"/>
        <v>0.0038</v>
      </c>
      <c r="AQ29" s="1">
        <f t="shared" si="16"/>
        <v>0.0222483699230911</v>
      </c>
      <c r="AR29" s="28">
        <f t="shared" si="17"/>
        <v>111.515611111111</v>
      </c>
      <c r="AS29" s="1">
        <f t="shared" si="18"/>
        <v>0.13</v>
      </c>
      <c r="AT29" s="2">
        <f t="shared" si="19"/>
        <v>2.7075</v>
      </c>
      <c r="AU29" s="1">
        <f t="shared" si="20"/>
        <v>5850.87050174669</v>
      </c>
    </row>
    <row r="30" spans="1:47">
      <c r="A30" s="13"/>
      <c r="B30" s="13"/>
      <c r="C30" s="16">
        <v>3</v>
      </c>
      <c r="D30" s="17">
        <v>3.87703898848387</v>
      </c>
      <c r="E30" s="19">
        <f t="shared" si="4"/>
        <v>-3.02884494535714</v>
      </c>
      <c r="F30" s="16" t="s">
        <v>73</v>
      </c>
      <c r="G30" s="13">
        <v>4</v>
      </c>
      <c r="H30" s="18">
        <f t="shared" si="0"/>
        <v>3.87703898848387</v>
      </c>
      <c r="I30" s="18">
        <f t="shared" si="1"/>
        <v>277.027038988484</v>
      </c>
      <c r="J30" s="18">
        <f t="shared" si="5"/>
        <v>0.0286989575260715</v>
      </c>
      <c r="K30" s="18">
        <f t="shared" si="6"/>
        <v>111.515611111111</v>
      </c>
      <c r="L30" s="18">
        <f t="shared" si="7"/>
        <v>1.11515611111111</v>
      </c>
      <c r="M30" s="13" t="s">
        <v>73</v>
      </c>
      <c r="N30" s="13"/>
      <c r="O30" s="18">
        <f t="shared" si="8"/>
        <v>4.40103694051239</v>
      </c>
      <c r="P30" s="18">
        <f t="shared" si="2"/>
        <v>0.126305172226437</v>
      </c>
      <c r="Q30" s="23">
        <f t="shared" si="9"/>
        <v>0.0164196723894368</v>
      </c>
      <c r="R30" s="18">
        <f t="shared" si="10"/>
        <v>0.144970294444444</v>
      </c>
      <c r="S30" s="24">
        <f t="shared" si="3"/>
        <v>0.113262323515037</v>
      </c>
      <c r="T30" s="3">
        <v>0.01</v>
      </c>
      <c r="U30" s="25">
        <f t="shared" si="11"/>
        <v>0.00113262323515037</v>
      </c>
      <c r="V30" s="24"/>
      <c r="W30" s="3"/>
      <c r="X30" s="25"/>
      <c r="Y30" s="27">
        <v>0.02</v>
      </c>
      <c r="Z30" s="3">
        <v>0.21</v>
      </c>
      <c r="AA30" s="26">
        <f t="shared" si="12"/>
        <v>0.0042</v>
      </c>
      <c r="AB30" s="3">
        <v>0.01</v>
      </c>
      <c r="AC30" s="3">
        <v>0.29</v>
      </c>
      <c r="AD30" s="26">
        <f t="shared" si="13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4"/>
        <v>0.011</v>
      </c>
      <c r="AN30" s="3">
        <v>0.01</v>
      </c>
      <c r="AO30" s="3">
        <v>0.38</v>
      </c>
      <c r="AP30" s="3">
        <f t="shared" si="15"/>
        <v>0.0038</v>
      </c>
      <c r="AQ30" s="1">
        <f t="shared" si="16"/>
        <v>0.0230326232351504</v>
      </c>
      <c r="AR30" s="28">
        <f t="shared" si="17"/>
        <v>111.515611111111</v>
      </c>
      <c r="AS30" s="1">
        <f t="shared" si="18"/>
        <v>0.13</v>
      </c>
      <c r="AT30" s="2">
        <f t="shared" si="19"/>
        <v>2.7075</v>
      </c>
      <c r="AU30" s="1">
        <f t="shared" si="20"/>
        <v>6057.11323257536</v>
      </c>
    </row>
    <row r="31" spans="1:47">
      <c r="A31" s="13"/>
      <c r="B31" s="13"/>
      <c r="C31" s="16">
        <v>4</v>
      </c>
      <c r="D31" s="17">
        <v>11.2454883940333</v>
      </c>
      <c r="E31" s="19">
        <f t="shared" si="4"/>
        <v>3.87703898848387</v>
      </c>
      <c r="F31" s="16" t="s">
        <v>73</v>
      </c>
      <c r="G31" s="13">
        <v>5</v>
      </c>
      <c r="H31" s="18">
        <f t="shared" si="0"/>
        <v>11.2454883940333</v>
      </c>
      <c r="I31" s="18">
        <f t="shared" si="1"/>
        <v>284.395488394033</v>
      </c>
      <c r="J31" s="18">
        <f t="shared" si="5"/>
        <v>0.0713431544754609</v>
      </c>
      <c r="K31" s="18">
        <f t="shared" si="6"/>
        <v>111.515611111111</v>
      </c>
      <c r="L31" s="18">
        <f t="shared" si="7"/>
        <v>1.11515611111111</v>
      </c>
      <c r="M31" s="13" t="s">
        <v>75</v>
      </c>
      <c r="N31" s="18">
        <f>(O30-P30)*C22/100</f>
        <v>4.06099517987165</v>
      </c>
      <c r="O31" s="18">
        <f t="shared" si="8"/>
        <v>1.32889269952541</v>
      </c>
      <c r="P31" s="18">
        <f t="shared" si="2"/>
        <v>0.0948073971435535</v>
      </c>
      <c r="Q31" s="23">
        <f t="shared" si="9"/>
        <v>0.012324961628662</v>
      </c>
      <c r="R31" s="18">
        <f t="shared" si="10"/>
        <v>0.144970294444444</v>
      </c>
      <c r="S31" s="24">
        <f t="shared" si="3"/>
        <v>0.0850171524855744</v>
      </c>
      <c r="T31" s="3">
        <v>0.01</v>
      </c>
      <c r="U31" s="25">
        <f t="shared" si="11"/>
        <v>0.000850171524855744</v>
      </c>
      <c r="V31" s="24"/>
      <c r="W31" s="3"/>
      <c r="X31" s="25"/>
      <c r="Y31" s="27">
        <v>0.04</v>
      </c>
      <c r="Z31" s="3">
        <v>0.21</v>
      </c>
      <c r="AA31" s="26">
        <f t="shared" si="12"/>
        <v>0.0084</v>
      </c>
      <c r="AB31" s="3">
        <v>0.015</v>
      </c>
      <c r="AC31" s="3">
        <v>0.29</v>
      </c>
      <c r="AD31" s="26">
        <f t="shared" si="13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4"/>
        <v>0.011</v>
      </c>
      <c r="AN31" s="3">
        <v>0.015</v>
      </c>
      <c r="AO31" s="3">
        <v>0.38</v>
      </c>
      <c r="AP31" s="3">
        <f t="shared" si="15"/>
        <v>0.0057</v>
      </c>
      <c r="AQ31" s="1">
        <f t="shared" si="16"/>
        <v>0.0303001715248557</v>
      </c>
      <c r="AR31" s="28">
        <f t="shared" si="17"/>
        <v>111.515611111111</v>
      </c>
      <c r="AS31" s="1">
        <f t="shared" si="18"/>
        <v>0.13</v>
      </c>
      <c r="AT31" s="2">
        <f t="shared" si="19"/>
        <v>2.7075</v>
      </c>
      <c r="AU31" s="1">
        <f t="shared" si="20"/>
        <v>7968.33118046306</v>
      </c>
    </row>
    <row r="32" spans="1:47">
      <c r="A32" s="13"/>
      <c r="B32" s="13"/>
      <c r="C32" s="16">
        <v>5</v>
      </c>
      <c r="D32" s="17">
        <v>17.4981698393548</v>
      </c>
      <c r="E32" s="19">
        <f t="shared" si="4"/>
        <v>11.2454883940333</v>
      </c>
      <c r="F32" s="16" t="s">
        <v>75</v>
      </c>
      <c r="G32" s="13">
        <v>6</v>
      </c>
      <c r="H32" s="18">
        <f t="shared" si="0"/>
        <v>17.4981698393548</v>
      </c>
      <c r="I32" s="18">
        <f t="shared" si="1"/>
        <v>290.648169839355</v>
      </c>
      <c r="J32" s="18">
        <f t="shared" si="5"/>
        <v>0.149013015553057</v>
      </c>
      <c r="K32" s="18">
        <f t="shared" si="6"/>
        <v>111.515611111111</v>
      </c>
      <c r="L32" s="18">
        <f t="shared" si="7"/>
        <v>1.11515611111111</v>
      </c>
      <c r="M32" s="13" t="s">
        <v>73</v>
      </c>
      <c r="N32" s="13"/>
      <c r="O32" s="18">
        <f t="shared" si="8"/>
        <v>2.34924141349297</v>
      </c>
      <c r="P32" s="18">
        <f t="shared" si="2"/>
        <v>0.350067547286713</v>
      </c>
      <c r="Q32" s="23">
        <f t="shared" si="9"/>
        <v>0.0455087811472727</v>
      </c>
      <c r="R32" s="18">
        <f t="shared" si="10"/>
        <v>0.144970294444444</v>
      </c>
      <c r="S32" s="24">
        <f t="shared" si="3"/>
        <v>0.313917974173065</v>
      </c>
      <c r="T32" s="3">
        <v>0.01</v>
      </c>
      <c r="U32" s="25">
        <f t="shared" si="11"/>
        <v>0.00313917974173065</v>
      </c>
      <c r="V32" s="24"/>
      <c r="W32" s="3"/>
      <c r="X32" s="25"/>
      <c r="Y32" s="27">
        <v>0.04</v>
      </c>
      <c r="Z32" s="3">
        <v>0.21</v>
      </c>
      <c r="AA32" s="26">
        <f t="shared" si="12"/>
        <v>0.0084</v>
      </c>
      <c r="AB32" s="3">
        <v>0.015</v>
      </c>
      <c r="AC32" s="3">
        <v>0.29</v>
      </c>
      <c r="AD32" s="26">
        <f t="shared" si="13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4"/>
        <v>0.011</v>
      </c>
      <c r="AN32" s="3">
        <v>0.015</v>
      </c>
      <c r="AO32" s="3">
        <v>0.38</v>
      </c>
      <c r="AP32" s="3">
        <f t="shared" si="15"/>
        <v>0.0057</v>
      </c>
      <c r="AQ32" s="1">
        <f t="shared" si="16"/>
        <v>0.0325891797417306</v>
      </c>
      <c r="AR32" s="28">
        <f t="shared" si="17"/>
        <v>111.515611111111</v>
      </c>
      <c r="AS32" s="1">
        <f t="shared" si="18"/>
        <v>0.13</v>
      </c>
      <c r="AT32" s="2">
        <f t="shared" si="19"/>
        <v>2.7075</v>
      </c>
      <c r="AU32" s="1">
        <f t="shared" si="20"/>
        <v>8570.29396248554</v>
      </c>
    </row>
    <row r="33" spans="1:47">
      <c r="A33" s="13"/>
      <c r="B33" s="13"/>
      <c r="C33" s="16">
        <v>6</v>
      </c>
      <c r="D33" s="17">
        <v>23.3304930593333</v>
      </c>
      <c r="E33" s="19">
        <f t="shared" si="4"/>
        <v>17.4981698393548</v>
      </c>
      <c r="F33" s="16" t="s">
        <v>73</v>
      </c>
      <c r="G33" s="13">
        <v>7</v>
      </c>
      <c r="H33" s="18">
        <f t="shared" si="0"/>
        <v>23.3304930593333</v>
      </c>
      <c r="I33" s="18">
        <f t="shared" si="1"/>
        <v>296.480493059333</v>
      </c>
      <c r="J33" s="18">
        <f t="shared" si="5"/>
        <v>0.288024666390558</v>
      </c>
      <c r="K33" s="18">
        <f t="shared" si="6"/>
        <v>111.515611111111</v>
      </c>
      <c r="L33" s="18">
        <f t="shared" si="7"/>
        <v>1.11515611111111</v>
      </c>
      <c r="M33" s="13" t="s">
        <v>73</v>
      </c>
      <c r="N33" s="13"/>
      <c r="O33" s="18">
        <f t="shared" si="8"/>
        <v>3.11432997731736</v>
      </c>
      <c r="P33" s="18">
        <f t="shared" si="2"/>
        <v>0.897003852746948</v>
      </c>
      <c r="Q33" s="23">
        <f t="shared" si="9"/>
        <v>0.116610500857103</v>
      </c>
      <c r="R33" s="18">
        <f t="shared" si="10"/>
        <v>0.144970294444444</v>
      </c>
      <c r="S33" s="24">
        <f t="shared" si="3"/>
        <v>0.804375139775899</v>
      </c>
      <c r="T33" s="3">
        <v>0.01</v>
      </c>
      <c r="U33" s="25">
        <f t="shared" si="11"/>
        <v>0.00804375139775899</v>
      </c>
      <c r="V33" s="24"/>
      <c r="W33" s="3"/>
      <c r="X33" s="25"/>
      <c r="Y33" s="27">
        <v>0.04</v>
      </c>
      <c r="Z33" s="3">
        <v>0.21</v>
      </c>
      <c r="AA33" s="26">
        <f t="shared" si="12"/>
        <v>0.0084</v>
      </c>
      <c r="AB33" s="3">
        <v>0.015</v>
      </c>
      <c r="AC33" s="3">
        <v>0.29</v>
      </c>
      <c r="AD33" s="26">
        <f t="shared" si="13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4"/>
        <v>0.011</v>
      </c>
      <c r="AN33" s="3">
        <v>0.015</v>
      </c>
      <c r="AO33" s="3">
        <v>0.38</v>
      </c>
      <c r="AP33" s="3">
        <f t="shared" si="15"/>
        <v>0.0057</v>
      </c>
      <c r="AQ33" s="1">
        <f t="shared" si="16"/>
        <v>0.037493751397759</v>
      </c>
      <c r="AR33" s="28">
        <f t="shared" si="17"/>
        <v>111.515611111111</v>
      </c>
      <c r="AS33" s="1">
        <f t="shared" si="18"/>
        <v>0.13</v>
      </c>
      <c r="AT33" s="2">
        <f t="shared" si="19"/>
        <v>2.7075</v>
      </c>
      <c r="AU33" s="1">
        <f t="shared" si="20"/>
        <v>9860.0969334518</v>
      </c>
    </row>
    <row r="34" spans="1:47">
      <c r="A34" s="13"/>
      <c r="B34" s="13"/>
      <c r="C34" s="16">
        <v>7</v>
      </c>
      <c r="D34" s="17">
        <v>23.9033178980645</v>
      </c>
      <c r="E34" s="19">
        <f t="shared" si="4"/>
        <v>23.3304930593333</v>
      </c>
      <c r="F34" s="16" t="s">
        <v>73</v>
      </c>
      <c r="G34" s="13">
        <v>8</v>
      </c>
      <c r="H34" s="18">
        <f t="shared" si="0"/>
        <v>23.9033178980645</v>
      </c>
      <c r="I34" s="18">
        <f t="shared" si="1"/>
        <v>297.053317898065</v>
      </c>
      <c r="J34" s="18">
        <f t="shared" si="5"/>
        <v>0.306855137585625</v>
      </c>
      <c r="K34" s="18">
        <f t="shared" si="6"/>
        <v>111.515611111111</v>
      </c>
      <c r="L34" s="18">
        <f t="shared" si="7"/>
        <v>1.11515611111111</v>
      </c>
      <c r="M34" s="13" t="s">
        <v>73</v>
      </c>
      <c r="N34" s="13"/>
      <c r="O34" s="18">
        <f t="shared" si="8"/>
        <v>3.33248223568153</v>
      </c>
      <c r="P34" s="18">
        <f t="shared" si="2"/>
        <v>1.02258929493171</v>
      </c>
      <c r="Q34" s="23">
        <f t="shared" si="9"/>
        <v>0.132936608341122</v>
      </c>
      <c r="R34" s="18">
        <f t="shared" si="10"/>
        <v>0.144970294444444</v>
      </c>
      <c r="S34" s="24">
        <f t="shared" si="3"/>
        <v>0.916992055859181</v>
      </c>
      <c r="T34" s="3">
        <v>0.01</v>
      </c>
      <c r="U34" s="25">
        <f t="shared" si="11"/>
        <v>0.00916992055859181</v>
      </c>
      <c r="V34" s="24"/>
      <c r="W34" s="3"/>
      <c r="X34" s="25"/>
      <c r="Y34" s="27">
        <v>0.04</v>
      </c>
      <c r="Z34" s="3">
        <v>0.21</v>
      </c>
      <c r="AA34" s="26">
        <f t="shared" si="12"/>
        <v>0.0084</v>
      </c>
      <c r="AB34" s="3">
        <v>0.015</v>
      </c>
      <c r="AC34" s="3">
        <v>0.29</v>
      </c>
      <c r="AD34" s="26">
        <f t="shared" si="13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4"/>
        <v>0.011</v>
      </c>
      <c r="AN34" s="3">
        <v>0.015</v>
      </c>
      <c r="AO34" s="3">
        <v>0.38</v>
      </c>
      <c r="AP34" s="3">
        <f t="shared" si="15"/>
        <v>0.0057</v>
      </c>
      <c r="AQ34" s="1">
        <f t="shared" si="16"/>
        <v>0.0386199205585918</v>
      </c>
      <c r="AR34" s="28">
        <f t="shared" si="17"/>
        <v>111.515611111111</v>
      </c>
      <c r="AS34" s="1">
        <f t="shared" si="18"/>
        <v>0.13</v>
      </c>
      <c r="AT34" s="2">
        <f t="shared" si="19"/>
        <v>2.7075</v>
      </c>
      <c r="AU34" s="1">
        <f t="shared" si="20"/>
        <v>10156.2566047388</v>
      </c>
    </row>
    <row r="35" spans="1:47">
      <c r="A35" s="13"/>
      <c r="B35" s="13"/>
      <c r="C35" s="16">
        <v>8</v>
      </c>
      <c r="D35" s="17">
        <v>23.4454332470968</v>
      </c>
      <c r="E35" s="19">
        <f t="shared" si="4"/>
        <v>23.9033178980645</v>
      </c>
      <c r="F35" s="16" t="s">
        <v>73</v>
      </c>
      <c r="G35" s="13">
        <v>9</v>
      </c>
      <c r="H35" s="18">
        <f t="shared" si="0"/>
        <v>23.4454332470968</v>
      </c>
      <c r="I35" s="18">
        <f t="shared" si="1"/>
        <v>296.595433247097</v>
      </c>
      <c r="J35" s="18">
        <f t="shared" si="5"/>
        <v>0.291713791091691</v>
      </c>
      <c r="K35" s="18">
        <f t="shared" si="6"/>
        <v>111.515611111111</v>
      </c>
      <c r="L35" s="18">
        <f t="shared" si="7"/>
        <v>1.11515611111111</v>
      </c>
      <c r="M35" s="13" t="s">
        <v>73</v>
      </c>
      <c r="N35" s="13"/>
      <c r="O35" s="18">
        <f t="shared" si="8"/>
        <v>3.42504905186093</v>
      </c>
      <c r="P35" s="18">
        <f t="shared" si="2"/>
        <v>0.999134043593354</v>
      </c>
      <c r="Q35" s="23">
        <f t="shared" si="9"/>
        <v>0.129887425667136</v>
      </c>
      <c r="R35" s="18">
        <f t="shared" si="10"/>
        <v>0.144970294444444</v>
      </c>
      <c r="S35" s="24">
        <f t="shared" si="3"/>
        <v>0.895958900855455</v>
      </c>
      <c r="T35" s="3">
        <v>0.01</v>
      </c>
      <c r="U35" s="25">
        <f t="shared" si="11"/>
        <v>0.00895958900855455</v>
      </c>
      <c r="V35" s="24"/>
      <c r="W35" s="3"/>
      <c r="X35" s="25"/>
      <c r="Y35" s="27">
        <v>0.04</v>
      </c>
      <c r="Z35" s="3">
        <v>0.21</v>
      </c>
      <c r="AA35" s="26">
        <f t="shared" si="12"/>
        <v>0.0084</v>
      </c>
      <c r="AB35" s="3">
        <v>0.015</v>
      </c>
      <c r="AC35" s="3">
        <v>0.29</v>
      </c>
      <c r="AD35" s="26">
        <f t="shared" si="13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4"/>
        <v>0.011</v>
      </c>
      <c r="AN35" s="3">
        <v>0.015</v>
      </c>
      <c r="AO35" s="3">
        <v>0.38</v>
      </c>
      <c r="AP35" s="3">
        <f t="shared" si="15"/>
        <v>0.0057</v>
      </c>
      <c r="AQ35" s="1">
        <f t="shared" si="16"/>
        <v>0.0384095890085545</v>
      </c>
      <c r="AR35" s="28">
        <f t="shared" si="17"/>
        <v>111.515611111111</v>
      </c>
      <c r="AS35" s="1">
        <f t="shared" si="18"/>
        <v>0.13</v>
      </c>
      <c r="AT35" s="2">
        <f t="shared" si="19"/>
        <v>2.7075</v>
      </c>
      <c r="AU35" s="1">
        <f t="shared" si="20"/>
        <v>10100.943668737</v>
      </c>
    </row>
    <row r="36" spans="1:47">
      <c r="A36" s="13"/>
      <c r="B36" s="13"/>
      <c r="C36" s="16">
        <v>9</v>
      </c>
      <c r="D36" s="17">
        <v>16.7908889013333</v>
      </c>
      <c r="E36" s="19">
        <f t="shared" si="4"/>
        <v>23.4454332470968</v>
      </c>
      <c r="F36" s="16" t="s">
        <v>73</v>
      </c>
      <c r="G36" s="13">
        <v>10</v>
      </c>
      <c r="H36" s="18">
        <f t="shared" si="0"/>
        <v>16.7908889013333</v>
      </c>
      <c r="I36" s="18">
        <f t="shared" si="1"/>
        <v>289.940888901333</v>
      </c>
      <c r="J36" s="18">
        <f t="shared" si="5"/>
        <v>0.137319897447301</v>
      </c>
      <c r="K36" s="18">
        <f t="shared" si="6"/>
        <v>111.515611111111</v>
      </c>
      <c r="L36" s="18">
        <f t="shared" si="7"/>
        <v>1.11515611111111</v>
      </c>
      <c r="M36" s="13" t="s">
        <v>73</v>
      </c>
      <c r="N36" s="13"/>
      <c r="O36" s="18">
        <f t="shared" si="8"/>
        <v>3.54107111937869</v>
      </c>
      <c r="P36" s="18">
        <f t="shared" si="2"/>
        <v>0.486259522966681</v>
      </c>
      <c r="Q36" s="23">
        <f t="shared" si="9"/>
        <v>0.0632137379856685</v>
      </c>
      <c r="R36" s="18">
        <f t="shared" si="10"/>
        <v>0.144970294444444</v>
      </c>
      <c r="S36" s="24">
        <f t="shared" si="3"/>
        <v>0.436046144680304</v>
      </c>
      <c r="T36" s="3">
        <v>0.01</v>
      </c>
      <c r="U36" s="25">
        <f t="shared" si="11"/>
        <v>0.00436046144680304</v>
      </c>
      <c r="V36" s="24"/>
      <c r="W36" s="3"/>
      <c r="X36" s="25"/>
      <c r="Y36" s="27">
        <v>0.02</v>
      </c>
      <c r="Z36" s="3">
        <v>0.21</v>
      </c>
      <c r="AA36" s="26">
        <f t="shared" si="12"/>
        <v>0.0042</v>
      </c>
      <c r="AB36" s="3">
        <v>0.01</v>
      </c>
      <c r="AC36" s="3">
        <v>0.29</v>
      </c>
      <c r="AD36" s="26">
        <f t="shared" si="13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4"/>
        <v>0.011</v>
      </c>
      <c r="AN36" s="3">
        <v>0.01</v>
      </c>
      <c r="AO36" s="3">
        <v>0.38</v>
      </c>
      <c r="AP36" s="3">
        <f t="shared" si="15"/>
        <v>0.0038</v>
      </c>
      <c r="AQ36" s="1">
        <f t="shared" si="16"/>
        <v>0.026260461446803</v>
      </c>
      <c r="AR36" s="28">
        <f t="shared" si="17"/>
        <v>111.515611111111</v>
      </c>
      <c r="AS36" s="1">
        <f t="shared" si="18"/>
        <v>0.13</v>
      </c>
      <c r="AT36" s="2">
        <f t="shared" si="19"/>
        <v>2.7075</v>
      </c>
      <c r="AU36" s="1">
        <f t="shared" si="20"/>
        <v>6905.9692810074</v>
      </c>
    </row>
    <row r="37" spans="1:47">
      <c r="A37" s="13"/>
      <c r="B37" s="13"/>
      <c r="C37" s="16">
        <v>10</v>
      </c>
      <c r="D37" s="17">
        <v>10.8004269755161</v>
      </c>
      <c r="E37" s="19">
        <f t="shared" si="4"/>
        <v>16.7908889013333</v>
      </c>
      <c r="F37" s="16" t="s">
        <v>73</v>
      </c>
      <c r="G37" s="13">
        <v>11</v>
      </c>
      <c r="H37" s="18">
        <f t="shared" si="0"/>
        <v>10.8004269755161</v>
      </c>
      <c r="I37" s="18">
        <f t="shared" si="1"/>
        <v>283.950426975516</v>
      </c>
      <c r="J37" s="18">
        <f t="shared" si="5"/>
        <v>0.0676156150377265</v>
      </c>
      <c r="K37" s="18">
        <f t="shared" si="6"/>
        <v>111.515611111111</v>
      </c>
      <c r="L37" s="18">
        <f t="shared" si="7"/>
        <v>1.11515611111111</v>
      </c>
      <c r="M37" s="13" t="s">
        <v>75</v>
      </c>
      <c r="N37" s="18">
        <f>(O36-P36)*C22/100</f>
        <v>2.90207101659141</v>
      </c>
      <c r="O37" s="18">
        <f t="shared" si="8"/>
        <v>1.26789669093171</v>
      </c>
      <c r="P37" s="18">
        <f t="shared" si="2"/>
        <v>0.0857296145616459</v>
      </c>
      <c r="Q37" s="23">
        <f t="shared" si="9"/>
        <v>0.011144849893014</v>
      </c>
      <c r="R37" s="18">
        <f t="shared" si="10"/>
        <v>0.144970294444444</v>
      </c>
      <c r="S37" s="24">
        <f t="shared" si="3"/>
        <v>0.0768767831763279</v>
      </c>
      <c r="T37" s="3">
        <v>0.01</v>
      </c>
      <c r="U37" s="25">
        <f t="shared" si="11"/>
        <v>0.000768767831763279</v>
      </c>
      <c r="V37" s="24"/>
      <c r="W37" s="3"/>
      <c r="X37" s="25"/>
      <c r="Y37" s="27">
        <v>0.02</v>
      </c>
      <c r="Z37" s="3">
        <v>0.21</v>
      </c>
      <c r="AA37" s="26">
        <f t="shared" si="12"/>
        <v>0.0042</v>
      </c>
      <c r="AB37" s="3">
        <v>0.01</v>
      </c>
      <c r="AC37" s="3">
        <v>0.29</v>
      </c>
      <c r="AD37" s="26">
        <f t="shared" si="13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4"/>
        <v>0.011</v>
      </c>
      <c r="AN37" s="3">
        <v>0.01</v>
      </c>
      <c r="AO37" s="3">
        <v>0.38</v>
      </c>
      <c r="AP37" s="3">
        <f t="shared" si="15"/>
        <v>0.0038</v>
      </c>
      <c r="AQ37" s="1">
        <f t="shared" si="16"/>
        <v>0.0226687678317633</v>
      </c>
      <c r="AR37" s="28">
        <f t="shared" si="17"/>
        <v>111.515611111111</v>
      </c>
      <c r="AS37" s="1">
        <f t="shared" si="18"/>
        <v>0.13</v>
      </c>
      <c r="AT37" s="2">
        <f t="shared" si="19"/>
        <v>2.7075</v>
      </c>
      <c r="AU37" s="1">
        <f t="shared" si="20"/>
        <v>5961.42663378462</v>
      </c>
    </row>
    <row r="38" spans="1:48">
      <c r="A38" s="13"/>
      <c r="B38" s="13"/>
      <c r="C38" s="16">
        <v>11</v>
      </c>
      <c r="D38" s="17">
        <v>3.05382609053333</v>
      </c>
      <c r="E38" s="19">
        <f t="shared" si="4"/>
        <v>10.8004269755161</v>
      </c>
      <c r="F38" s="16" t="s">
        <v>75</v>
      </c>
      <c r="G38" s="13">
        <v>12</v>
      </c>
      <c r="H38" s="18">
        <f t="shared" si="0"/>
        <v>3.05382609053333</v>
      </c>
      <c r="I38" s="18">
        <f t="shared" si="1"/>
        <v>276.203826090533</v>
      </c>
      <c r="J38" s="18">
        <f t="shared" si="5"/>
        <v>0.0258446981868993</v>
      </c>
      <c r="K38" s="18">
        <f t="shared" si="6"/>
        <v>111.515611111111</v>
      </c>
      <c r="L38" s="18">
        <f t="shared" si="7"/>
        <v>1.11515611111111</v>
      </c>
      <c r="M38" s="13" t="s">
        <v>73</v>
      </c>
      <c r="N38" s="13"/>
      <c r="O38" s="18">
        <f t="shared" si="8"/>
        <v>2.29732318748118</v>
      </c>
      <c r="P38" s="18">
        <f t="shared" si="2"/>
        <v>0.0593736244182165</v>
      </c>
      <c r="Q38" s="23">
        <f t="shared" si="9"/>
        <v>0.00771857117436815</v>
      </c>
      <c r="R38" s="18">
        <f t="shared" si="10"/>
        <v>0.144970294444444</v>
      </c>
      <c r="S38" s="24">
        <f t="shared" si="3"/>
        <v>0.0532424328994245</v>
      </c>
      <c r="T38" s="3">
        <v>0.01</v>
      </c>
      <c r="U38" s="25">
        <f t="shared" si="11"/>
        <v>0.000532424328994245</v>
      </c>
      <c r="V38" s="24"/>
      <c r="W38" s="3"/>
      <c r="X38" s="25"/>
      <c r="Y38" s="27">
        <v>0.02</v>
      </c>
      <c r="Z38" s="3">
        <v>0.21</v>
      </c>
      <c r="AA38" s="26">
        <f t="shared" si="12"/>
        <v>0.0042</v>
      </c>
      <c r="AB38" s="3">
        <v>0.01</v>
      </c>
      <c r="AC38" s="3">
        <v>0.29</v>
      </c>
      <c r="AD38" s="26">
        <f t="shared" si="13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4"/>
        <v>0.011</v>
      </c>
      <c r="AN38" s="3">
        <v>0.01</v>
      </c>
      <c r="AO38" s="3">
        <v>0.38</v>
      </c>
      <c r="AP38" s="3">
        <f t="shared" si="15"/>
        <v>0.0038</v>
      </c>
      <c r="AQ38" s="1">
        <f t="shared" si="16"/>
        <v>0.0224324243289942</v>
      </c>
      <c r="AR38" s="28">
        <f t="shared" si="17"/>
        <v>111.515611111111</v>
      </c>
      <c r="AS38" s="1">
        <f t="shared" si="18"/>
        <v>0.13</v>
      </c>
      <c r="AT38" s="2">
        <f t="shared" si="19"/>
        <v>2.7075</v>
      </c>
      <c r="AU38" s="1">
        <f t="shared" si="20"/>
        <v>5899.27308125871</v>
      </c>
      <c r="AV38" s="1">
        <f>SUM(AU27:AU38)</f>
        <v>88897.9945784073</v>
      </c>
    </row>
    <row r="39" spans="1:19">
      <c r="A39" s="13"/>
      <c r="B39" s="13"/>
      <c r="C39" s="16">
        <v>12</v>
      </c>
      <c r="D39" s="17">
        <v>-5.64324848274194</v>
      </c>
      <c r="E39" s="19">
        <f t="shared" si="4"/>
        <v>3.05382609053333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19:42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</row>
    <row r="4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pans="1:47">
      <c r="A42" s="13" t="s">
        <v>71</v>
      </c>
      <c r="B42" s="13">
        <f>G5</f>
        <v>92.50925</v>
      </c>
      <c r="C42" s="16" t="s">
        <v>72</v>
      </c>
      <c r="D42" s="17">
        <v>-5.06283320674193</v>
      </c>
      <c r="E42" s="16"/>
      <c r="F42" s="16"/>
      <c r="G42" s="13">
        <v>1</v>
      </c>
      <c r="H42" s="18">
        <f t="shared" ref="H42:H53" si="21">E43</f>
        <v>-5.06283320674193</v>
      </c>
      <c r="I42" s="18">
        <f t="shared" ref="I42:I53" si="22">H42+273.15</f>
        <v>268.087166793258</v>
      </c>
      <c r="J42" s="18">
        <f t="shared" ref="J42:J53" si="23">EXP(($C$16*(I42-$C$14))/($C$17*I42*$C$14))</f>
        <v>0.00888890061311618</v>
      </c>
      <c r="K42" s="18">
        <f>$B$42/12</f>
        <v>7.70910416666667</v>
      </c>
      <c r="L42" s="18">
        <f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4">O42*J42</f>
        <v>0.000685254607536598</v>
      </c>
      <c r="Q42" s="23">
        <f>P42*$B$44</f>
        <v>8.90830989797578e-5</v>
      </c>
      <c r="R42" s="18">
        <f>L42*$B$44</f>
        <v>0.0100218354166667</v>
      </c>
      <c r="S42" s="24">
        <f t="shared" ref="S42:S53" si="25">Q42/R42</f>
        <v>0.00888890061311618</v>
      </c>
      <c r="T42" s="3">
        <v>0.01</v>
      </c>
      <c r="U42" s="25">
        <f t="shared" ref="U42:U53" si="26">S42*T42</f>
        <v>8.88890061311618e-5</v>
      </c>
      <c r="V42" s="24"/>
      <c r="W42" s="3"/>
      <c r="X42" s="25"/>
      <c r="Y42" s="27">
        <v>0.02</v>
      </c>
      <c r="Z42" s="3">
        <v>0.49</v>
      </c>
      <c r="AA42" s="26">
        <f t="shared" ref="AA42:AA53" si="27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28">AO42*AN42</f>
        <v>0.005</v>
      </c>
      <c r="AQ42" s="1">
        <f>(AP42+AM42+AD42+AA42+U42+X42+AG42+AJ42)</f>
        <v>0.0148888890061312</v>
      </c>
      <c r="AR42" s="28">
        <f>$B$42/12</f>
        <v>7.70910416666667</v>
      </c>
      <c r="AS42" s="1">
        <f>$B$44</f>
        <v>0.13</v>
      </c>
      <c r="AT42" s="2">
        <f t="shared" ref="AT42:AT53" si="29">$E$5/12</f>
        <v>18.9313150684932</v>
      </c>
      <c r="AU42" s="1">
        <f t="shared" ref="AU42:AU53" si="30">AT42*10000*AS42*0.67*AR42*AQ42</f>
        <v>1892.62749380688</v>
      </c>
    </row>
    <row r="43" spans="1:47">
      <c r="A43" s="13" t="s">
        <v>74</v>
      </c>
      <c r="B43" s="13">
        <v>1</v>
      </c>
      <c r="C43" s="16">
        <v>1</v>
      </c>
      <c r="D43" s="17">
        <v>-9.42332729467742</v>
      </c>
      <c r="E43" s="19">
        <f t="shared" ref="E43:E54" si="31">D42</f>
        <v>-5.06283320674193</v>
      </c>
      <c r="F43" s="16" t="s">
        <v>73</v>
      </c>
      <c r="G43" s="13">
        <v>2</v>
      </c>
      <c r="H43" s="18">
        <f t="shared" si="21"/>
        <v>-9.42332729467742</v>
      </c>
      <c r="I43" s="18">
        <f t="shared" si="22"/>
        <v>263.726672705323</v>
      </c>
      <c r="J43" s="18">
        <f t="shared" si="23"/>
        <v>0.00487583707357786</v>
      </c>
      <c r="K43" s="18">
        <f t="shared" ref="K43:K53" si="32">$B$42/12</f>
        <v>7.70910416666667</v>
      </c>
      <c r="L43" s="18">
        <f t="shared" ref="L43:L53" si="33">K43*$B$43/100</f>
        <v>0.0770910416666667</v>
      </c>
      <c r="M43" s="13" t="s">
        <v>73</v>
      </c>
      <c r="N43" s="13"/>
      <c r="O43" s="18">
        <f t="shared" ref="O43:O53" si="34">L43+O42-P42-N43</f>
        <v>0.153496828725797</v>
      </c>
      <c r="P43" s="18">
        <f t="shared" si="24"/>
        <v>0.000748425528177871</v>
      </c>
      <c r="Q43" s="23">
        <f t="shared" ref="Q43:Q53" si="35">P43*$B$44</f>
        <v>9.72953186631232e-5</v>
      </c>
      <c r="R43" s="18">
        <f t="shared" ref="R43:R53" si="36">L43*$B$44</f>
        <v>0.0100218354166667</v>
      </c>
      <c r="S43" s="24">
        <f t="shared" si="25"/>
        <v>0.00970833331600294</v>
      </c>
      <c r="T43" s="3">
        <v>0.01</v>
      </c>
      <c r="U43" s="25">
        <f t="shared" si="26"/>
        <v>9.70833331600294e-5</v>
      </c>
      <c r="V43" s="24"/>
      <c r="W43" s="3"/>
      <c r="X43" s="25"/>
      <c r="Y43" s="27">
        <v>0.02</v>
      </c>
      <c r="Z43" s="3">
        <v>0.49</v>
      </c>
      <c r="AA43" s="26">
        <f t="shared" si="27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28"/>
        <v>0.005</v>
      </c>
      <c r="AQ43" s="1">
        <f t="shared" ref="AQ43:AQ53" si="37">(AP43+AM43+AD43+AA43+U43+X43+AG43+AJ43)</f>
        <v>0.01489708333316</v>
      </c>
      <c r="AR43" s="28">
        <f t="shared" ref="AR43:AR53" si="38">$B$42/12</f>
        <v>7.70910416666667</v>
      </c>
      <c r="AS43" s="1">
        <f t="shared" ref="AS43:AS53" si="39">$B$44</f>
        <v>0.13</v>
      </c>
      <c r="AT43" s="2">
        <f t="shared" si="29"/>
        <v>18.9313150684932</v>
      </c>
      <c r="AU43" s="1">
        <f t="shared" si="30"/>
        <v>1893.66913019907</v>
      </c>
    </row>
    <row r="44" spans="1:47">
      <c r="A44" s="13" t="s">
        <v>38</v>
      </c>
      <c r="B44" s="13">
        <v>0.13</v>
      </c>
      <c r="C44" s="16">
        <v>2</v>
      </c>
      <c r="D44" s="17">
        <v>-3.02884494535714</v>
      </c>
      <c r="E44" s="19">
        <f t="shared" si="31"/>
        <v>-9.42332729467742</v>
      </c>
      <c r="F44" s="16" t="s">
        <v>73</v>
      </c>
      <c r="G44" s="13">
        <v>3</v>
      </c>
      <c r="H44" s="18">
        <f t="shared" si="21"/>
        <v>-3.02884494535714</v>
      </c>
      <c r="I44" s="18">
        <f t="shared" si="22"/>
        <v>270.121155054643</v>
      </c>
      <c r="J44" s="18">
        <f t="shared" si="23"/>
        <v>0.0116847655424369</v>
      </c>
      <c r="K44" s="18">
        <f t="shared" si="32"/>
        <v>7.70910416666667</v>
      </c>
      <c r="L44" s="18">
        <f t="shared" si="33"/>
        <v>0.0770910416666667</v>
      </c>
      <c r="M44" s="13" t="s">
        <v>73</v>
      </c>
      <c r="N44" s="13"/>
      <c r="O44" s="18">
        <f t="shared" si="34"/>
        <v>0.229839444864286</v>
      </c>
      <c r="P44" s="18">
        <f t="shared" si="24"/>
        <v>0.00268562002564303</v>
      </c>
      <c r="Q44" s="23">
        <f t="shared" si="35"/>
        <v>0.000349130603333594</v>
      </c>
      <c r="R44" s="18">
        <f t="shared" si="36"/>
        <v>0.0100218354166667</v>
      </c>
      <c r="S44" s="24">
        <f t="shared" si="25"/>
        <v>0.0348369923091111</v>
      </c>
      <c r="T44" s="3">
        <v>0.01</v>
      </c>
      <c r="U44" s="25">
        <f t="shared" si="26"/>
        <v>0.000348369923091111</v>
      </c>
      <c r="V44" s="24"/>
      <c r="W44" s="3"/>
      <c r="X44" s="25"/>
      <c r="Y44" s="27">
        <v>0.02</v>
      </c>
      <c r="Z44" s="3">
        <v>0.49</v>
      </c>
      <c r="AA44" s="26">
        <f t="shared" si="27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28"/>
        <v>0.005</v>
      </c>
      <c r="AQ44" s="1">
        <f t="shared" si="37"/>
        <v>0.0151483699230911</v>
      </c>
      <c r="AR44" s="28">
        <f t="shared" si="38"/>
        <v>7.70910416666667</v>
      </c>
      <c r="AS44" s="1">
        <f t="shared" si="39"/>
        <v>0.13</v>
      </c>
      <c r="AT44" s="2">
        <f t="shared" si="29"/>
        <v>18.9313150684932</v>
      </c>
      <c r="AU44" s="1">
        <f t="shared" si="30"/>
        <v>1925.61187009945</v>
      </c>
    </row>
    <row r="45" spans="1:47">
      <c r="A45" s="13"/>
      <c r="B45" s="13"/>
      <c r="C45" s="16">
        <v>3</v>
      </c>
      <c r="D45" s="17">
        <v>3.87703898848387</v>
      </c>
      <c r="E45" s="19">
        <f t="shared" si="31"/>
        <v>-3.02884494535714</v>
      </c>
      <c r="F45" s="16" t="s">
        <v>73</v>
      </c>
      <c r="G45" s="13">
        <v>4</v>
      </c>
      <c r="H45" s="18">
        <f t="shared" si="21"/>
        <v>3.87703898848387</v>
      </c>
      <c r="I45" s="18">
        <f t="shared" si="22"/>
        <v>277.027038988484</v>
      </c>
      <c r="J45" s="18">
        <f t="shared" si="23"/>
        <v>0.0286989575260715</v>
      </c>
      <c r="K45" s="18">
        <f t="shared" si="32"/>
        <v>7.70910416666667</v>
      </c>
      <c r="L45" s="18">
        <f t="shared" si="33"/>
        <v>0.0770910416666667</v>
      </c>
      <c r="M45" s="13" t="s">
        <v>73</v>
      </c>
      <c r="N45" s="13"/>
      <c r="O45" s="18">
        <f t="shared" si="34"/>
        <v>0.304244866505309</v>
      </c>
      <c r="P45" s="18">
        <f t="shared" si="24"/>
        <v>0.00873151050136116</v>
      </c>
      <c r="Q45" s="23">
        <f t="shared" si="35"/>
        <v>0.00113509636517695</v>
      </c>
      <c r="R45" s="18">
        <f t="shared" si="36"/>
        <v>0.0100218354166667</v>
      </c>
      <c r="S45" s="24">
        <f t="shared" si="25"/>
        <v>0.113262323515037</v>
      </c>
      <c r="T45" s="3">
        <v>0.01</v>
      </c>
      <c r="U45" s="25">
        <f t="shared" si="26"/>
        <v>0.00113262323515037</v>
      </c>
      <c r="V45" s="24"/>
      <c r="W45" s="3"/>
      <c r="X45" s="25"/>
      <c r="Y45" s="27">
        <v>0.02</v>
      </c>
      <c r="Z45" s="3">
        <v>0.49</v>
      </c>
      <c r="AA45" s="26">
        <f t="shared" si="27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28"/>
        <v>0.005</v>
      </c>
      <c r="AQ45" s="1">
        <f t="shared" si="37"/>
        <v>0.0159326232351504</v>
      </c>
      <c r="AR45" s="28">
        <f t="shared" si="38"/>
        <v>7.70910416666667</v>
      </c>
      <c r="AS45" s="1">
        <f t="shared" si="39"/>
        <v>0.13</v>
      </c>
      <c r="AT45" s="2">
        <f t="shared" si="29"/>
        <v>18.9313150684932</v>
      </c>
      <c r="AU45" s="1">
        <f t="shared" si="30"/>
        <v>2025.30361875184</v>
      </c>
    </row>
    <row r="46" spans="1:47">
      <c r="A46" s="13"/>
      <c r="B46" s="13"/>
      <c r="C46" s="16">
        <v>4</v>
      </c>
      <c r="D46" s="17">
        <v>11.2454883940333</v>
      </c>
      <c r="E46" s="19">
        <f t="shared" si="31"/>
        <v>3.87703898848387</v>
      </c>
      <c r="F46" s="16" t="s">
        <v>73</v>
      </c>
      <c r="G46" s="13">
        <v>5</v>
      </c>
      <c r="H46" s="18">
        <f t="shared" si="21"/>
        <v>11.2454883940333</v>
      </c>
      <c r="I46" s="18">
        <f t="shared" si="22"/>
        <v>284.395488394033</v>
      </c>
      <c r="J46" s="18">
        <f t="shared" si="23"/>
        <v>0.0713431544754609</v>
      </c>
      <c r="K46" s="18">
        <f t="shared" si="32"/>
        <v>7.70910416666667</v>
      </c>
      <c r="L46" s="18">
        <f t="shared" si="33"/>
        <v>0.0770910416666667</v>
      </c>
      <c r="M46" s="13" t="s">
        <v>75</v>
      </c>
      <c r="N46" s="18">
        <f>(O45-P45)*$C$22/100</f>
        <v>0.280737688203751</v>
      </c>
      <c r="O46" s="18">
        <f t="shared" si="34"/>
        <v>0.091866709466864</v>
      </c>
      <c r="P46" s="18">
        <f t="shared" si="24"/>
        <v>0.00655406084464677</v>
      </c>
      <c r="Q46" s="23">
        <f t="shared" si="35"/>
        <v>0.00085202790980408</v>
      </c>
      <c r="R46" s="18">
        <f t="shared" si="36"/>
        <v>0.0100218354166667</v>
      </c>
      <c r="S46" s="24">
        <f t="shared" si="25"/>
        <v>0.0850171524855744</v>
      </c>
      <c r="T46" s="3">
        <v>0.01</v>
      </c>
      <c r="U46" s="25">
        <f t="shared" si="26"/>
        <v>0.000850171524855744</v>
      </c>
      <c r="V46" s="24"/>
      <c r="W46" s="3"/>
      <c r="X46" s="25"/>
      <c r="Y46" s="27">
        <v>0.04</v>
      </c>
      <c r="Z46" s="3">
        <v>0.49</v>
      </c>
      <c r="AA46" s="26">
        <f t="shared" si="27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28"/>
        <v>0.0075</v>
      </c>
      <c r="AQ46" s="1">
        <f t="shared" si="37"/>
        <v>0.0279501715248557</v>
      </c>
      <c r="AR46" s="28">
        <f t="shared" si="38"/>
        <v>7.70910416666667</v>
      </c>
      <c r="AS46" s="1">
        <f t="shared" si="39"/>
        <v>0.13</v>
      </c>
      <c r="AT46" s="2">
        <f t="shared" si="29"/>
        <v>18.9313150684932</v>
      </c>
      <c r="AU46" s="1">
        <f t="shared" si="30"/>
        <v>3552.93555232875</v>
      </c>
    </row>
    <row r="47" spans="1:47">
      <c r="A47" s="13"/>
      <c r="B47" s="13"/>
      <c r="C47" s="16">
        <v>5</v>
      </c>
      <c r="D47" s="17">
        <v>17.4981698393548</v>
      </c>
      <c r="E47" s="19">
        <f t="shared" si="31"/>
        <v>11.2454883940333</v>
      </c>
      <c r="F47" s="16" t="s">
        <v>75</v>
      </c>
      <c r="G47" s="13">
        <v>6</v>
      </c>
      <c r="H47" s="18">
        <f t="shared" si="21"/>
        <v>17.4981698393548</v>
      </c>
      <c r="I47" s="18">
        <f t="shared" si="22"/>
        <v>290.648169839355</v>
      </c>
      <c r="J47" s="18">
        <f t="shared" si="23"/>
        <v>0.149013015553057</v>
      </c>
      <c r="K47" s="18">
        <f t="shared" si="32"/>
        <v>7.70910416666667</v>
      </c>
      <c r="L47" s="18">
        <f t="shared" si="33"/>
        <v>0.0770910416666667</v>
      </c>
      <c r="M47" s="13" t="s">
        <v>73</v>
      </c>
      <c r="N47" s="13"/>
      <c r="O47" s="18">
        <f t="shared" si="34"/>
        <v>0.162403690288884</v>
      </c>
      <c r="P47" s="18">
        <f t="shared" si="24"/>
        <v>0.0242002636268913</v>
      </c>
      <c r="Q47" s="23">
        <f t="shared" si="35"/>
        <v>0.00314603427149587</v>
      </c>
      <c r="R47" s="18">
        <f t="shared" si="36"/>
        <v>0.0100218354166667</v>
      </c>
      <c r="S47" s="24">
        <f t="shared" si="25"/>
        <v>0.313917974173065</v>
      </c>
      <c r="T47" s="3">
        <v>0.01</v>
      </c>
      <c r="U47" s="25">
        <f t="shared" si="26"/>
        <v>0.00313917974173065</v>
      </c>
      <c r="V47" s="24"/>
      <c r="W47" s="3"/>
      <c r="X47" s="25"/>
      <c r="Y47" s="27">
        <v>0.04</v>
      </c>
      <c r="Z47" s="3">
        <v>0.49</v>
      </c>
      <c r="AA47" s="26">
        <f t="shared" si="27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28"/>
        <v>0.0075</v>
      </c>
      <c r="AQ47" s="1">
        <f t="shared" si="37"/>
        <v>0.0302391797417306</v>
      </c>
      <c r="AR47" s="28">
        <f t="shared" si="38"/>
        <v>7.70910416666667</v>
      </c>
      <c r="AS47" s="1">
        <f t="shared" si="39"/>
        <v>0.13</v>
      </c>
      <c r="AT47" s="2">
        <f t="shared" si="29"/>
        <v>18.9313150684932</v>
      </c>
      <c r="AU47" s="1">
        <f t="shared" si="30"/>
        <v>3843.90688558426</v>
      </c>
    </row>
    <row r="48" spans="1:47">
      <c r="A48" s="13"/>
      <c r="B48" s="13"/>
      <c r="C48" s="16">
        <v>6</v>
      </c>
      <c r="D48" s="17">
        <v>23.3304930593333</v>
      </c>
      <c r="E48" s="19">
        <f t="shared" si="31"/>
        <v>17.4981698393548</v>
      </c>
      <c r="F48" s="16" t="s">
        <v>73</v>
      </c>
      <c r="G48" s="13">
        <v>7</v>
      </c>
      <c r="H48" s="18">
        <f t="shared" si="21"/>
        <v>23.3304930593333</v>
      </c>
      <c r="I48" s="18">
        <f t="shared" si="22"/>
        <v>296.480493059333</v>
      </c>
      <c r="J48" s="18">
        <f t="shared" si="23"/>
        <v>0.288024666390558</v>
      </c>
      <c r="K48" s="18">
        <f t="shared" si="32"/>
        <v>7.70910416666667</v>
      </c>
      <c r="L48" s="18">
        <f t="shared" si="33"/>
        <v>0.0770910416666667</v>
      </c>
      <c r="M48" s="13" t="s">
        <v>73</v>
      </c>
      <c r="N48" s="13"/>
      <c r="O48" s="18">
        <f t="shared" si="34"/>
        <v>0.215294468328659</v>
      </c>
      <c r="P48" s="18">
        <f t="shared" si="24"/>
        <v>0.0620101174160946</v>
      </c>
      <c r="Q48" s="23">
        <f t="shared" si="35"/>
        <v>0.0080613152640923</v>
      </c>
      <c r="R48" s="18">
        <f t="shared" si="36"/>
        <v>0.0100218354166667</v>
      </c>
      <c r="S48" s="24">
        <f t="shared" si="25"/>
        <v>0.804375139775899</v>
      </c>
      <c r="T48" s="3">
        <v>0.01</v>
      </c>
      <c r="U48" s="25">
        <f t="shared" si="26"/>
        <v>0.00804375139775899</v>
      </c>
      <c r="V48" s="24"/>
      <c r="W48" s="3"/>
      <c r="X48" s="25"/>
      <c r="Y48" s="27">
        <v>0.04</v>
      </c>
      <c r="Z48" s="3">
        <v>0.49</v>
      </c>
      <c r="AA48" s="26">
        <f t="shared" si="27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28"/>
        <v>0.0075</v>
      </c>
      <c r="AQ48" s="1">
        <f t="shared" si="37"/>
        <v>0.035143751397759</v>
      </c>
      <c r="AR48" s="28">
        <f t="shared" si="38"/>
        <v>7.70910416666667</v>
      </c>
      <c r="AS48" s="1">
        <f t="shared" si="39"/>
        <v>0.13</v>
      </c>
      <c r="AT48" s="2">
        <f t="shared" si="29"/>
        <v>18.9313150684932</v>
      </c>
      <c r="AU48" s="1">
        <f t="shared" si="30"/>
        <v>4467.36019749509</v>
      </c>
    </row>
    <row r="49" spans="1:47">
      <c r="A49" s="13"/>
      <c r="B49" s="13"/>
      <c r="C49" s="16">
        <v>7</v>
      </c>
      <c r="D49" s="17">
        <v>23.9033178980645</v>
      </c>
      <c r="E49" s="19">
        <f t="shared" si="31"/>
        <v>23.3304930593333</v>
      </c>
      <c r="F49" s="16" t="s">
        <v>73</v>
      </c>
      <c r="G49" s="13">
        <v>8</v>
      </c>
      <c r="H49" s="18">
        <f t="shared" si="21"/>
        <v>23.9033178980645</v>
      </c>
      <c r="I49" s="18">
        <f t="shared" si="22"/>
        <v>297.053317898065</v>
      </c>
      <c r="J49" s="18">
        <f t="shared" si="23"/>
        <v>0.306855137585625</v>
      </c>
      <c r="K49" s="18">
        <f t="shared" si="32"/>
        <v>7.70910416666667</v>
      </c>
      <c r="L49" s="18">
        <f t="shared" si="33"/>
        <v>0.0770910416666667</v>
      </c>
      <c r="M49" s="13" t="s">
        <v>73</v>
      </c>
      <c r="N49" s="13"/>
      <c r="O49" s="18">
        <f t="shared" si="34"/>
        <v>0.230375392579231</v>
      </c>
      <c r="P49" s="18">
        <f t="shared" si="24"/>
        <v>0.0706918727862424</v>
      </c>
      <c r="Q49" s="23">
        <f t="shared" si="35"/>
        <v>0.00918994346221151</v>
      </c>
      <c r="R49" s="18">
        <f t="shared" si="36"/>
        <v>0.0100218354166667</v>
      </c>
      <c r="S49" s="24">
        <f t="shared" si="25"/>
        <v>0.916992055859181</v>
      </c>
      <c r="T49" s="3">
        <v>0.01</v>
      </c>
      <c r="U49" s="25">
        <f t="shared" si="26"/>
        <v>0.00916992055859181</v>
      </c>
      <c r="V49" s="24"/>
      <c r="W49" s="3"/>
      <c r="X49" s="25"/>
      <c r="Y49" s="27">
        <v>0.04</v>
      </c>
      <c r="Z49" s="3">
        <v>0.49</v>
      </c>
      <c r="AA49" s="26">
        <f t="shared" si="27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28"/>
        <v>0.0075</v>
      </c>
      <c r="AQ49" s="1">
        <f t="shared" si="37"/>
        <v>0.0362699205585918</v>
      </c>
      <c r="AR49" s="28">
        <f t="shared" si="38"/>
        <v>7.70910416666667</v>
      </c>
      <c r="AS49" s="1">
        <f t="shared" si="39"/>
        <v>0.13</v>
      </c>
      <c r="AT49" s="2">
        <f t="shared" si="29"/>
        <v>18.9313150684932</v>
      </c>
      <c r="AU49" s="1">
        <f t="shared" si="30"/>
        <v>4610.51518478742</v>
      </c>
    </row>
    <row r="50" spans="1:47">
      <c r="A50" s="13"/>
      <c r="B50" s="13"/>
      <c r="C50" s="16">
        <v>8</v>
      </c>
      <c r="D50" s="17">
        <v>23.4454332470968</v>
      </c>
      <c r="E50" s="19">
        <f t="shared" si="31"/>
        <v>23.9033178980645</v>
      </c>
      <c r="F50" s="16" t="s">
        <v>73</v>
      </c>
      <c r="G50" s="13">
        <v>9</v>
      </c>
      <c r="H50" s="18">
        <f t="shared" si="21"/>
        <v>23.4454332470968</v>
      </c>
      <c r="I50" s="18">
        <f t="shared" si="22"/>
        <v>296.595433247097</v>
      </c>
      <c r="J50" s="18">
        <f t="shared" si="23"/>
        <v>0.291713791091691</v>
      </c>
      <c r="K50" s="18">
        <f t="shared" si="32"/>
        <v>7.70910416666667</v>
      </c>
      <c r="L50" s="18">
        <f t="shared" si="33"/>
        <v>0.0770910416666667</v>
      </c>
      <c r="M50" s="13" t="s">
        <v>73</v>
      </c>
      <c r="N50" s="13"/>
      <c r="O50" s="18">
        <f t="shared" si="34"/>
        <v>0.236774561459656</v>
      </c>
      <c r="P50" s="18">
        <f t="shared" si="24"/>
        <v>0.0690704049574687</v>
      </c>
      <c r="Q50" s="23">
        <f t="shared" si="35"/>
        <v>0.00897915264447094</v>
      </c>
      <c r="R50" s="18">
        <f t="shared" si="36"/>
        <v>0.0100218354166667</v>
      </c>
      <c r="S50" s="24">
        <f t="shared" si="25"/>
        <v>0.895958900855455</v>
      </c>
      <c r="T50" s="3">
        <v>0.01</v>
      </c>
      <c r="U50" s="25">
        <f t="shared" si="26"/>
        <v>0.00895958900855455</v>
      </c>
      <c r="V50" s="24"/>
      <c r="W50" s="3"/>
      <c r="X50" s="25"/>
      <c r="Y50" s="27">
        <v>0.04</v>
      </c>
      <c r="Z50" s="3">
        <v>0.49</v>
      </c>
      <c r="AA50" s="26">
        <f t="shared" si="27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28"/>
        <v>0.0075</v>
      </c>
      <c r="AQ50" s="1">
        <f t="shared" si="37"/>
        <v>0.0360595890085545</v>
      </c>
      <c r="AR50" s="28">
        <f t="shared" si="38"/>
        <v>7.70910416666667</v>
      </c>
      <c r="AS50" s="1">
        <f t="shared" si="39"/>
        <v>0.13</v>
      </c>
      <c r="AT50" s="2">
        <f t="shared" si="29"/>
        <v>18.9313150684932</v>
      </c>
      <c r="AU50" s="1">
        <f t="shared" si="30"/>
        <v>4583.77851731333</v>
      </c>
    </row>
    <row r="51" spans="1:47">
      <c r="A51" s="13"/>
      <c r="B51" s="13"/>
      <c r="C51" s="16">
        <v>9</v>
      </c>
      <c r="D51" s="17">
        <v>16.7908889013333</v>
      </c>
      <c r="E51" s="19">
        <f t="shared" si="31"/>
        <v>23.4454332470968</v>
      </c>
      <c r="F51" s="16" t="s">
        <v>73</v>
      </c>
      <c r="G51" s="13">
        <v>10</v>
      </c>
      <c r="H51" s="18">
        <f t="shared" si="21"/>
        <v>16.7908889013333</v>
      </c>
      <c r="I51" s="18">
        <f t="shared" si="22"/>
        <v>289.940888901333</v>
      </c>
      <c r="J51" s="18">
        <f t="shared" si="23"/>
        <v>0.137319897447301</v>
      </c>
      <c r="K51" s="18">
        <f t="shared" si="32"/>
        <v>7.70910416666667</v>
      </c>
      <c r="L51" s="18">
        <f t="shared" si="33"/>
        <v>0.0770910416666667</v>
      </c>
      <c r="M51" s="13" t="s">
        <v>73</v>
      </c>
      <c r="N51" s="13"/>
      <c r="O51" s="18">
        <f t="shared" si="34"/>
        <v>0.244795198168854</v>
      </c>
      <c r="P51" s="18">
        <f t="shared" si="24"/>
        <v>0.0336152515081387</v>
      </c>
      <c r="Q51" s="23">
        <f t="shared" si="35"/>
        <v>0.00436998269605803</v>
      </c>
      <c r="R51" s="18">
        <f t="shared" si="36"/>
        <v>0.0100218354166667</v>
      </c>
      <c r="S51" s="24">
        <f t="shared" si="25"/>
        <v>0.436046144680304</v>
      </c>
      <c r="T51" s="3">
        <v>0.01</v>
      </c>
      <c r="U51" s="25">
        <f t="shared" si="26"/>
        <v>0.00436046144680304</v>
      </c>
      <c r="V51" s="24"/>
      <c r="W51" s="3"/>
      <c r="X51" s="25"/>
      <c r="Y51" s="27">
        <v>0.02</v>
      </c>
      <c r="Z51" s="3">
        <v>0.49</v>
      </c>
      <c r="AA51" s="26">
        <f t="shared" si="27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</v>
      </c>
      <c r="AO51" s="3">
        <v>0.5</v>
      </c>
      <c r="AP51" s="3">
        <f t="shared" si="28"/>
        <v>0.005</v>
      </c>
      <c r="AQ51" s="1">
        <f t="shared" si="37"/>
        <v>0.019160461446803</v>
      </c>
      <c r="AR51" s="28">
        <f t="shared" si="38"/>
        <v>7.70910416666667</v>
      </c>
      <c r="AS51" s="1">
        <f t="shared" si="39"/>
        <v>0.13</v>
      </c>
      <c r="AT51" s="2">
        <f t="shared" si="29"/>
        <v>18.9313150684932</v>
      </c>
      <c r="AU51" s="1">
        <f t="shared" si="30"/>
        <v>2435.61598943434</v>
      </c>
    </row>
    <row r="52" spans="1:47">
      <c r="A52" s="13"/>
      <c r="B52" s="13"/>
      <c r="C52" s="16">
        <v>10</v>
      </c>
      <c r="D52" s="17">
        <v>10.8004269755161</v>
      </c>
      <c r="E52" s="19">
        <f t="shared" si="31"/>
        <v>16.7908889013333</v>
      </c>
      <c r="F52" s="16" t="s">
        <v>73</v>
      </c>
      <c r="G52" s="13">
        <v>11</v>
      </c>
      <c r="H52" s="18">
        <f t="shared" si="21"/>
        <v>10.8004269755161</v>
      </c>
      <c r="I52" s="18">
        <f t="shared" si="22"/>
        <v>283.950426975516</v>
      </c>
      <c r="J52" s="18">
        <f t="shared" si="23"/>
        <v>0.0676156150377265</v>
      </c>
      <c r="K52" s="18">
        <f t="shared" si="32"/>
        <v>7.70910416666667</v>
      </c>
      <c r="L52" s="18">
        <f t="shared" si="33"/>
        <v>0.0770910416666667</v>
      </c>
      <c r="M52" s="13" t="s">
        <v>75</v>
      </c>
      <c r="N52" s="18">
        <f>(O51-P51)*$C$22/100</f>
        <v>0.200620949327679</v>
      </c>
      <c r="O52" s="18">
        <f t="shared" si="34"/>
        <v>0.0876500389997024</v>
      </c>
      <c r="P52" s="18">
        <f t="shared" si="24"/>
        <v>0.00592651129504559</v>
      </c>
      <c r="Q52" s="23">
        <f t="shared" si="35"/>
        <v>0.000770446468355927</v>
      </c>
      <c r="R52" s="18">
        <f t="shared" si="36"/>
        <v>0.0100218354166667</v>
      </c>
      <c r="S52" s="24">
        <f t="shared" si="25"/>
        <v>0.0768767831763279</v>
      </c>
      <c r="T52" s="3">
        <v>0.01</v>
      </c>
      <c r="U52" s="25">
        <f t="shared" si="26"/>
        <v>0.000768767831763279</v>
      </c>
      <c r="V52" s="24"/>
      <c r="W52" s="3"/>
      <c r="X52" s="25"/>
      <c r="Y52" s="27">
        <v>0.02</v>
      </c>
      <c r="Z52" s="3">
        <v>0.49</v>
      </c>
      <c r="AA52" s="26">
        <f t="shared" si="27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28"/>
        <v>0.005</v>
      </c>
      <c r="AQ52" s="1">
        <f t="shared" si="37"/>
        <v>0.0155687678317633</v>
      </c>
      <c r="AR52" s="28">
        <f t="shared" si="38"/>
        <v>7.70910416666667</v>
      </c>
      <c r="AS52" s="1">
        <f t="shared" si="39"/>
        <v>0.13</v>
      </c>
      <c r="AT52" s="2">
        <f t="shared" si="29"/>
        <v>18.9313150684932</v>
      </c>
      <c r="AU52" s="1">
        <f t="shared" si="30"/>
        <v>1979.05149477287</v>
      </c>
    </row>
    <row r="53" spans="1:48">
      <c r="A53" s="13"/>
      <c r="B53" s="13"/>
      <c r="C53" s="16">
        <v>11</v>
      </c>
      <c r="D53" s="17">
        <v>3.05382609053333</v>
      </c>
      <c r="E53" s="19">
        <f t="shared" si="31"/>
        <v>10.8004269755161</v>
      </c>
      <c r="F53" s="16" t="s">
        <v>75</v>
      </c>
      <c r="G53" s="13">
        <v>12</v>
      </c>
      <c r="H53" s="18">
        <f t="shared" si="21"/>
        <v>3.05382609053333</v>
      </c>
      <c r="I53" s="18">
        <f t="shared" si="22"/>
        <v>276.203826090533</v>
      </c>
      <c r="J53" s="18">
        <f t="shared" si="23"/>
        <v>0.0258446981868993</v>
      </c>
      <c r="K53" s="18">
        <f t="shared" si="32"/>
        <v>7.70910416666667</v>
      </c>
      <c r="L53" s="18">
        <f t="shared" si="33"/>
        <v>0.0770910416666667</v>
      </c>
      <c r="M53" s="13" t="s">
        <v>73</v>
      </c>
      <c r="N53" s="13"/>
      <c r="O53" s="18">
        <f t="shared" si="34"/>
        <v>0.158814569371323</v>
      </c>
      <c r="P53" s="18">
        <f t="shared" si="24"/>
        <v>0.00410451461308424</v>
      </c>
      <c r="Q53" s="23">
        <f t="shared" si="35"/>
        <v>0.000533586899700951</v>
      </c>
      <c r="R53" s="18">
        <f t="shared" si="36"/>
        <v>0.0100218354166667</v>
      </c>
      <c r="S53" s="24">
        <f t="shared" si="25"/>
        <v>0.0532424328994245</v>
      </c>
      <c r="T53" s="3">
        <v>0.01</v>
      </c>
      <c r="U53" s="25">
        <f t="shared" si="26"/>
        <v>0.000532424328994245</v>
      </c>
      <c r="V53" s="24"/>
      <c r="W53" s="3"/>
      <c r="X53" s="25"/>
      <c r="Y53" s="27">
        <v>0.02</v>
      </c>
      <c r="Z53" s="3">
        <v>0.49</v>
      </c>
      <c r="AA53" s="26">
        <f t="shared" si="27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28"/>
        <v>0.005</v>
      </c>
      <c r="AQ53" s="1">
        <f t="shared" si="37"/>
        <v>0.0153324243289942</v>
      </c>
      <c r="AR53" s="28">
        <f t="shared" si="38"/>
        <v>7.70910416666667</v>
      </c>
      <c r="AS53" s="1">
        <f t="shared" si="39"/>
        <v>0.13</v>
      </c>
      <c r="AT53" s="2">
        <f t="shared" si="29"/>
        <v>18.9313150684932</v>
      </c>
      <c r="AU53" s="1">
        <f t="shared" si="30"/>
        <v>1949.00827186087</v>
      </c>
      <c r="AV53" s="1">
        <f>SUM(AU42:AU53)</f>
        <v>35159.3842064342</v>
      </c>
    </row>
    <row r="54" spans="1:19">
      <c r="A54" s="13"/>
      <c r="B54" s="13"/>
      <c r="C54" s="16">
        <v>12</v>
      </c>
      <c r="D54" s="17">
        <v>-5.64324848274194</v>
      </c>
      <c r="E54" s="19">
        <f t="shared" si="31"/>
        <v>3.05382609053333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6" spans="19:46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T56" s="1"/>
    </row>
    <row r="57" spans="1:46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T57" s="1"/>
    </row>
    <row r="58" spans="1:46">
      <c r="A58" s="13" t="s">
        <v>71</v>
      </c>
      <c r="B58" s="13">
        <v>134.758</v>
      </c>
      <c r="C58" s="16" t="s">
        <v>72</v>
      </c>
      <c r="D58" s="17">
        <v>-5.06283320674193</v>
      </c>
      <c r="E58" s="16"/>
      <c r="F58" s="16"/>
      <c r="G58" s="13">
        <v>1</v>
      </c>
      <c r="H58" s="18">
        <f t="shared" ref="H58:H69" si="40">E59</f>
        <v>-5.06283320674193</v>
      </c>
      <c r="I58" s="18">
        <f t="shared" ref="I58:I69" si="41">H58+273.15</f>
        <v>268.087166793258</v>
      </c>
      <c r="J58" s="18">
        <f t="shared" ref="J58:J69" si="42">EXP(($C$16*(I58-$C$14))/($C$17*I58*$C$14))</f>
        <v>0.00888890061311618</v>
      </c>
      <c r="K58" s="18">
        <f>$B$58/12</f>
        <v>11.2298333333333</v>
      </c>
      <c r="L58" s="18">
        <f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3">O58*J58</f>
        <v>0.026951635548502</v>
      </c>
      <c r="Q58" s="23">
        <f>P58*$B$60</f>
        <v>0.00781597430906557</v>
      </c>
      <c r="R58" s="18">
        <f>L58*$B$60</f>
        <v>0.87929595</v>
      </c>
      <c r="S58" s="24">
        <f t="shared" ref="S58:S69" si="44">Q58/R58</f>
        <v>0.00888890061311618</v>
      </c>
      <c r="T58" s="3">
        <v>0.27</v>
      </c>
      <c r="U58" s="25">
        <f t="shared" ref="U58:U69" si="45">S58*T58</f>
        <v>0.00240000316554137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46">U58*0.67*AD58+(V58+W58+X58+Y58+Z58+AA58)/1000</f>
        <v>0.226866320615065</v>
      </c>
      <c r="AC58" s="28">
        <f t="shared" ref="AC58:AC69" si="47">$B$58/12</f>
        <v>11.2298333333333</v>
      </c>
      <c r="AD58" s="1">
        <f t="shared" ref="AD58:AD69" si="48">$B$60</f>
        <v>0.29</v>
      </c>
      <c r="AE58" s="29">
        <f t="shared" ref="AE58:AE69" si="49">$E$7/12</f>
        <v>51.0534246575342</v>
      </c>
      <c r="AF58" s="1">
        <f t="shared" ref="AF58:AF69" si="50">AE58*10000*AC58*AB58</f>
        <v>1300673.27891194</v>
      </c>
      <c r="AT58" s="1"/>
    </row>
    <row r="59" spans="1:46">
      <c r="A59" s="13" t="s">
        <v>74</v>
      </c>
      <c r="B59" s="13">
        <v>27</v>
      </c>
      <c r="C59" s="16">
        <v>1</v>
      </c>
      <c r="D59" s="17">
        <v>-9.42332729467742</v>
      </c>
      <c r="E59" s="19">
        <f t="shared" ref="E59:E70" si="51">D58</f>
        <v>-5.06283320674193</v>
      </c>
      <c r="F59" s="16" t="s">
        <v>73</v>
      </c>
      <c r="G59" s="13">
        <v>2</v>
      </c>
      <c r="H59" s="18">
        <f t="shared" si="40"/>
        <v>-9.42332729467742</v>
      </c>
      <c r="I59" s="18">
        <f t="shared" si="41"/>
        <v>263.726672705323</v>
      </c>
      <c r="J59" s="18">
        <f t="shared" si="42"/>
        <v>0.00487583707357786</v>
      </c>
      <c r="K59" s="18">
        <f t="shared" ref="K59:K69" si="52">$B$58/12</f>
        <v>11.2298333333333</v>
      </c>
      <c r="L59" s="18">
        <f t="shared" ref="L59:L69" si="53">K59*$B$59/100</f>
        <v>3.032055</v>
      </c>
      <c r="M59" s="13" t="s">
        <v>73</v>
      </c>
      <c r="N59" s="13"/>
      <c r="O59" s="18">
        <f t="shared" ref="O59:O69" si="54">L59+O58-P58-N59</f>
        <v>6.0371583644515</v>
      </c>
      <c r="P59" s="18">
        <f t="shared" si="43"/>
        <v>0.0294362005724533</v>
      </c>
      <c r="Q59" s="23">
        <f t="shared" ref="Q59:Q69" si="55">P59*$B$60</f>
        <v>0.00853649816601145</v>
      </c>
      <c r="R59" s="18">
        <f t="shared" ref="R59:R69" si="56">L59*$B$60</f>
        <v>0.87929595</v>
      </c>
      <c r="S59" s="24">
        <f t="shared" si="44"/>
        <v>0.00970833331600294</v>
      </c>
      <c r="T59" s="3">
        <v>0.27</v>
      </c>
      <c r="U59" s="25">
        <f t="shared" si="45"/>
        <v>0.00262124999532079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46"/>
        <v>0.226909308874091</v>
      </c>
      <c r="AC59" s="28">
        <f t="shared" si="47"/>
        <v>11.2298333333333</v>
      </c>
      <c r="AD59" s="1">
        <f t="shared" si="48"/>
        <v>0.29</v>
      </c>
      <c r="AE59" s="29">
        <f t="shared" si="49"/>
        <v>51.0534246575342</v>
      </c>
      <c r="AF59" s="1">
        <f t="shared" si="50"/>
        <v>1300919.73982191</v>
      </c>
      <c r="AT59" s="1"/>
    </row>
    <row r="60" spans="1:46">
      <c r="A60" s="13" t="s">
        <v>38</v>
      </c>
      <c r="B60" s="13">
        <v>0.29</v>
      </c>
      <c r="C60" s="16">
        <v>2</v>
      </c>
      <c r="D60" s="17">
        <v>-3.02884494535714</v>
      </c>
      <c r="E60" s="19">
        <f t="shared" si="51"/>
        <v>-9.42332729467742</v>
      </c>
      <c r="F60" s="16" t="s">
        <v>73</v>
      </c>
      <c r="G60" s="13">
        <v>3</v>
      </c>
      <c r="H60" s="18">
        <f t="shared" si="40"/>
        <v>-3.02884494535714</v>
      </c>
      <c r="I60" s="18">
        <f t="shared" si="41"/>
        <v>270.121155054643</v>
      </c>
      <c r="J60" s="18">
        <f t="shared" si="42"/>
        <v>0.0116847655424369</v>
      </c>
      <c r="K60" s="18">
        <f t="shared" si="52"/>
        <v>11.2298333333333</v>
      </c>
      <c r="L60" s="18">
        <f t="shared" si="53"/>
        <v>3.032055</v>
      </c>
      <c r="M60" s="13" t="s">
        <v>73</v>
      </c>
      <c r="N60" s="13"/>
      <c r="O60" s="18">
        <f t="shared" si="54"/>
        <v>9.03977716387904</v>
      </c>
      <c r="P60" s="18">
        <f t="shared" si="43"/>
        <v>0.105627676715802</v>
      </c>
      <c r="Q60" s="23">
        <f t="shared" si="55"/>
        <v>0.0306320262475825</v>
      </c>
      <c r="R60" s="18">
        <f t="shared" si="56"/>
        <v>0.87929595</v>
      </c>
      <c r="S60" s="24">
        <f t="shared" si="44"/>
        <v>0.0348369923091111</v>
      </c>
      <c r="T60" s="3">
        <v>0.27</v>
      </c>
      <c r="U60" s="25">
        <f t="shared" si="45"/>
        <v>0.00940598792345999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46"/>
        <v>0.228227583453528</v>
      </c>
      <c r="AC60" s="28">
        <f t="shared" si="47"/>
        <v>11.2298333333333</v>
      </c>
      <c r="AD60" s="1">
        <f t="shared" si="48"/>
        <v>0.29</v>
      </c>
      <c r="AE60" s="29">
        <f t="shared" si="49"/>
        <v>51.0534246575342</v>
      </c>
      <c r="AF60" s="1">
        <f t="shared" si="50"/>
        <v>1308477.69075572</v>
      </c>
      <c r="AT60" s="1"/>
    </row>
    <row r="61" spans="1:46">
      <c r="A61" s="13"/>
      <c r="B61" s="13"/>
      <c r="C61" s="16">
        <v>3</v>
      </c>
      <c r="D61" s="17">
        <v>3.87703898848387</v>
      </c>
      <c r="E61" s="19">
        <f t="shared" si="51"/>
        <v>-3.02884494535714</v>
      </c>
      <c r="F61" s="16" t="s">
        <v>73</v>
      </c>
      <c r="G61" s="13">
        <v>4</v>
      </c>
      <c r="H61" s="18">
        <f t="shared" si="40"/>
        <v>3.87703898848387</v>
      </c>
      <c r="I61" s="18">
        <f t="shared" si="41"/>
        <v>277.027038988484</v>
      </c>
      <c r="J61" s="18">
        <f t="shared" si="42"/>
        <v>0.0286989575260715</v>
      </c>
      <c r="K61" s="18">
        <f t="shared" si="52"/>
        <v>11.2298333333333</v>
      </c>
      <c r="L61" s="18">
        <f t="shared" si="53"/>
        <v>3.032055</v>
      </c>
      <c r="M61" s="13" t="s">
        <v>73</v>
      </c>
      <c r="N61" s="13"/>
      <c r="O61" s="18">
        <f t="shared" si="54"/>
        <v>11.9662044871632</v>
      </c>
      <c r="P61" s="18">
        <f t="shared" si="43"/>
        <v>0.343417594325384</v>
      </c>
      <c r="Q61" s="23">
        <f t="shared" si="55"/>
        <v>0.0995911023543613</v>
      </c>
      <c r="R61" s="18">
        <f t="shared" si="56"/>
        <v>0.87929595</v>
      </c>
      <c r="S61" s="24">
        <f t="shared" si="44"/>
        <v>0.113262323515036</v>
      </c>
      <c r="T61" s="3">
        <v>0.27</v>
      </c>
      <c r="U61" s="25">
        <f t="shared" si="45"/>
        <v>0.0305808273490598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46"/>
        <v>0.232341854753922</v>
      </c>
      <c r="AC61" s="28">
        <f t="shared" si="47"/>
        <v>11.2298333333333</v>
      </c>
      <c r="AD61" s="1">
        <f t="shared" si="48"/>
        <v>0.29</v>
      </c>
      <c r="AE61" s="29">
        <f t="shared" si="49"/>
        <v>51.0534246575342</v>
      </c>
      <c r="AF61" s="1">
        <f t="shared" si="50"/>
        <v>1332065.69063208</v>
      </c>
      <c r="AT61" s="1"/>
    </row>
    <row r="62" spans="1:46">
      <c r="A62" s="13"/>
      <c r="B62" s="13"/>
      <c r="C62" s="16">
        <v>4</v>
      </c>
      <c r="D62" s="17">
        <v>11.2454883940333</v>
      </c>
      <c r="E62" s="19">
        <f t="shared" si="51"/>
        <v>3.87703898848387</v>
      </c>
      <c r="F62" s="16" t="s">
        <v>73</v>
      </c>
      <c r="G62" s="13">
        <v>5</v>
      </c>
      <c r="H62" s="18">
        <f t="shared" si="40"/>
        <v>11.2454883940333</v>
      </c>
      <c r="I62" s="18">
        <f t="shared" si="41"/>
        <v>284.395488394033</v>
      </c>
      <c r="J62" s="18">
        <f t="shared" si="42"/>
        <v>0.0713431544754609</v>
      </c>
      <c r="K62" s="18">
        <f t="shared" si="52"/>
        <v>11.2298333333333</v>
      </c>
      <c r="L62" s="18">
        <f t="shared" si="53"/>
        <v>3.032055</v>
      </c>
      <c r="M62" s="13" t="s">
        <v>75</v>
      </c>
      <c r="N62" s="18">
        <f>(O61-P61)*$C$22/100</f>
        <v>11.041647548196</v>
      </c>
      <c r="O62" s="18">
        <f t="shared" si="54"/>
        <v>3.61319434464189</v>
      </c>
      <c r="P62" s="18">
        <f t="shared" si="43"/>
        <v>0.257776682279648</v>
      </c>
      <c r="Q62" s="23">
        <f t="shared" si="55"/>
        <v>0.074755237861098</v>
      </c>
      <c r="R62" s="18">
        <f t="shared" si="56"/>
        <v>0.87929595</v>
      </c>
      <c r="S62" s="24">
        <f t="shared" si="44"/>
        <v>0.0850171524855744</v>
      </c>
      <c r="T62" s="3">
        <v>0.27</v>
      </c>
      <c r="U62" s="25">
        <f t="shared" si="45"/>
        <v>0.0229546311711051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46"/>
        <v>0.230860084836546</v>
      </c>
      <c r="AC62" s="28">
        <f t="shared" si="47"/>
        <v>11.2298333333333</v>
      </c>
      <c r="AD62" s="1">
        <f t="shared" si="48"/>
        <v>0.29</v>
      </c>
      <c r="AE62" s="29">
        <f t="shared" si="49"/>
        <v>51.0534246575342</v>
      </c>
      <c r="AF62" s="1">
        <f t="shared" si="50"/>
        <v>1323570.38585611</v>
      </c>
      <c r="AT62" s="1"/>
    </row>
    <row r="63" spans="1:46">
      <c r="A63" s="13"/>
      <c r="B63" s="13"/>
      <c r="C63" s="16">
        <v>5</v>
      </c>
      <c r="D63" s="17">
        <v>17.4981698393548</v>
      </c>
      <c r="E63" s="19">
        <f t="shared" si="51"/>
        <v>11.2454883940333</v>
      </c>
      <c r="F63" s="16" t="s">
        <v>75</v>
      </c>
      <c r="G63" s="13">
        <v>6</v>
      </c>
      <c r="H63" s="18">
        <f t="shared" si="40"/>
        <v>17.4981698393548</v>
      </c>
      <c r="I63" s="18">
        <f t="shared" si="41"/>
        <v>290.648169839355</v>
      </c>
      <c r="J63" s="18">
        <f t="shared" si="42"/>
        <v>0.149013015553057</v>
      </c>
      <c r="K63" s="18">
        <f t="shared" si="52"/>
        <v>11.2298333333333</v>
      </c>
      <c r="L63" s="18">
        <f t="shared" si="53"/>
        <v>3.032055</v>
      </c>
      <c r="M63" s="13" t="s">
        <v>73</v>
      </c>
      <c r="N63" s="13"/>
      <c r="O63" s="18">
        <f t="shared" si="54"/>
        <v>6.38747266236224</v>
      </c>
      <c r="P63" s="18">
        <f t="shared" si="43"/>
        <v>0.951816563181312</v>
      </c>
      <c r="Q63" s="23">
        <f t="shared" si="55"/>
        <v>0.276026803322581</v>
      </c>
      <c r="R63" s="18">
        <f t="shared" si="56"/>
        <v>0.87929595</v>
      </c>
      <c r="S63" s="24">
        <f t="shared" si="44"/>
        <v>0.313917974173065</v>
      </c>
      <c r="T63" s="3">
        <v>0.27</v>
      </c>
      <c r="U63" s="25">
        <f t="shared" si="45"/>
        <v>0.0847578530267275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46"/>
        <v>0.291668450843093</v>
      </c>
      <c r="AC63" s="28">
        <f t="shared" si="47"/>
        <v>11.2298333333333</v>
      </c>
      <c r="AD63" s="1">
        <f t="shared" si="48"/>
        <v>0.29</v>
      </c>
      <c r="AE63" s="29">
        <f t="shared" si="49"/>
        <v>51.0534246575342</v>
      </c>
      <c r="AF63" s="1">
        <f t="shared" si="50"/>
        <v>1672197.79156615</v>
      </c>
      <c r="AT63" s="1"/>
    </row>
    <row r="64" spans="1:46">
      <c r="A64" s="13"/>
      <c r="B64" s="13"/>
      <c r="C64" s="16">
        <v>6</v>
      </c>
      <c r="D64" s="17">
        <v>23.3304930593333</v>
      </c>
      <c r="E64" s="19">
        <f t="shared" si="51"/>
        <v>17.4981698393548</v>
      </c>
      <c r="F64" s="16" t="s">
        <v>73</v>
      </c>
      <c r="G64" s="13">
        <v>7</v>
      </c>
      <c r="H64" s="18">
        <f t="shared" si="40"/>
        <v>23.3304930593333</v>
      </c>
      <c r="I64" s="18">
        <f t="shared" si="41"/>
        <v>296.480493059333</v>
      </c>
      <c r="J64" s="18">
        <f t="shared" si="42"/>
        <v>0.288024666390558</v>
      </c>
      <c r="K64" s="18">
        <f t="shared" si="52"/>
        <v>11.2298333333333</v>
      </c>
      <c r="L64" s="18">
        <f t="shared" si="53"/>
        <v>3.032055</v>
      </c>
      <c r="M64" s="13" t="s">
        <v>73</v>
      </c>
      <c r="N64" s="13"/>
      <c r="O64" s="18">
        <f t="shared" si="54"/>
        <v>8.46771109918093</v>
      </c>
      <c r="P64" s="18">
        <f t="shared" si="43"/>
        <v>2.43890966443321</v>
      </c>
      <c r="Q64" s="23">
        <f t="shared" si="55"/>
        <v>0.707283802685631</v>
      </c>
      <c r="R64" s="18">
        <f t="shared" si="56"/>
        <v>0.87929595</v>
      </c>
      <c r="S64" s="24">
        <f t="shared" si="44"/>
        <v>0.804375139775898</v>
      </c>
      <c r="T64" s="3">
        <v>0.27</v>
      </c>
      <c r="U64" s="25">
        <f t="shared" si="45"/>
        <v>0.217181287739492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46"/>
        <v>0.317398324207783</v>
      </c>
      <c r="AC64" s="28">
        <f t="shared" si="47"/>
        <v>11.2298333333333</v>
      </c>
      <c r="AD64" s="1">
        <f t="shared" si="48"/>
        <v>0.29</v>
      </c>
      <c r="AE64" s="29">
        <f t="shared" si="49"/>
        <v>51.0534246575342</v>
      </c>
      <c r="AF64" s="1">
        <f t="shared" si="50"/>
        <v>1819712.67462376</v>
      </c>
      <c r="AT64" s="1"/>
    </row>
    <row r="65" spans="1:46">
      <c r="A65" s="13"/>
      <c r="B65" s="13"/>
      <c r="C65" s="16">
        <v>7</v>
      </c>
      <c r="D65" s="17">
        <v>23.9033178980645</v>
      </c>
      <c r="E65" s="19">
        <f t="shared" si="51"/>
        <v>23.3304930593333</v>
      </c>
      <c r="F65" s="16" t="s">
        <v>73</v>
      </c>
      <c r="G65" s="13">
        <v>8</v>
      </c>
      <c r="H65" s="18">
        <f t="shared" si="40"/>
        <v>23.9033178980645</v>
      </c>
      <c r="I65" s="18">
        <f t="shared" si="41"/>
        <v>297.053317898065</v>
      </c>
      <c r="J65" s="18">
        <f t="shared" si="42"/>
        <v>0.306855137585625</v>
      </c>
      <c r="K65" s="18">
        <f t="shared" si="52"/>
        <v>11.2298333333333</v>
      </c>
      <c r="L65" s="18">
        <f t="shared" si="53"/>
        <v>3.032055</v>
      </c>
      <c r="M65" s="13" t="s">
        <v>73</v>
      </c>
      <c r="N65" s="13"/>
      <c r="O65" s="18">
        <f t="shared" si="54"/>
        <v>9.06085643474772</v>
      </c>
      <c r="P65" s="18">
        <f t="shared" si="43"/>
        <v>2.7803703479281</v>
      </c>
      <c r="Q65" s="23">
        <f t="shared" si="55"/>
        <v>0.80630740089915</v>
      </c>
      <c r="R65" s="18">
        <f t="shared" si="56"/>
        <v>0.87929595</v>
      </c>
      <c r="S65" s="24">
        <f t="shared" si="44"/>
        <v>0.91699205585918</v>
      </c>
      <c r="T65" s="3">
        <v>0.27</v>
      </c>
      <c r="U65" s="25">
        <f t="shared" si="45"/>
        <v>0.247587855081979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46"/>
        <v>0.323306320242428</v>
      </c>
      <c r="AC65" s="28">
        <f t="shared" si="47"/>
        <v>11.2298333333333</v>
      </c>
      <c r="AD65" s="1">
        <f t="shared" si="48"/>
        <v>0.29</v>
      </c>
      <c r="AE65" s="29">
        <f t="shared" si="49"/>
        <v>51.0534246575342</v>
      </c>
      <c r="AF65" s="1">
        <f t="shared" si="50"/>
        <v>1853584.48315553</v>
      </c>
      <c r="AT65" s="1"/>
    </row>
    <row r="66" spans="1:46">
      <c r="A66" s="13"/>
      <c r="B66" s="13"/>
      <c r="C66" s="16">
        <v>8</v>
      </c>
      <c r="D66" s="17">
        <v>23.4454332470968</v>
      </c>
      <c r="E66" s="19">
        <f t="shared" si="51"/>
        <v>23.9033178980645</v>
      </c>
      <c r="F66" s="16" t="s">
        <v>73</v>
      </c>
      <c r="G66" s="13">
        <v>9</v>
      </c>
      <c r="H66" s="18">
        <f t="shared" si="40"/>
        <v>23.4454332470968</v>
      </c>
      <c r="I66" s="18">
        <f t="shared" si="41"/>
        <v>296.595433247097</v>
      </c>
      <c r="J66" s="18">
        <f t="shared" si="42"/>
        <v>0.291713791091691</v>
      </c>
      <c r="K66" s="18">
        <f t="shared" si="52"/>
        <v>11.2298333333333</v>
      </c>
      <c r="L66" s="18">
        <f t="shared" si="53"/>
        <v>3.032055</v>
      </c>
      <c r="M66" s="13" t="s">
        <v>73</v>
      </c>
      <c r="N66" s="13"/>
      <c r="O66" s="18">
        <f t="shared" si="54"/>
        <v>9.31254108681962</v>
      </c>
      <c r="P66" s="18">
        <f t="shared" si="43"/>
        <v>2.71659666513328</v>
      </c>
      <c r="Q66" s="23">
        <f t="shared" si="55"/>
        <v>0.787813032888652</v>
      </c>
      <c r="R66" s="18">
        <f t="shared" si="56"/>
        <v>0.87929595</v>
      </c>
      <c r="S66" s="24">
        <f t="shared" si="44"/>
        <v>0.895958900855454</v>
      </c>
      <c r="T66" s="3">
        <v>0.27</v>
      </c>
      <c r="U66" s="25">
        <f t="shared" si="45"/>
        <v>0.241908903230973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46"/>
        <v>0.322202899897778</v>
      </c>
      <c r="AC66" s="28">
        <f t="shared" si="47"/>
        <v>11.2298333333333</v>
      </c>
      <c r="AD66" s="1">
        <f t="shared" si="48"/>
        <v>0.29</v>
      </c>
      <c r="AE66" s="29">
        <f t="shared" si="49"/>
        <v>51.0534246575342</v>
      </c>
      <c r="AF66" s="1">
        <f t="shared" si="50"/>
        <v>1847258.33763598</v>
      </c>
      <c r="AT66" s="1"/>
    </row>
    <row r="67" spans="1:46">
      <c r="A67" s="13"/>
      <c r="B67" s="13"/>
      <c r="C67" s="16">
        <v>9</v>
      </c>
      <c r="D67" s="17">
        <v>16.7908889013333</v>
      </c>
      <c r="E67" s="19">
        <f t="shared" si="51"/>
        <v>23.4454332470968</v>
      </c>
      <c r="F67" s="16" t="s">
        <v>73</v>
      </c>
      <c r="G67" s="13">
        <v>10</v>
      </c>
      <c r="H67" s="18">
        <f t="shared" si="40"/>
        <v>16.7908889013333</v>
      </c>
      <c r="I67" s="18">
        <f t="shared" si="41"/>
        <v>289.940888901333</v>
      </c>
      <c r="J67" s="18">
        <f t="shared" si="42"/>
        <v>0.137319897447301</v>
      </c>
      <c r="K67" s="18">
        <f t="shared" si="52"/>
        <v>11.2298333333333</v>
      </c>
      <c r="L67" s="18">
        <f t="shared" si="53"/>
        <v>3.032055</v>
      </c>
      <c r="M67" s="13" t="s">
        <v>73</v>
      </c>
      <c r="N67" s="13"/>
      <c r="O67" s="18">
        <f t="shared" si="54"/>
        <v>9.62799942168633</v>
      </c>
      <c r="P67" s="18">
        <f t="shared" si="43"/>
        <v>1.32211589320864</v>
      </c>
      <c r="Q67" s="23">
        <f t="shared" si="55"/>
        <v>0.383413609030506</v>
      </c>
      <c r="R67" s="18">
        <f t="shared" si="56"/>
        <v>0.87929595</v>
      </c>
      <c r="S67" s="24">
        <f t="shared" si="44"/>
        <v>0.436046144680304</v>
      </c>
      <c r="T67" s="3">
        <v>0.27</v>
      </c>
      <c r="U67" s="25">
        <f t="shared" si="45"/>
        <v>0.117732459063682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46"/>
        <v>0.249275416796073</v>
      </c>
      <c r="AC67" s="28">
        <f t="shared" si="47"/>
        <v>11.2298333333333</v>
      </c>
      <c r="AD67" s="1">
        <f t="shared" si="48"/>
        <v>0.29</v>
      </c>
      <c r="AE67" s="29">
        <f t="shared" si="49"/>
        <v>51.0534246575342</v>
      </c>
      <c r="AF67" s="1">
        <f t="shared" si="50"/>
        <v>1429149.43406878</v>
      </c>
      <c r="AT67" s="1"/>
    </row>
    <row r="68" spans="1:46">
      <c r="A68" s="13"/>
      <c r="B68" s="13"/>
      <c r="C68" s="16">
        <v>10</v>
      </c>
      <c r="D68" s="17">
        <v>10.8004269755161</v>
      </c>
      <c r="E68" s="19">
        <f t="shared" si="51"/>
        <v>16.7908889013333</v>
      </c>
      <c r="F68" s="16" t="s">
        <v>73</v>
      </c>
      <c r="G68" s="13">
        <v>11</v>
      </c>
      <c r="H68" s="18">
        <f t="shared" si="40"/>
        <v>10.8004269755161</v>
      </c>
      <c r="I68" s="18">
        <f t="shared" si="41"/>
        <v>283.950426975516</v>
      </c>
      <c r="J68" s="18">
        <f t="shared" si="42"/>
        <v>0.0676156150377265</v>
      </c>
      <c r="K68" s="18">
        <f t="shared" si="52"/>
        <v>11.2298333333333</v>
      </c>
      <c r="L68" s="18">
        <f t="shared" si="53"/>
        <v>3.032055</v>
      </c>
      <c r="M68" s="13" t="s">
        <v>75</v>
      </c>
      <c r="N68" s="18">
        <f>(O67-P67)*$C$22/100</f>
        <v>7.89058935205381</v>
      </c>
      <c r="O68" s="18">
        <f t="shared" si="54"/>
        <v>3.44734917642388</v>
      </c>
      <c r="P68" s="18">
        <f t="shared" si="43"/>
        <v>0.233094634813701</v>
      </c>
      <c r="Q68" s="23">
        <f t="shared" si="55"/>
        <v>0.0675974440959733</v>
      </c>
      <c r="R68" s="18">
        <f t="shared" si="56"/>
        <v>0.87929595</v>
      </c>
      <c r="S68" s="24">
        <f t="shared" si="44"/>
        <v>0.0768767831763279</v>
      </c>
      <c r="T68" s="3">
        <v>0.27</v>
      </c>
      <c r="U68" s="25">
        <f t="shared" si="45"/>
        <v>0.0207567314576085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46"/>
        <v>0.230433032922213</v>
      </c>
      <c r="AC68" s="28">
        <f t="shared" si="47"/>
        <v>11.2298333333333</v>
      </c>
      <c r="AD68" s="1">
        <f t="shared" si="48"/>
        <v>0.29</v>
      </c>
      <c r="AE68" s="29">
        <f t="shared" si="49"/>
        <v>51.0534246575342</v>
      </c>
      <c r="AF68" s="1">
        <f t="shared" si="50"/>
        <v>1321122.0056286</v>
      </c>
      <c r="AT68" s="1"/>
    </row>
    <row r="69" spans="1:46">
      <c r="A69" s="13"/>
      <c r="B69" s="13"/>
      <c r="C69" s="16">
        <v>11</v>
      </c>
      <c r="D69" s="17">
        <v>3.05382609053333</v>
      </c>
      <c r="E69" s="19">
        <f t="shared" si="51"/>
        <v>10.8004269755161</v>
      </c>
      <c r="F69" s="16" t="s">
        <v>75</v>
      </c>
      <c r="G69" s="13">
        <v>12</v>
      </c>
      <c r="H69" s="18">
        <f t="shared" si="40"/>
        <v>3.05382609053333</v>
      </c>
      <c r="I69" s="18">
        <f t="shared" si="41"/>
        <v>276.203826090533</v>
      </c>
      <c r="J69" s="18">
        <f t="shared" si="42"/>
        <v>0.0258446981868993</v>
      </c>
      <c r="K69" s="18">
        <f t="shared" si="52"/>
        <v>11.2298333333333</v>
      </c>
      <c r="L69" s="18">
        <f t="shared" si="53"/>
        <v>3.032055</v>
      </c>
      <c r="M69" s="13" t="s">
        <v>73</v>
      </c>
      <c r="N69" s="13"/>
      <c r="O69" s="18">
        <f t="shared" si="54"/>
        <v>6.24630954161018</v>
      </c>
      <c r="P69" s="18">
        <f t="shared" si="43"/>
        <v>0.161433984884865</v>
      </c>
      <c r="Q69" s="23">
        <f t="shared" si="55"/>
        <v>0.0468158556166108</v>
      </c>
      <c r="R69" s="18">
        <f t="shared" si="56"/>
        <v>0.87929595</v>
      </c>
      <c r="S69" s="24">
        <f t="shared" si="44"/>
        <v>0.0532424328994245</v>
      </c>
      <c r="T69" s="3">
        <v>0.27</v>
      </c>
      <c r="U69" s="25">
        <f t="shared" si="45"/>
        <v>0.0143754568828446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46"/>
        <v>0.229193151272337</v>
      </c>
      <c r="AC69" s="28">
        <f t="shared" si="47"/>
        <v>11.2298333333333</v>
      </c>
      <c r="AD69" s="1">
        <f t="shared" si="48"/>
        <v>0.29</v>
      </c>
      <c r="AE69" s="29">
        <f t="shared" si="49"/>
        <v>51.0534246575342</v>
      </c>
      <c r="AF69" s="1">
        <f t="shared" si="50"/>
        <v>1314013.49817525</v>
      </c>
      <c r="AG69" s="1">
        <f>SUM(AF58:AF69)</f>
        <v>17822745.0108318</v>
      </c>
      <c r="AT69" s="1"/>
    </row>
    <row r="70" spans="1:19">
      <c r="A70" s="13"/>
      <c r="B70" s="13"/>
      <c r="C70" s="16">
        <v>12</v>
      </c>
      <c r="D70" s="17">
        <v>-5.64324848274194</v>
      </c>
      <c r="E70" s="19">
        <f t="shared" si="51"/>
        <v>3.05382609053333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2" spans="19:45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</row>
    <row r="73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pans="1:50">
      <c r="A74" s="13" t="s">
        <v>71</v>
      </c>
      <c r="B74" s="13">
        <v>625.464</v>
      </c>
      <c r="C74" s="16" t="s">
        <v>72</v>
      </c>
      <c r="D74" s="17">
        <v>-5.06283320674193</v>
      </c>
      <c r="E74" s="16"/>
      <c r="F74" s="16"/>
      <c r="G74" s="13">
        <v>1</v>
      </c>
      <c r="H74" s="18">
        <f t="shared" ref="H74:H85" si="57">E75</f>
        <v>-5.06283320674193</v>
      </c>
      <c r="I74" s="18">
        <f t="shared" ref="I74:I85" si="58">H74+273.15</f>
        <v>268.087166793258</v>
      </c>
      <c r="J74" s="18">
        <f t="shared" ref="J74:J85" si="59">EXP(($C$16*(I74-$C$14))/($C$17*I74*$C$14))</f>
        <v>0.00888890061311618</v>
      </c>
      <c r="K74" s="18">
        <f>$B$74/12</f>
        <v>52.122</v>
      </c>
      <c r="L74" s="18">
        <f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0">O74*J74</f>
        <v>0.00463307277756841</v>
      </c>
      <c r="Q74" s="23">
        <f>P74*$B$76</f>
        <v>0.00120459892216779</v>
      </c>
      <c r="R74" s="18">
        <f>L74*$B$76</f>
        <v>0.1355172</v>
      </c>
      <c r="S74" s="24">
        <f t="shared" ref="S74:S85" si="61">Q74/R74</f>
        <v>0.00888890061311618</v>
      </c>
      <c r="T74" s="3">
        <v>0.01</v>
      </c>
      <c r="U74" s="25">
        <f t="shared" ref="U74:U85" si="62">S74*T74</f>
        <v>8.88890061311618e-5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3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4">AR74*AQ74</f>
        <v>0.005</v>
      </c>
      <c r="AT74" s="2">
        <f>(AS74+AM74+AD74+AA74+U74+X74+AG74+AJ74+AP74)</f>
        <v>0.00557888900613116</v>
      </c>
      <c r="AU74" s="28">
        <f>$B$74/12</f>
        <v>52.122</v>
      </c>
      <c r="AV74" s="1">
        <f>$B$76</f>
        <v>0.26</v>
      </c>
      <c r="AW74" s="2">
        <f t="shared" ref="AW74:AW85" si="65">$E$8/12</f>
        <v>0.0141666666666667</v>
      </c>
      <c r="AX74" s="1">
        <f t="shared" ref="AX74:AX85" si="66">AW74*10000*AV74*0.67*AU74*AT74</f>
        <v>7.17603616846243</v>
      </c>
    </row>
    <row r="75" spans="1:50">
      <c r="A75" s="13" t="s">
        <v>74</v>
      </c>
      <c r="B75" s="13">
        <v>1</v>
      </c>
      <c r="C75" s="16">
        <v>1</v>
      </c>
      <c r="D75" s="17">
        <v>-9.42332729467742</v>
      </c>
      <c r="E75" s="19">
        <f t="shared" ref="E75:E86" si="67">D74</f>
        <v>-5.06283320674193</v>
      </c>
      <c r="F75" s="16" t="s">
        <v>73</v>
      </c>
      <c r="G75" s="13">
        <v>2</v>
      </c>
      <c r="H75" s="18">
        <f t="shared" si="57"/>
        <v>-9.42332729467742</v>
      </c>
      <c r="I75" s="18">
        <f t="shared" si="58"/>
        <v>263.726672705323</v>
      </c>
      <c r="J75" s="18">
        <f t="shared" si="59"/>
        <v>0.00487583707357786</v>
      </c>
      <c r="K75" s="18">
        <f t="shared" ref="K75:K85" si="68">$B$74/12</f>
        <v>52.122</v>
      </c>
      <c r="L75" s="18">
        <f t="shared" ref="L75:L85" si="69">K75*$B$75/100</f>
        <v>0.52122</v>
      </c>
      <c r="M75" s="13" t="s">
        <v>73</v>
      </c>
      <c r="N75" s="13"/>
      <c r="O75" s="18">
        <f t="shared" ref="O75:O85" si="70">L75+O74-P74-N75</f>
        <v>1.03780692722243</v>
      </c>
      <c r="P75" s="18">
        <f t="shared" si="60"/>
        <v>0.00506017749096705</v>
      </c>
      <c r="Q75" s="23">
        <f t="shared" ref="Q75:Q85" si="71">P75*$B$76</f>
        <v>0.00131564614765143</v>
      </c>
      <c r="R75" s="18">
        <f t="shared" ref="R75:R85" si="72">L75*$B$76</f>
        <v>0.1355172</v>
      </c>
      <c r="S75" s="24">
        <f t="shared" si="61"/>
        <v>0.00970833331600294</v>
      </c>
      <c r="T75" s="3">
        <v>0.01</v>
      </c>
      <c r="U75" s="25">
        <f t="shared" si="62"/>
        <v>9.70833331600294e-5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3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4"/>
        <v>0.005</v>
      </c>
      <c r="AT75" s="2">
        <f t="shared" ref="AT75:AT85" si="73">(AS75+AM75+AD75+AA75+U75+X75+AG75+AJ75+AP75)</f>
        <v>0.00558708333316003</v>
      </c>
      <c r="AU75" s="28">
        <f t="shared" ref="AU75:AU85" si="74">$B$74/12</f>
        <v>52.122</v>
      </c>
      <c r="AV75" s="1">
        <f t="shared" ref="AV75:AV85" si="75">$B$76</f>
        <v>0.26</v>
      </c>
      <c r="AW75" s="2">
        <f t="shared" si="65"/>
        <v>0.0141666666666667</v>
      </c>
      <c r="AX75" s="1">
        <f t="shared" si="66"/>
        <v>7.18657640094792</v>
      </c>
    </row>
    <row r="76" spans="1:50">
      <c r="A76" s="13" t="s">
        <v>38</v>
      </c>
      <c r="B76" s="13">
        <v>0.26</v>
      </c>
      <c r="C76" s="16">
        <v>2</v>
      </c>
      <c r="D76" s="17">
        <v>-3.02884494535714</v>
      </c>
      <c r="E76" s="19">
        <f t="shared" si="67"/>
        <v>-9.42332729467742</v>
      </c>
      <c r="F76" s="16" t="s">
        <v>73</v>
      </c>
      <c r="G76" s="13">
        <v>3</v>
      </c>
      <c r="H76" s="18">
        <f t="shared" si="57"/>
        <v>-3.02884494535714</v>
      </c>
      <c r="I76" s="18">
        <f t="shared" si="58"/>
        <v>270.121155054643</v>
      </c>
      <c r="J76" s="18">
        <f t="shared" si="59"/>
        <v>0.0116847655424369</v>
      </c>
      <c r="K76" s="18">
        <f t="shared" si="68"/>
        <v>52.122</v>
      </c>
      <c r="L76" s="18">
        <f t="shared" si="69"/>
        <v>0.52122</v>
      </c>
      <c r="M76" s="13" t="s">
        <v>73</v>
      </c>
      <c r="N76" s="13"/>
      <c r="O76" s="18">
        <f t="shared" si="70"/>
        <v>1.55396674973146</v>
      </c>
      <c r="P76" s="18">
        <f t="shared" si="60"/>
        <v>0.0181577371313549</v>
      </c>
      <c r="Q76" s="23">
        <f t="shared" si="71"/>
        <v>0.00472101165415227</v>
      </c>
      <c r="R76" s="18">
        <f t="shared" si="72"/>
        <v>0.1355172</v>
      </c>
      <c r="S76" s="24">
        <f t="shared" si="61"/>
        <v>0.0348369923091111</v>
      </c>
      <c r="T76" s="3">
        <v>0.01</v>
      </c>
      <c r="U76" s="25">
        <f t="shared" si="62"/>
        <v>0.000348369923091111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3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4"/>
        <v>0.005</v>
      </c>
      <c r="AT76" s="2">
        <f t="shared" si="73"/>
        <v>0.00583836992309111</v>
      </c>
      <c r="AU76" s="28">
        <f t="shared" si="74"/>
        <v>52.122</v>
      </c>
      <c r="AV76" s="1">
        <f t="shared" si="75"/>
        <v>0.26</v>
      </c>
      <c r="AW76" s="2">
        <f t="shared" si="65"/>
        <v>0.0141666666666667</v>
      </c>
      <c r="AX76" s="1">
        <f t="shared" si="66"/>
        <v>7.50980234360662</v>
      </c>
    </row>
    <row r="77" spans="1:50">
      <c r="A77" s="13"/>
      <c r="B77" s="13"/>
      <c r="C77" s="16">
        <v>3</v>
      </c>
      <c r="D77" s="17">
        <v>3.87703898848387</v>
      </c>
      <c r="E77" s="19">
        <f t="shared" si="67"/>
        <v>-3.02884494535714</v>
      </c>
      <c r="F77" s="16" t="s">
        <v>73</v>
      </c>
      <c r="G77" s="13">
        <v>4</v>
      </c>
      <c r="H77" s="18">
        <f t="shared" si="57"/>
        <v>3.87703898848387</v>
      </c>
      <c r="I77" s="18">
        <f t="shared" si="58"/>
        <v>277.027038988484</v>
      </c>
      <c r="J77" s="18">
        <f t="shared" si="59"/>
        <v>0.0286989575260715</v>
      </c>
      <c r="K77" s="18">
        <f t="shared" si="68"/>
        <v>52.122</v>
      </c>
      <c r="L77" s="18">
        <f t="shared" si="69"/>
        <v>0.52122</v>
      </c>
      <c r="M77" s="13" t="s">
        <v>73</v>
      </c>
      <c r="N77" s="13"/>
      <c r="O77" s="18">
        <f t="shared" si="70"/>
        <v>2.05702901260011</v>
      </c>
      <c r="P77" s="18">
        <f t="shared" si="60"/>
        <v>0.0590345882625073</v>
      </c>
      <c r="Q77" s="23">
        <f t="shared" si="71"/>
        <v>0.0153489929482519</v>
      </c>
      <c r="R77" s="18">
        <f t="shared" si="72"/>
        <v>0.1355172</v>
      </c>
      <c r="S77" s="24">
        <f t="shared" si="61"/>
        <v>0.113262323515036</v>
      </c>
      <c r="T77" s="3">
        <v>0.01</v>
      </c>
      <c r="U77" s="25">
        <f t="shared" si="62"/>
        <v>0.00113262323515036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3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4"/>
        <v>0.005</v>
      </c>
      <c r="AT77" s="2">
        <f t="shared" si="73"/>
        <v>0.00662262323515036</v>
      </c>
      <c r="AU77" s="28">
        <f t="shared" si="74"/>
        <v>52.122</v>
      </c>
      <c r="AV77" s="1">
        <f t="shared" si="75"/>
        <v>0.26</v>
      </c>
      <c r="AW77" s="2">
        <f t="shared" si="65"/>
        <v>0.0141666666666667</v>
      </c>
      <c r="AX77" s="1">
        <f t="shared" si="66"/>
        <v>8.51857490143824</v>
      </c>
    </row>
    <row r="78" spans="1:50">
      <c r="A78" s="13"/>
      <c r="B78" s="13"/>
      <c r="C78" s="16">
        <v>4</v>
      </c>
      <c r="D78" s="17">
        <v>11.2454883940333</v>
      </c>
      <c r="E78" s="19">
        <f t="shared" si="67"/>
        <v>3.87703898848387</v>
      </c>
      <c r="F78" s="16" t="s">
        <v>73</v>
      </c>
      <c r="G78" s="13">
        <v>5</v>
      </c>
      <c r="H78" s="18">
        <f t="shared" si="57"/>
        <v>11.2454883940333</v>
      </c>
      <c r="I78" s="18">
        <f t="shared" si="58"/>
        <v>284.395488394033</v>
      </c>
      <c r="J78" s="18">
        <f t="shared" si="59"/>
        <v>0.0713431544754609</v>
      </c>
      <c r="K78" s="18">
        <f t="shared" si="68"/>
        <v>52.122</v>
      </c>
      <c r="L78" s="18">
        <f t="shared" si="69"/>
        <v>0.52122</v>
      </c>
      <c r="M78" s="13" t="s">
        <v>75</v>
      </c>
      <c r="N78" s="18">
        <f>(O77-P77)*$C$22/100</f>
        <v>1.89809470312072</v>
      </c>
      <c r="O78" s="18">
        <f t="shared" si="70"/>
        <v>0.62111972121688</v>
      </c>
      <c r="P78" s="18">
        <f t="shared" si="60"/>
        <v>0.0443126402185311</v>
      </c>
      <c r="Q78" s="23">
        <f t="shared" si="71"/>
        <v>0.0115212864568181</v>
      </c>
      <c r="R78" s="18">
        <f t="shared" si="72"/>
        <v>0.1355172</v>
      </c>
      <c r="S78" s="24">
        <f t="shared" si="61"/>
        <v>0.0850171524855744</v>
      </c>
      <c r="T78" s="3">
        <v>0.01</v>
      </c>
      <c r="U78" s="25">
        <f t="shared" si="62"/>
        <v>0.000850171524855744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3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4"/>
        <v>0.0075</v>
      </c>
      <c r="AT78" s="2">
        <f t="shared" si="73"/>
        <v>0.0108001715248557</v>
      </c>
      <c r="AU78" s="28">
        <f t="shared" si="74"/>
        <v>52.122</v>
      </c>
      <c r="AV78" s="1">
        <f t="shared" si="75"/>
        <v>0.26</v>
      </c>
      <c r="AW78" s="2">
        <f t="shared" si="65"/>
        <v>0.0141666666666667</v>
      </c>
      <c r="AX78" s="1">
        <f t="shared" si="66"/>
        <v>13.8920888016929</v>
      </c>
    </row>
    <row r="79" spans="1:50">
      <c r="A79" s="13"/>
      <c r="B79" s="13"/>
      <c r="C79" s="16">
        <v>5</v>
      </c>
      <c r="D79" s="17">
        <v>17.4981698393548</v>
      </c>
      <c r="E79" s="19">
        <f t="shared" si="67"/>
        <v>11.2454883940333</v>
      </c>
      <c r="F79" s="16" t="s">
        <v>75</v>
      </c>
      <c r="G79" s="13">
        <v>6</v>
      </c>
      <c r="H79" s="18">
        <f t="shared" si="57"/>
        <v>17.4981698393548</v>
      </c>
      <c r="I79" s="18">
        <f t="shared" si="58"/>
        <v>290.648169839355</v>
      </c>
      <c r="J79" s="18">
        <f t="shared" si="59"/>
        <v>0.149013015553057</v>
      </c>
      <c r="K79" s="18">
        <f t="shared" si="68"/>
        <v>52.122</v>
      </c>
      <c r="L79" s="18">
        <f t="shared" si="69"/>
        <v>0.52122</v>
      </c>
      <c r="M79" s="13" t="s">
        <v>73</v>
      </c>
      <c r="N79" s="13"/>
      <c r="O79" s="18">
        <f t="shared" si="70"/>
        <v>1.09802708099835</v>
      </c>
      <c r="P79" s="18">
        <f t="shared" si="60"/>
        <v>0.163620326498485</v>
      </c>
      <c r="Q79" s="23">
        <f t="shared" si="71"/>
        <v>0.0425412848896061</v>
      </c>
      <c r="R79" s="18">
        <f t="shared" si="72"/>
        <v>0.1355172</v>
      </c>
      <c r="S79" s="24">
        <f t="shared" si="61"/>
        <v>0.313917974173065</v>
      </c>
      <c r="T79" s="3">
        <v>0.01</v>
      </c>
      <c r="U79" s="25">
        <f t="shared" si="62"/>
        <v>0.00313917974173065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3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4"/>
        <v>0.0075</v>
      </c>
      <c r="AT79" s="2">
        <f t="shared" si="73"/>
        <v>0.0130891797417306</v>
      </c>
      <c r="AU79" s="28">
        <f t="shared" si="74"/>
        <v>52.122</v>
      </c>
      <c r="AV79" s="1">
        <f t="shared" si="75"/>
        <v>0.26</v>
      </c>
      <c r="AW79" s="2">
        <f t="shared" si="65"/>
        <v>0.0141666666666667</v>
      </c>
      <c r="AX79" s="1">
        <f t="shared" si="66"/>
        <v>16.8364036529384</v>
      </c>
    </row>
    <row r="80" spans="1:50">
      <c r="A80" s="13"/>
      <c r="B80" s="13"/>
      <c r="C80" s="16">
        <v>6</v>
      </c>
      <c r="D80" s="17">
        <v>23.3304930593333</v>
      </c>
      <c r="E80" s="19">
        <f t="shared" si="67"/>
        <v>17.4981698393548</v>
      </c>
      <c r="F80" s="16" t="s">
        <v>73</v>
      </c>
      <c r="G80" s="13">
        <v>7</v>
      </c>
      <c r="H80" s="18">
        <f t="shared" si="57"/>
        <v>23.3304930593333</v>
      </c>
      <c r="I80" s="18">
        <f t="shared" si="58"/>
        <v>296.480493059333</v>
      </c>
      <c r="J80" s="18">
        <f t="shared" si="59"/>
        <v>0.288024666390558</v>
      </c>
      <c r="K80" s="18">
        <f t="shared" si="68"/>
        <v>52.122</v>
      </c>
      <c r="L80" s="18">
        <f t="shared" si="69"/>
        <v>0.52122</v>
      </c>
      <c r="M80" s="13" t="s">
        <v>73</v>
      </c>
      <c r="N80" s="13"/>
      <c r="O80" s="18">
        <f t="shared" si="70"/>
        <v>1.45562675449986</v>
      </c>
      <c r="P80" s="18">
        <f t="shared" si="60"/>
        <v>0.419256410353993</v>
      </c>
      <c r="Q80" s="23">
        <f t="shared" si="71"/>
        <v>0.109006666692038</v>
      </c>
      <c r="R80" s="18">
        <f t="shared" si="72"/>
        <v>0.1355172</v>
      </c>
      <c r="S80" s="24">
        <f t="shared" si="61"/>
        <v>0.804375139775898</v>
      </c>
      <c r="T80" s="3">
        <v>0.01</v>
      </c>
      <c r="U80" s="25">
        <f t="shared" si="62"/>
        <v>0.00804375139775898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3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4"/>
        <v>0.0075</v>
      </c>
      <c r="AT80" s="2">
        <f t="shared" si="73"/>
        <v>0.017993751397759</v>
      </c>
      <c r="AU80" s="28">
        <f t="shared" si="74"/>
        <v>52.122</v>
      </c>
      <c r="AV80" s="1">
        <f t="shared" si="75"/>
        <v>0.26</v>
      </c>
      <c r="AW80" s="2">
        <f t="shared" si="65"/>
        <v>0.0141666666666667</v>
      </c>
      <c r="AX80" s="1">
        <f t="shared" si="66"/>
        <v>23.1450761423527</v>
      </c>
    </row>
    <row r="81" spans="1:50">
      <c r="A81" s="13"/>
      <c r="B81" s="13"/>
      <c r="C81" s="16">
        <v>7</v>
      </c>
      <c r="D81" s="17">
        <v>23.9033178980645</v>
      </c>
      <c r="E81" s="19">
        <f t="shared" si="67"/>
        <v>23.3304930593333</v>
      </c>
      <c r="F81" s="16" t="s">
        <v>73</v>
      </c>
      <c r="G81" s="13">
        <v>8</v>
      </c>
      <c r="H81" s="18">
        <f t="shared" si="57"/>
        <v>23.9033178980645</v>
      </c>
      <c r="I81" s="18">
        <f t="shared" si="58"/>
        <v>297.053317898065</v>
      </c>
      <c r="J81" s="18">
        <f t="shared" si="59"/>
        <v>0.306855137585625</v>
      </c>
      <c r="K81" s="18">
        <f t="shared" si="68"/>
        <v>52.122</v>
      </c>
      <c r="L81" s="18">
        <f t="shared" si="69"/>
        <v>0.52122</v>
      </c>
      <c r="M81" s="13" t="s">
        <v>73</v>
      </c>
      <c r="N81" s="13"/>
      <c r="O81" s="18">
        <f t="shared" si="70"/>
        <v>1.55759034414587</v>
      </c>
      <c r="P81" s="18">
        <f t="shared" si="60"/>
        <v>0.477954599354922</v>
      </c>
      <c r="Q81" s="23">
        <f t="shared" si="71"/>
        <v>0.12426819583228</v>
      </c>
      <c r="R81" s="18">
        <f t="shared" si="72"/>
        <v>0.1355172</v>
      </c>
      <c r="S81" s="24">
        <f t="shared" si="61"/>
        <v>0.91699205585918</v>
      </c>
      <c r="T81" s="3">
        <v>0.01</v>
      </c>
      <c r="U81" s="25">
        <f t="shared" si="62"/>
        <v>0.0091699205585918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3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4"/>
        <v>0.0075</v>
      </c>
      <c r="AT81" s="2">
        <f t="shared" si="73"/>
        <v>0.0191199205585918</v>
      </c>
      <c r="AU81" s="28">
        <f t="shared" si="74"/>
        <v>52.122</v>
      </c>
      <c r="AV81" s="1">
        <f t="shared" si="75"/>
        <v>0.26</v>
      </c>
      <c r="AW81" s="2">
        <f t="shared" si="65"/>
        <v>0.0141666666666667</v>
      </c>
      <c r="AX81" s="1">
        <f t="shared" si="66"/>
        <v>24.5936496165806</v>
      </c>
    </row>
    <row r="82" spans="1:50">
      <c r="A82" s="13"/>
      <c r="B82" s="13"/>
      <c r="C82" s="16">
        <v>8</v>
      </c>
      <c r="D82" s="17">
        <v>23.4454332470968</v>
      </c>
      <c r="E82" s="19">
        <f t="shared" si="67"/>
        <v>23.9033178980645</v>
      </c>
      <c r="F82" s="16" t="s">
        <v>73</v>
      </c>
      <c r="G82" s="13">
        <v>9</v>
      </c>
      <c r="H82" s="18">
        <f t="shared" si="57"/>
        <v>23.4454332470968</v>
      </c>
      <c r="I82" s="18">
        <f t="shared" si="58"/>
        <v>296.595433247097</v>
      </c>
      <c r="J82" s="18">
        <f t="shared" si="59"/>
        <v>0.291713791091691</v>
      </c>
      <c r="K82" s="18">
        <f t="shared" si="68"/>
        <v>52.122</v>
      </c>
      <c r="L82" s="18">
        <f t="shared" si="69"/>
        <v>0.52122</v>
      </c>
      <c r="M82" s="13" t="s">
        <v>73</v>
      </c>
      <c r="N82" s="13"/>
      <c r="O82" s="18">
        <f t="shared" si="70"/>
        <v>1.60085574479095</v>
      </c>
      <c r="P82" s="18">
        <f t="shared" si="60"/>
        <v>0.46699169830388</v>
      </c>
      <c r="Q82" s="23">
        <f t="shared" si="71"/>
        <v>0.121417841559009</v>
      </c>
      <c r="R82" s="18">
        <f t="shared" si="72"/>
        <v>0.1355172</v>
      </c>
      <c r="S82" s="24">
        <f t="shared" si="61"/>
        <v>0.895958900855454</v>
      </c>
      <c r="T82" s="3">
        <v>0.01</v>
      </c>
      <c r="U82" s="25">
        <f t="shared" si="62"/>
        <v>0.00895958900855454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3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4"/>
        <v>0.0075</v>
      </c>
      <c r="AT82" s="2">
        <f t="shared" si="73"/>
        <v>0.0189095890085545</v>
      </c>
      <c r="AU82" s="28">
        <f t="shared" si="74"/>
        <v>52.122</v>
      </c>
      <c r="AV82" s="1">
        <f t="shared" si="75"/>
        <v>0.26</v>
      </c>
      <c r="AW82" s="2">
        <f t="shared" si="65"/>
        <v>0.0141666666666667</v>
      </c>
      <c r="AX82" s="1">
        <f t="shared" si="66"/>
        <v>24.3231034901425</v>
      </c>
    </row>
    <row r="83" spans="1:50">
      <c r="A83" s="13"/>
      <c r="B83" s="13"/>
      <c r="C83" s="16">
        <v>9</v>
      </c>
      <c r="D83" s="17">
        <v>16.7908889013333</v>
      </c>
      <c r="E83" s="19">
        <f t="shared" si="67"/>
        <v>23.4454332470968</v>
      </c>
      <c r="F83" s="16" t="s">
        <v>73</v>
      </c>
      <c r="G83" s="13">
        <v>10</v>
      </c>
      <c r="H83" s="18">
        <f t="shared" si="57"/>
        <v>16.7908889013333</v>
      </c>
      <c r="I83" s="18">
        <f t="shared" si="58"/>
        <v>289.940888901333</v>
      </c>
      <c r="J83" s="18">
        <f t="shared" si="59"/>
        <v>0.137319897447301</v>
      </c>
      <c r="K83" s="18">
        <f t="shared" si="68"/>
        <v>52.122</v>
      </c>
      <c r="L83" s="18">
        <f t="shared" si="69"/>
        <v>0.52122</v>
      </c>
      <c r="M83" s="13" t="s">
        <v>73</v>
      </c>
      <c r="N83" s="13"/>
      <c r="O83" s="18">
        <f t="shared" si="70"/>
        <v>1.65508404648707</v>
      </c>
      <c r="P83" s="18">
        <f t="shared" si="60"/>
        <v>0.227275971530268</v>
      </c>
      <c r="Q83" s="23">
        <f t="shared" si="71"/>
        <v>0.0590917525978698</v>
      </c>
      <c r="R83" s="18">
        <f t="shared" si="72"/>
        <v>0.1355172</v>
      </c>
      <c r="S83" s="24">
        <f t="shared" si="61"/>
        <v>0.436046144680304</v>
      </c>
      <c r="T83" s="3">
        <v>0.01</v>
      </c>
      <c r="U83" s="25">
        <f t="shared" si="62"/>
        <v>0.00436046144680304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3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4"/>
        <v>0.005</v>
      </c>
      <c r="AT83" s="2">
        <f t="shared" si="73"/>
        <v>0.00985046144680304</v>
      </c>
      <c r="AU83" s="28">
        <f t="shared" si="74"/>
        <v>52.122</v>
      </c>
      <c r="AV83" s="1">
        <f t="shared" si="75"/>
        <v>0.26</v>
      </c>
      <c r="AW83" s="2">
        <f t="shared" si="65"/>
        <v>0.0141666666666667</v>
      </c>
      <c r="AX83" s="1">
        <f t="shared" si="66"/>
        <v>12.6704918381811</v>
      </c>
    </row>
    <row r="84" spans="1:50">
      <c r="A84" s="13"/>
      <c r="B84" s="13"/>
      <c r="C84" s="16">
        <v>10</v>
      </c>
      <c r="D84" s="17">
        <v>10.8004269755161</v>
      </c>
      <c r="E84" s="19">
        <f t="shared" si="67"/>
        <v>16.7908889013333</v>
      </c>
      <c r="F84" s="16" t="s">
        <v>73</v>
      </c>
      <c r="G84" s="13">
        <v>11</v>
      </c>
      <c r="H84" s="18">
        <f t="shared" si="57"/>
        <v>10.8004269755161</v>
      </c>
      <c r="I84" s="18">
        <f t="shared" si="58"/>
        <v>283.950426975516</v>
      </c>
      <c r="J84" s="18">
        <f t="shared" si="59"/>
        <v>0.0676156150377265</v>
      </c>
      <c r="K84" s="18">
        <f t="shared" si="68"/>
        <v>52.122</v>
      </c>
      <c r="L84" s="18">
        <f t="shared" si="69"/>
        <v>0.52122</v>
      </c>
      <c r="M84" s="13" t="s">
        <v>75</v>
      </c>
      <c r="N84" s="18">
        <f>(O83-P83)*$C$22/100</f>
        <v>1.35641767120896</v>
      </c>
      <c r="O84" s="18">
        <f t="shared" si="70"/>
        <v>0.59261040374784</v>
      </c>
      <c r="P84" s="18">
        <f t="shared" si="60"/>
        <v>0.0400697169271656</v>
      </c>
      <c r="Q84" s="23">
        <f t="shared" si="71"/>
        <v>0.0104181264010631</v>
      </c>
      <c r="R84" s="18">
        <f t="shared" si="72"/>
        <v>0.1355172</v>
      </c>
      <c r="S84" s="24">
        <f t="shared" si="61"/>
        <v>0.0768767831763279</v>
      </c>
      <c r="T84" s="3">
        <v>0.01</v>
      </c>
      <c r="U84" s="25">
        <f t="shared" si="62"/>
        <v>0.000768767831763279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3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4"/>
        <v>0.005</v>
      </c>
      <c r="AT84" s="2">
        <f t="shared" si="73"/>
        <v>0.00625876783176328</v>
      </c>
      <c r="AU84" s="28">
        <f t="shared" si="74"/>
        <v>52.122</v>
      </c>
      <c r="AV84" s="1">
        <f t="shared" si="75"/>
        <v>0.26</v>
      </c>
      <c r="AW84" s="2">
        <f t="shared" si="65"/>
        <v>0.0141666666666667</v>
      </c>
      <c r="AX84" s="1">
        <f t="shared" si="66"/>
        <v>8.05055348500091</v>
      </c>
    </row>
    <row r="85" spans="1:51">
      <c r="A85" s="13"/>
      <c r="B85" s="13"/>
      <c r="C85" s="16">
        <v>11</v>
      </c>
      <c r="D85" s="17">
        <v>3.05382609053333</v>
      </c>
      <c r="E85" s="19">
        <f t="shared" si="67"/>
        <v>10.8004269755161</v>
      </c>
      <c r="F85" s="16" t="s">
        <v>75</v>
      </c>
      <c r="G85" s="13">
        <v>12</v>
      </c>
      <c r="H85" s="18">
        <f t="shared" si="57"/>
        <v>3.05382609053333</v>
      </c>
      <c r="I85" s="18">
        <f t="shared" si="58"/>
        <v>276.203826090533</v>
      </c>
      <c r="J85" s="18">
        <f t="shared" si="59"/>
        <v>0.0258446981868993</v>
      </c>
      <c r="K85" s="18">
        <f t="shared" si="68"/>
        <v>52.122</v>
      </c>
      <c r="L85" s="18">
        <f t="shared" si="69"/>
        <v>0.52122</v>
      </c>
      <c r="M85" s="13" t="s">
        <v>73</v>
      </c>
      <c r="N85" s="13"/>
      <c r="O85" s="18">
        <f t="shared" si="70"/>
        <v>1.07376068682067</v>
      </c>
      <c r="P85" s="18">
        <f t="shared" si="60"/>
        <v>0.0277510208758381</v>
      </c>
      <c r="Q85" s="23">
        <f t="shared" si="71"/>
        <v>0.0072152654277179</v>
      </c>
      <c r="R85" s="18">
        <f t="shared" si="72"/>
        <v>0.1355172</v>
      </c>
      <c r="S85" s="24">
        <f t="shared" si="61"/>
        <v>0.0532424328994246</v>
      </c>
      <c r="T85" s="3">
        <v>0.01</v>
      </c>
      <c r="U85" s="25">
        <f t="shared" si="62"/>
        <v>0.000532424328994246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3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4"/>
        <v>0.005</v>
      </c>
      <c r="AT85" s="2">
        <f t="shared" si="73"/>
        <v>0.00602242432899425</v>
      </c>
      <c r="AU85" s="28">
        <f t="shared" si="74"/>
        <v>52.122</v>
      </c>
      <c r="AV85" s="1">
        <f t="shared" si="75"/>
        <v>0.26</v>
      </c>
      <c r="AW85" s="2">
        <f t="shared" si="65"/>
        <v>0.0141666666666667</v>
      </c>
      <c r="AX85" s="1">
        <f t="shared" si="66"/>
        <v>7.74654859761423</v>
      </c>
      <c r="AY85" s="1">
        <f>SUM(AX74:AX85)</f>
        <v>161.648905438959</v>
      </c>
    </row>
    <row r="86" spans="1:19">
      <c r="A86" s="13"/>
      <c r="B86" s="13"/>
      <c r="C86" s="16">
        <v>12</v>
      </c>
      <c r="D86" s="17">
        <v>-5.64324848274194</v>
      </c>
      <c r="E86" s="19">
        <f t="shared" si="67"/>
        <v>3.05382609053333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8" spans="19:45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</row>
    <row r="89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pans="1:53">
      <c r="A90" s="13" t="s">
        <v>71</v>
      </c>
      <c r="B90" s="13">
        <v>341.64</v>
      </c>
      <c r="C90" s="16" t="s">
        <v>72</v>
      </c>
      <c r="D90" s="17">
        <v>-5.06283320674193</v>
      </c>
      <c r="E90" s="16"/>
      <c r="F90" s="16"/>
      <c r="G90" s="13">
        <v>1</v>
      </c>
      <c r="H90" s="18">
        <f t="shared" ref="H90:H101" si="76">E91</f>
        <v>-5.06283320674193</v>
      </c>
      <c r="I90" s="18">
        <f t="shared" ref="I90:I101" si="77">H90+273.15</f>
        <v>268.087166793258</v>
      </c>
      <c r="J90" s="18">
        <f t="shared" ref="J90:J101" si="78">EXP(($C$16*(I90-$C$14))/($C$17*I90*$C$14))</f>
        <v>0.00888890061311618</v>
      </c>
      <c r="K90" s="18">
        <f>$B$90/12</f>
        <v>28.47</v>
      </c>
      <c r="L90" s="18">
        <f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79">O90*J90</f>
        <v>0.00253067000455418</v>
      </c>
      <c r="Q90" s="23">
        <f t="shared" ref="Q90:Q101" si="80">P90*$B$76</f>
        <v>0.000657974201184086</v>
      </c>
      <c r="R90" s="18">
        <f t="shared" ref="R90:R101" si="81">L90*$B$76</f>
        <v>0.074022</v>
      </c>
      <c r="S90" s="24">
        <f t="shared" ref="S90:S101" si="82">Q90/R90</f>
        <v>0.00888890061311618</v>
      </c>
      <c r="T90" s="3">
        <v>0.01</v>
      </c>
      <c r="U90" s="25">
        <f t="shared" ref="U90:U101" si="83">S90*T90</f>
        <v>8.88890061311618e-5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4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5">AR90*AQ90</f>
        <v>0.005</v>
      </c>
      <c r="AT90" s="2">
        <f>(AS90+AM90+AD90+AA90+U90+X90+AG90+AJ90+AP90)</f>
        <v>0.00557888900613116</v>
      </c>
      <c r="AU90" s="28">
        <f>$B$90/12</f>
        <v>28.47</v>
      </c>
      <c r="AV90" s="1">
        <f t="shared" ref="AV90:AV101" si="86">$B$76</f>
        <v>0.26</v>
      </c>
      <c r="AW90" s="2">
        <f t="shared" ref="AW90:AW101" si="87">$E$9/12</f>
        <v>0.07</v>
      </c>
      <c r="AX90" s="1">
        <f>AW90*10000*AV90*0.67*AU90*AT90</f>
        <v>19.3678484823553</v>
      </c>
      <c r="AZ90" s="2">
        <f t="shared" ref="AZ90:AZ101" si="88">$E$10/12</f>
        <v>0.015</v>
      </c>
      <c r="BA90" s="1">
        <f>AZ90*10000*AV90*0.67*AU90*AT90</f>
        <v>4.150253246219</v>
      </c>
    </row>
    <row r="91" spans="1:53">
      <c r="A91" s="13" t="s">
        <v>74</v>
      </c>
      <c r="B91" s="13">
        <v>1</v>
      </c>
      <c r="C91" s="16">
        <v>1</v>
      </c>
      <c r="D91" s="17">
        <v>-9.42332729467742</v>
      </c>
      <c r="E91" s="19">
        <f t="shared" ref="E91:E102" si="89">D90</f>
        <v>-5.06283320674193</v>
      </c>
      <c r="F91" s="16" t="s">
        <v>73</v>
      </c>
      <c r="G91" s="13">
        <v>2</v>
      </c>
      <c r="H91" s="18">
        <f t="shared" si="76"/>
        <v>-9.42332729467742</v>
      </c>
      <c r="I91" s="18">
        <f t="shared" si="77"/>
        <v>263.726672705323</v>
      </c>
      <c r="J91" s="18">
        <f t="shared" si="78"/>
        <v>0.00487583707357786</v>
      </c>
      <c r="K91" s="18">
        <f t="shared" ref="K91:K101" si="90">$B$90/12</f>
        <v>28.47</v>
      </c>
      <c r="L91" s="18">
        <f t="shared" ref="L91:L101" si="91">K91*$B$75/100</f>
        <v>0.2847</v>
      </c>
      <c r="M91" s="13" t="s">
        <v>73</v>
      </c>
      <c r="N91" s="13"/>
      <c r="O91" s="18">
        <f t="shared" ref="O91:O101" si="92">L91+O90-P90-N91</f>
        <v>0.566869329995446</v>
      </c>
      <c r="P91" s="18">
        <f t="shared" si="79"/>
        <v>0.00276396249506604</v>
      </c>
      <c r="Q91" s="23">
        <f t="shared" si="80"/>
        <v>0.00071863024871717</v>
      </c>
      <c r="R91" s="18">
        <f t="shared" si="81"/>
        <v>0.074022</v>
      </c>
      <c r="S91" s="24">
        <f t="shared" si="82"/>
        <v>0.00970833331600294</v>
      </c>
      <c r="T91" s="3">
        <v>0.01</v>
      </c>
      <c r="U91" s="25">
        <f t="shared" si="83"/>
        <v>9.70833331600294e-5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4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5"/>
        <v>0.005</v>
      </c>
      <c r="AT91" s="2">
        <f t="shared" ref="AT91:AT101" si="93">(AS91+AM91+AD91+AA91+U91+X91+AG91+AJ91+AP91)</f>
        <v>0.00558708333316003</v>
      </c>
      <c r="AU91" s="28">
        <f t="shared" ref="AU91:AU101" si="94">$B$90/12</f>
        <v>28.47</v>
      </c>
      <c r="AV91" s="1">
        <f t="shared" si="86"/>
        <v>0.26</v>
      </c>
      <c r="AW91" s="2">
        <f t="shared" si="87"/>
        <v>0.07</v>
      </c>
      <c r="AX91" s="1">
        <f t="shared" ref="AX90:AX101" si="95">AW91*10000*AV91*0.67*AU91*AT91</f>
        <v>19.3962961686483</v>
      </c>
      <c r="AZ91" s="2">
        <f t="shared" si="88"/>
        <v>0.015</v>
      </c>
      <c r="BA91" s="1">
        <f t="shared" ref="BA91:BA101" si="96">AZ91*10000*AV91*0.67*AU91*AT91</f>
        <v>4.15634917899608</v>
      </c>
    </row>
    <row r="92" spans="1:53">
      <c r="A92" s="13" t="s">
        <v>38</v>
      </c>
      <c r="B92" s="13">
        <v>0.26</v>
      </c>
      <c r="C92" s="16">
        <v>2</v>
      </c>
      <c r="D92" s="17">
        <v>-3.02884494535714</v>
      </c>
      <c r="E92" s="19">
        <f t="shared" si="89"/>
        <v>-9.42332729467742</v>
      </c>
      <c r="F92" s="16" t="s">
        <v>73</v>
      </c>
      <c r="G92" s="13">
        <v>3</v>
      </c>
      <c r="H92" s="18">
        <f t="shared" si="76"/>
        <v>-3.02884494535714</v>
      </c>
      <c r="I92" s="18">
        <f t="shared" si="77"/>
        <v>270.121155054643</v>
      </c>
      <c r="J92" s="18">
        <f t="shared" si="78"/>
        <v>0.0116847655424369</v>
      </c>
      <c r="K92" s="18">
        <f t="shared" si="90"/>
        <v>28.47</v>
      </c>
      <c r="L92" s="18">
        <f t="shared" si="91"/>
        <v>0.2847</v>
      </c>
      <c r="M92" s="13" t="s">
        <v>73</v>
      </c>
      <c r="N92" s="13"/>
      <c r="O92" s="18">
        <f t="shared" si="92"/>
        <v>0.84880536750038</v>
      </c>
      <c r="P92" s="18">
        <f t="shared" si="79"/>
        <v>0.00991809171040392</v>
      </c>
      <c r="Q92" s="23">
        <f t="shared" si="80"/>
        <v>0.00257870384470502</v>
      </c>
      <c r="R92" s="18">
        <f t="shared" si="81"/>
        <v>0.074022</v>
      </c>
      <c r="S92" s="24">
        <f t="shared" si="82"/>
        <v>0.0348369923091111</v>
      </c>
      <c r="T92" s="3">
        <v>0.01</v>
      </c>
      <c r="U92" s="25">
        <f t="shared" si="83"/>
        <v>0.000348369923091111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4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5"/>
        <v>0.005</v>
      </c>
      <c r="AT92" s="2">
        <f t="shared" si="93"/>
        <v>0.00583836992309111</v>
      </c>
      <c r="AU92" s="28">
        <f t="shared" si="94"/>
        <v>28.47</v>
      </c>
      <c r="AV92" s="1">
        <f t="shared" si="86"/>
        <v>0.26</v>
      </c>
      <c r="AW92" s="2">
        <f t="shared" si="87"/>
        <v>0.07</v>
      </c>
      <c r="AX92" s="1">
        <f t="shared" si="95"/>
        <v>20.2686706851666</v>
      </c>
      <c r="AZ92" s="2">
        <f t="shared" si="88"/>
        <v>0.015</v>
      </c>
      <c r="BA92" s="1">
        <f t="shared" si="96"/>
        <v>4.34328657539285</v>
      </c>
    </row>
    <row r="93" spans="1:53">
      <c r="A93" s="13"/>
      <c r="B93" s="13"/>
      <c r="C93" s="16">
        <v>3</v>
      </c>
      <c r="D93" s="17">
        <v>3.87703898848387</v>
      </c>
      <c r="E93" s="19">
        <f t="shared" si="89"/>
        <v>-3.02884494535714</v>
      </c>
      <c r="F93" s="16" t="s">
        <v>73</v>
      </c>
      <c r="G93" s="13">
        <v>4</v>
      </c>
      <c r="H93" s="18">
        <f t="shared" si="76"/>
        <v>3.87703898848387</v>
      </c>
      <c r="I93" s="18">
        <f t="shared" si="77"/>
        <v>277.027038988484</v>
      </c>
      <c r="J93" s="18">
        <f t="shared" si="78"/>
        <v>0.0286989575260715</v>
      </c>
      <c r="K93" s="18">
        <f t="shared" si="90"/>
        <v>28.47</v>
      </c>
      <c r="L93" s="18">
        <f t="shared" si="91"/>
        <v>0.2847</v>
      </c>
      <c r="M93" s="13" t="s">
        <v>73</v>
      </c>
      <c r="N93" s="13"/>
      <c r="O93" s="18">
        <f t="shared" si="92"/>
        <v>1.12358727578998</v>
      </c>
      <c r="P93" s="18">
        <f t="shared" si="79"/>
        <v>0.0322457835047309</v>
      </c>
      <c r="Q93" s="23">
        <f t="shared" si="80"/>
        <v>0.00838390371123003</v>
      </c>
      <c r="R93" s="18">
        <f t="shared" si="81"/>
        <v>0.074022</v>
      </c>
      <c r="S93" s="24">
        <f t="shared" si="82"/>
        <v>0.113262323515036</v>
      </c>
      <c r="T93" s="3">
        <v>0.01</v>
      </c>
      <c r="U93" s="25">
        <f t="shared" si="83"/>
        <v>0.00113262323515036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4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5"/>
        <v>0.005</v>
      </c>
      <c r="AT93" s="2">
        <f t="shared" si="93"/>
        <v>0.00662262323515036</v>
      </c>
      <c r="AU93" s="28">
        <f t="shared" si="94"/>
        <v>28.47</v>
      </c>
      <c r="AV93" s="1">
        <f t="shared" si="86"/>
        <v>0.26</v>
      </c>
      <c r="AW93" s="2">
        <f t="shared" si="87"/>
        <v>0.07</v>
      </c>
      <c r="AX93" s="1">
        <f t="shared" si="95"/>
        <v>22.9913094225669</v>
      </c>
      <c r="AZ93" s="2">
        <f t="shared" si="88"/>
        <v>0.015</v>
      </c>
      <c r="BA93" s="1">
        <f t="shared" si="96"/>
        <v>4.92670916197862</v>
      </c>
    </row>
    <row r="94" spans="1:53">
      <c r="A94" s="13"/>
      <c r="B94" s="13"/>
      <c r="C94" s="16">
        <v>4</v>
      </c>
      <c r="D94" s="17">
        <v>11.2454883940333</v>
      </c>
      <c r="E94" s="19">
        <f t="shared" si="89"/>
        <v>3.87703898848387</v>
      </c>
      <c r="F94" s="16" t="s">
        <v>73</v>
      </c>
      <c r="G94" s="13">
        <v>5</v>
      </c>
      <c r="H94" s="18">
        <f t="shared" si="76"/>
        <v>11.2454883940333</v>
      </c>
      <c r="I94" s="18">
        <f t="shared" si="77"/>
        <v>284.395488394033</v>
      </c>
      <c r="J94" s="18">
        <f t="shared" si="78"/>
        <v>0.0713431544754609</v>
      </c>
      <c r="K94" s="18">
        <f t="shared" si="90"/>
        <v>28.47</v>
      </c>
      <c r="L94" s="18">
        <f t="shared" si="91"/>
        <v>0.2847</v>
      </c>
      <c r="M94" s="13" t="s">
        <v>75</v>
      </c>
      <c r="N94" s="18">
        <f>(O93-P93)*$C$22/100</f>
        <v>1.03677441767098</v>
      </c>
      <c r="O94" s="18">
        <f t="shared" si="92"/>
        <v>0.339267074614262</v>
      </c>
      <c r="P94" s="18">
        <f t="shared" si="79"/>
        <v>0.024204383312643</v>
      </c>
      <c r="Q94" s="23">
        <f t="shared" si="80"/>
        <v>0.00629313966128718</v>
      </c>
      <c r="R94" s="18">
        <f t="shared" si="81"/>
        <v>0.074022</v>
      </c>
      <c r="S94" s="24">
        <f t="shared" si="82"/>
        <v>0.0850171524855743</v>
      </c>
      <c r="T94" s="3">
        <v>0.01</v>
      </c>
      <c r="U94" s="25">
        <f t="shared" si="83"/>
        <v>0.000850171524855743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4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5"/>
        <v>0.0075</v>
      </c>
      <c r="AT94" s="2">
        <f t="shared" si="93"/>
        <v>0.0108001715248557</v>
      </c>
      <c r="AU94" s="28">
        <f t="shared" si="94"/>
        <v>28.47</v>
      </c>
      <c r="AV94" s="1">
        <f t="shared" si="86"/>
        <v>0.26</v>
      </c>
      <c r="AW94" s="2">
        <f t="shared" si="87"/>
        <v>0.07</v>
      </c>
      <c r="AX94" s="1">
        <f t="shared" si="95"/>
        <v>37.4942189111435</v>
      </c>
      <c r="AZ94" s="2">
        <f t="shared" si="88"/>
        <v>0.015</v>
      </c>
      <c r="BA94" s="1">
        <f t="shared" si="96"/>
        <v>8.03447548095933</v>
      </c>
    </row>
    <row r="95" spans="1:53">
      <c r="A95" s="13"/>
      <c r="B95" s="13"/>
      <c r="C95" s="16">
        <v>5</v>
      </c>
      <c r="D95" s="17">
        <v>17.4981698393548</v>
      </c>
      <c r="E95" s="19">
        <f t="shared" si="89"/>
        <v>11.2454883940333</v>
      </c>
      <c r="F95" s="16" t="s">
        <v>75</v>
      </c>
      <c r="G95" s="13">
        <v>6</v>
      </c>
      <c r="H95" s="18">
        <f t="shared" si="76"/>
        <v>17.4981698393548</v>
      </c>
      <c r="I95" s="18">
        <f t="shared" si="77"/>
        <v>290.648169839355</v>
      </c>
      <c r="J95" s="18">
        <f t="shared" si="78"/>
        <v>0.149013015553057</v>
      </c>
      <c r="K95" s="18">
        <f t="shared" si="90"/>
        <v>28.47</v>
      </c>
      <c r="L95" s="18">
        <f t="shared" si="91"/>
        <v>0.2847</v>
      </c>
      <c r="M95" s="13" t="s">
        <v>73</v>
      </c>
      <c r="N95" s="13"/>
      <c r="O95" s="18">
        <f t="shared" si="92"/>
        <v>0.599762691301619</v>
      </c>
      <c r="P95" s="18">
        <f t="shared" si="79"/>
        <v>0.0893724472470716</v>
      </c>
      <c r="Q95" s="23">
        <f t="shared" si="80"/>
        <v>0.0232368362842386</v>
      </c>
      <c r="R95" s="18">
        <f t="shared" si="81"/>
        <v>0.074022</v>
      </c>
      <c r="S95" s="24">
        <f t="shared" si="82"/>
        <v>0.313917974173065</v>
      </c>
      <c r="T95" s="3">
        <v>0.01</v>
      </c>
      <c r="U95" s="25">
        <f t="shared" si="83"/>
        <v>0.00313917974173065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4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5"/>
        <v>0.0075</v>
      </c>
      <c r="AT95" s="2">
        <f t="shared" si="93"/>
        <v>0.0130891797417306</v>
      </c>
      <c r="AU95" s="28">
        <f t="shared" si="94"/>
        <v>28.47</v>
      </c>
      <c r="AV95" s="1">
        <f t="shared" si="86"/>
        <v>0.26</v>
      </c>
      <c r="AW95" s="2">
        <f t="shared" si="87"/>
        <v>0.07</v>
      </c>
      <c r="AX95" s="1">
        <f t="shared" si="95"/>
        <v>45.4408126273077</v>
      </c>
      <c r="AZ95" s="2">
        <f t="shared" si="88"/>
        <v>0.015</v>
      </c>
      <c r="BA95" s="1">
        <f t="shared" si="96"/>
        <v>9.73731699156594</v>
      </c>
    </row>
    <row r="96" spans="1:53">
      <c r="A96" s="13"/>
      <c r="B96" s="13"/>
      <c r="C96" s="16">
        <v>6</v>
      </c>
      <c r="D96" s="17">
        <v>23.3304930593333</v>
      </c>
      <c r="E96" s="19">
        <f t="shared" si="89"/>
        <v>17.4981698393548</v>
      </c>
      <c r="F96" s="16" t="s">
        <v>73</v>
      </c>
      <c r="G96" s="13">
        <v>7</v>
      </c>
      <c r="H96" s="18">
        <f t="shared" si="76"/>
        <v>23.3304930593333</v>
      </c>
      <c r="I96" s="18">
        <f t="shared" si="77"/>
        <v>296.480493059333</v>
      </c>
      <c r="J96" s="18">
        <f t="shared" si="78"/>
        <v>0.288024666390558</v>
      </c>
      <c r="K96" s="18">
        <f t="shared" si="90"/>
        <v>28.47</v>
      </c>
      <c r="L96" s="18">
        <f t="shared" si="91"/>
        <v>0.2847</v>
      </c>
      <c r="M96" s="13" t="s">
        <v>73</v>
      </c>
      <c r="N96" s="13"/>
      <c r="O96" s="18">
        <f t="shared" si="92"/>
        <v>0.795090244054548</v>
      </c>
      <c r="P96" s="18">
        <f t="shared" si="79"/>
        <v>0.229005602294198</v>
      </c>
      <c r="Q96" s="23">
        <f t="shared" si="80"/>
        <v>0.0595414565964915</v>
      </c>
      <c r="R96" s="18">
        <f t="shared" si="81"/>
        <v>0.074022</v>
      </c>
      <c r="S96" s="24">
        <f t="shared" si="82"/>
        <v>0.804375139775898</v>
      </c>
      <c r="T96" s="3">
        <v>0.01</v>
      </c>
      <c r="U96" s="25">
        <f t="shared" si="83"/>
        <v>0.00804375139775898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4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5"/>
        <v>0.0075</v>
      </c>
      <c r="AT96" s="2">
        <f t="shared" si="93"/>
        <v>0.017993751397759</v>
      </c>
      <c r="AU96" s="28">
        <f t="shared" si="94"/>
        <v>28.47</v>
      </c>
      <c r="AV96" s="1">
        <f t="shared" si="86"/>
        <v>0.26</v>
      </c>
      <c r="AW96" s="2">
        <f t="shared" si="87"/>
        <v>0.07</v>
      </c>
      <c r="AX96" s="1">
        <f t="shared" si="95"/>
        <v>62.4676795537546</v>
      </c>
      <c r="AZ96" s="2">
        <f t="shared" si="88"/>
        <v>0.015</v>
      </c>
      <c r="BA96" s="1">
        <f t="shared" si="96"/>
        <v>13.3859313329474</v>
      </c>
    </row>
    <row r="97" spans="1:53">
      <c r="A97" s="13"/>
      <c r="B97" s="13"/>
      <c r="C97" s="16">
        <v>7</v>
      </c>
      <c r="D97" s="17">
        <v>23.9033178980645</v>
      </c>
      <c r="E97" s="19">
        <f t="shared" si="89"/>
        <v>23.3304930593333</v>
      </c>
      <c r="F97" s="16" t="s">
        <v>73</v>
      </c>
      <c r="G97" s="13">
        <v>8</v>
      </c>
      <c r="H97" s="18">
        <f t="shared" si="76"/>
        <v>23.9033178980645</v>
      </c>
      <c r="I97" s="18">
        <f t="shared" si="77"/>
        <v>297.053317898065</v>
      </c>
      <c r="J97" s="18">
        <f t="shared" si="78"/>
        <v>0.306855137585625</v>
      </c>
      <c r="K97" s="18">
        <f t="shared" si="90"/>
        <v>28.47</v>
      </c>
      <c r="L97" s="18">
        <f t="shared" si="91"/>
        <v>0.2847</v>
      </c>
      <c r="M97" s="13" t="s">
        <v>73</v>
      </c>
      <c r="N97" s="13"/>
      <c r="O97" s="18">
        <f t="shared" si="92"/>
        <v>0.850784641760349</v>
      </c>
      <c r="P97" s="18">
        <f t="shared" si="79"/>
        <v>0.261067638303108</v>
      </c>
      <c r="Q97" s="23">
        <f t="shared" si="80"/>
        <v>0.0678775859588082</v>
      </c>
      <c r="R97" s="18">
        <f t="shared" si="81"/>
        <v>0.074022</v>
      </c>
      <c r="S97" s="24">
        <f t="shared" si="82"/>
        <v>0.91699205585918</v>
      </c>
      <c r="T97" s="3">
        <v>0.01</v>
      </c>
      <c r="U97" s="25">
        <f t="shared" si="83"/>
        <v>0.0091699205585918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4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5"/>
        <v>0.0075</v>
      </c>
      <c r="AT97" s="2">
        <f t="shared" si="93"/>
        <v>0.0191199205585918</v>
      </c>
      <c r="AU97" s="28">
        <f t="shared" si="94"/>
        <v>28.47</v>
      </c>
      <c r="AV97" s="1">
        <f t="shared" si="86"/>
        <v>0.26</v>
      </c>
      <c r="AW97" s="2">
        <f t="shared" si="87"/>
        <v>0.07</v>
      </c>
      <c r="AX97" s="1">
        <f t="shared" si="95"/>
        <v>66.377324224681</v>
      </c>
      <c r="AZ97" s="2">
        <f t="shared" si="88"/>
        <v>0.015</v>
      </c>
      <c r="BA97" s="1">
        <f t="shared" si="96"/>
        <v>14.2237123338602</v>
      </c>
    </row>
    <row r="98" spans="1:53">
      <c r="A98" s="13"/>
      <c r="B98" s="13"/>
      <c r="C98" s="16">
        <v>8</v>
      </c>
      <c r="D98" s="17">
        <v>23.4454332470968</v>
      </c>
      <c r="E98" s="19">
        <f t="shared" si="89"/>
        <v>23.9033178980645</v>
      </c>
      <c r="F98" s="16" t="s">
        <v>73</v>
      </c>
      <c r="G98" s="13">
        <v>9</v>
      </c>
      <c r="H98" s="18">
        <f t="shared" si="76"/>
        <v>23.4454332470968</v>
      </c>
      <c r="I98" s="18">
        <f t="shared" si="77"/>
        <v>296.595433247097</v>
      </c>
      <c r="J98" s="18">
        <f t="shared" si="78"/>
        <v>0.291713791091691</v>
      </c>
      <c r="K98" s="18">
        <f t="shared" si="90"/>
        <v>28.47</v>
      </c>
      <c r="L98" s="18">
        <f t="shared" si="91"/>
        <v>0.2847</v>
      </c>
      <c r="M98" s="13" t="s">
        <v>73</v>
      </c>
      <c r="N98" s="13"/>
      <c r="O98" s="18">
        <f t="shared" si="92"/>
        <v>0.874417003457241</v>
      </c>
      <c r="P98" s="18">
        <f t="shared" si="79"/>
        <v>0.255079499073548</v>
      </c>
      <c r="Q98" s="23">
        <f t="shared" si="80"/>
        <v>0.0663206697591224</v>
      </c>
      <c r="R98" s="18">
        <f t="shared" si="81"/>
        <v>0.074022</v>
      </c>
      <c r="S98" s="24">
        <f t="shared" si="82"/>
        <v>0.895958900855454</v>
      </c>
      <c r="T98" s="3">
        <v>0.01</v>
      </c>
      <c r="U98" s="25">
        <f t="shared" si="83"/>
        <v>0.00895958900855454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4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5"/>
        <v>0.0075</v>
      </c>
      <c r="AT98" s="2">
        <f t="shared" si="93"/>
        <v>0.0189095890085545</v>
      </c>
      <c r="AU98" s="28">
        <f t="shared" si="94"/>
        <v>28.47</v>
      </c>
      <c r="AV98" s="1">
        <f t="shared" si="86"/>
        <v>0.26</v>
      </c>
      <c r="AW98" s="2">
        <f t="shared" si="87"/>
        <v>0.07</v>
      </c>
      <c r="AX98" s="1">
        <f t="shared" si="95"/>
        <v>65.6471305270283</v>
      </c>
      <c r="AZ98" s="2">
        <f t="shared" si="88"/>
        <v>0.015</v>
      </c>
      <c r="BA98" s="1">
        <f t="shared" si="96"/>
        <v>14.0672422557918</v>
      </c>
    </row>
    <row r="99" spans="1:53">
      <c r="A99" s="13"/>
      <c r="B99" s="13"/>
      <c r="C99" s="16">
        <v>9</v>
      </c>
      <c r="D99" s="17">
        <v>16.7908889013333</v>
      </c>
      <c r="E99" s="19">
        <f t="shared" si="89"/>
        <v>23.4454332470968</v>
      </c>
      <c r="F99" s="16" t="s">
        <v>73</v>
      </c>
      <c r="G99" s="13">
        <v>10</v>
      </c>
      <c r="H99" s="18">
        <f t="shared" si="76"/>
        <v>16.7908889013333</v>
      </c>
      <c r="I99" s="18">
        <f t="shared" si="77"/>
        <v>289.940888901333</v>
      </c>
      <c r="J99" s="18">
        <f t="shared" si="78"/>
        <v>0.137319897447301</v>
      </c>
      <c r="K99" s="18">
        <f t="shared" si="90"/>
        <v>28.47</v>
      </c>
      <c r="L99" s="18">
        <f t="shared" si="91"/>
        <v>0.2847</v>
      </c>
      <c r="M99" s="13" t="s">
        <v>73</v>
      </c>
      <c r="N99" s="13"/>
      <c r="O99" s="18">
        <f t="shared" si="92"/>
        <v>0.904037504383693</v>
      </c>
      <c r="P99" s="18">
        <f t="shared" si="79"/>
        <v>0.124142337390483</v>
      </c>
      <c r="Q99" s="23">
        <f t="shared" si="80"/>
        <v>0.0322770077215255</v>
      </c>
      <c r="R99" s="18">
        <f t="shared" si="81"/>
        <v>0.074022</v>
      </c>
      <c r="S99" s="24">
        <f t="shared" si="82"/>
        <v>0.436046144680304</v>
      </c>
      <c r="T99" s="3">
        <v>0.01</v>
      </c>
      <c r="U99" s="25">
        <f t="shared" si="83"/>
        <v>0.00436046144680304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4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5"/>
        <v>0.005</v>
      </c>
      <c r="AT99" s="2">
        <f t="shared" si="93"/>
        <v>0.00985046144680304</v>
      </c>
      <c r="AU99" s="28">
        <f t="shared" si="94"/>
        <v>28.47</v>
      </c>
      <c r="AV99" s="1">
        <f t="shared" si="86"/>
        <v>0.26</v>
      </c>
      <c r="AW99" s="2">
        <f t="shared" si="87"/>
        <v>0.07</v>
      </c>
      <c r="AX99" s="1">
        <f t="shared" si="95"/>
        <v>34.1971752033954</v>
      </c>
      <c r="AZ99" s="2">
        <f t="shared" si="88"/>
        <v>0.015</v>
      </c>
      <c r="BA99" s="1">
        <f t="shared" si="96"/>
        <v>7.32796611501331</v>
      </c>
    </row>
    <row r="100" spans="1:53">
      <c r="A100" s="13"/>
      <c r="B100" s="13"/>
      <c r="C100" s="16">
        <v>10</v>
      </c>
      <c r="D100" s="17">
        <v>10.8004269755161</v>
      </c>
      <c r="E100" s="19">
        <f t="shared" si="89"/>
        <v>16.7908889013333</v>
      </c>
      <c r="F100" s="16" t="s">
        <v>73</v>
      </c>
      <c r="G100" s="13">
        <v>11</v>
      </c>
      <c r="H100" s="18">
        <f t="shared" si="76"/>
        <v>10.8004269755161</v>
      </c>
      <c r="I100" s="18">
        <f t="shared" si="77"/>
        <v>283.950426975516</v>
      </c>
      <c r="J100" s="18">
        <f t="shared" si="78"/>
        <v>0.0676156150377265</v>
      </c>
      <c r="K100" s="18">
        <f t="shared" si="90"/>
        <v>28.47</v>
      </c>
      <c r="L100" s="18">
        <f t="shared" si="91"/>
        <v>0.2847</v>
      </c>
      <c r="M100" s="13" t="s">
        <v>75</v>
      </c>
      <c r="N100" s="18">
        <f>(O99-P99)*$C$22/100</f>
        <v>0.74090040864355</v>
      </c>
      <c r="O100" s="18">
        <f t="shared" si="92"/>
        <v>0.323694758349661</v>
      </c>
      <c r="P100" s="18">
        <f t="shared" si="79"/>
        <v>0.0218868201703006</v>
      </c>
      <c r="Q100" s="23">
        <f t="shared" si="80"/>
        <v>0.00569057324427815</v>
      </c>
      <c r="R100" s="18">
        <f t="shared" si="81"/>
        <v>0.074022</v>
      </c>
      <c r="S100" s="24">
        <f t="shared" si="82"/>
        <v>0.0768767831763279</v>
      </c>
      <c r="T100" s="3">
        <v>0.01</v>
      </c>
      <c r="U100" s="25">
        <f t="shared" si="83"/>
        <v>0.000768767831763279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4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5"/>
        <v>0.005</v>
      </c>
      <c r="AT100" s="2">
        <f t="shared" si="93"/>
        <v>0.00625876783176328</v>
      </c>
      <c r="AU100" s="28">
        <f t="shared" si="94"/>
        <v>28.47</v>
      </c>
      <c r="AV100" s="1">
        <f t="shared" si="86"/>
        <v>0.26</v>
      </c>
      <c r="AW100" s="2">
        <f t="shared" si="87"/>
        <v>0.07</v>
      </c>
      <c r="AX100" s="1">
        <f t="shared" si="95"/>
        <v>21.7281374335664</v>
      </c>
      <c r="AZ100" s="2">
        <f t="shared" si="88"/>
        <v>0.015</v>
      </c>
      <c r="BA100" s="1">
        <f t="shared" si="96"/>
        <v>4.65602945004995</v>
      </c>
    </row>
    <row r="101" spans="1:54">
      <c r="A101" s="13"/>
      <c r="B101" s="13"/>
      <c r="C101" s="16">
        <v>11</v>
      </c>
      <c r="D101" s="17">
        <v>3.05382609053333</v>
      </c>
      <c r="E101" s="19">
        <f t="shared" si="89"/>
        <v>10.8004269755161</v>
      </c>
      <c r="F101" s="16" t="s">
        <v>75</v>
      </c>
      <c r="G101" s="13">
        <v>12</v>
      </c>
      <c r="H101" s="18">
        <f t="shared" si="76"/>
        <v>3.05382609053333</v>
      </c>
      <c r="I101" s="18">
        <f t="shared" si="77"/>
        <v>276.203826090533</v>
      </c>
      <c r="J101" s="18">
        <f t="shared" si="78"/>
        <v>0.0258446981868993</v>
      </c>
      <c r="K101" s="18">
        <f t="shared" si="90"/>
        <v>28.47</v>
      </c>
      <c r="L101" s="18">
        <f t="shared" si="91"/>
        <v>0.2847</v>
      </c>
      <c r="M101" s="13" t="s">
        <v>73</v>
      </c>
      <c r="N101" s="13"/>
      <c r="O101" s="18">
        <f t="shared" si="92"/>
        <v>0.58650793817936</v>
      </c>
      <c r="P101" s="18">
        <f t="shared" si="79"/>
        <v>0.0151581206464662</v>
      </c>
      <c r="Q101" s="23">
        <f t="shared" si="80"/>
        <v>0.0039411113680812</v>
      </c>
      <c r="R101" s="18">
        <f t="shared" si="81"/>
        <v>0.074022</v>
      </c>
      <c r="S101" s="24">
        <f t="shared" si="82"/>
        <v>0.0532424328994245</v>
      </c>
      <c r="T101" s="3">
        <v>0.01</v>
      </c>
      <c r="U101" s="25">
        <f t="shared" si="83"/>
        <v>0.000532424328994245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4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5"/>
        <v>0.005</v>
      </c>
      <c r="AT101" s="2">
        <f t="shared" si="93"/>
        <v>0.00602242432899425</v>
      </c>
      <c r="AU101" s="28">
        <f t="shared" si="94"/>
        <v>28.47</v>
      </c>
      <c r="AV101" s="1">
        <f t="shared" si="86"/>
        <v>0.26</v>
      </c>
      <c r="AW101" s="2">
        <f t="shared" si="87"/>
        <v>0.07</v>
      </c>
      <c r="AX101" s="1">
        <f t="shared" si="95"/>
        <v>20.9076398136301</v>
      </c>
      <c r="AY101" s="1">
        <f>SUM(AX90:AX101)</f>
        <v>436.284243053244</v>
      </c>
      <c r="AZ101" s="2">
        <f t="shared" si="88"/>
        <v>0.015</v>
      </c>
      <c r="BA101" s="1">
        <f t="shared" si="96"/>
        <v>4.48020853149217</v>
      </c>
      <c r="BB101" s="1">
        <f>SUM(BA90:BA101)</f>
        <v>93.4894806542667</v>
      </c>
    </row>
    <row r="102" spans="1:19">
      <c r="A102" s="13"/>
      <c r="B102" s="13"/>
      <c r="C102" s="16">
        <v>12</v>
      </c>
      <c r="D102" s="17">
        <v>-5.64324848274194</v>
      </c>
      <c r="E102" s="19">
        <f t="shared" si="89"/>
        <v>3.05382609053333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</sheetData>
  <mergeCells count="65">
    <mergeCell ref="R1:W1"/>
    <mergeCell ref="X1:Z1"/>
    <mergeCell ref="AA1:AC1"/>
    <mergeCell ref="AD1:AF1"/>
    <mergeCell ref="AG1:AI1"/>
    <mergeCell ref="AJ1:AO1"/>
    <mergeCell ref="A7:B7"/>
    <mergeCell ref="A8:B8"/>
    <mergeCell ref="A9:B9"/>
    <mergeCell ref="A10:B10"/>
    <mergeCell ref="R10:S10"/>
    <mergeCell ref="U10:V10"/>
    <mergeCell ref="X10:Y10"/>
    <mergeCell ref="AA10:AB10"/>
    <mergeCell ref="AD10:AE10"/>
    <mergeCell ref="AG10:AH10"/>
    <mergeCell ref="AJ10:AN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10</v>
      </c>
      <c r="B2" s="5" t="s">
        <v>11</v>
      </c>
      <c r="C2" s="3"/>
      <c r="D2" s="3"/>
      <c r="E2" s="7">
        <v>47.36</v>
      </c>
      <c r="F2" s="3">
        <v>1192.09</v>
      </c>
      <c r="G2" s="20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14</v>
      </c>
      <c r="C3" s="3"/>
      <c r="D3" s="3"/>
      <c r="E3" s="9"/>
      <c r="F3" s="3">
        <v>1166.832</v>
      </c>
      <c r="G3" s="20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15</v>
      </c>
      <c r="C4" s="3"/>
      <c r="D4" s="3"/>
      <c r="E4" s="11"/>
      <c r="F4" s="3">
        <v>1655.64</v>
      </c>
      <c r="G4" s="20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</v>
      </c>
      <c r="B5" s="5" t="s">
        <v>16</v>
      </c>
      <c r="C5" s="3"/>
      <c r="D5" s="3"/>
      <c r="E5" s="6">
        <v>81.7643835616438</v>
      </c>
      <c r="F5" s="3">
        <v>93.9145</v>
      </c>
      <c r="G5" s="20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17</v>
      </c>
      <c r="C6" s="3"/>
      <c r="D6" s="3"/>
      <c r="E6" s="10"/>
      <c r="F6" s="3">
        <v>91.104</v>
      </c>
      <c r="G6" s="20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5</v>
      </c>
      <c r="B7" s="5"/>
      <c r="C7" s="3"/>
      <c r="D7" s="3"/>
      <c r="E7" s="3">
        <v>364.832547945205</v>
      </c>
      <c r="F7" s="3">
        <v>134.758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6</v>
      </c>
      <c r="B8" s="5"/>
      <c r="C8" s="3"/>
      <c r="D8" s="3"/>
      <c r="E8" s="3">
        <v>0.09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7</v>
      </c>
      <c r="B9" s="5"/>
      <c r="C9" s="3"/>
      <c r="D9" s="3"/>
      <c r="E9" s="3">
        <v>0.4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8</v>
      </c>
      <c r="B10" s="5"/>
      <c r="C10" s="3"/>
      <c r="D10" s="3"/>
      <c r="E10" s="3">
        <v>0.15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9</v>
      </c>
      <c r="B11" s="5"/>
      <c r="C11" s="3"/>
      <c r="D11" s="3"/>
      <c r="E11" s="3">
        <v>0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11413999.547894</v>
      </c>
      <c r="J14" s="14" t="s">
        <v>22</v>
      </c>
      <c r="K14" s="14">
        <f>I14/(10000*1000)</f>
        <v>1.1413999547894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8644870.09237419</v>
      </c>
      <c r="J15" s="14" t="s">
        <v>22</v>
      </c>
      <c r="K15" s="14">
        <f>I15/(10000*1000)</f>
        <v>0.864487009237419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-1.89226385035484</v>
      </c>
      <c r="E27" s="16"/>
      <c r="F27" s="16"/>
      <c r="G27" s="13">
        <v>1</v>
      </c>
      <c r="H27" s="18">
        <f t="shared" ref="H27:H38" si="0">E28</f>
        <v>-1.89226385035484</v>
      </c>
      <c r="I27" s="18">
        <f t="shared" ref="I27:I38" si="1">H27+273.15</f>
        <v>271.257736149645</v>
      </c>
      <c r="J27" s="18">
        <f t="shared" ref="J27:J38" si="2">EXP(($C$16*(I27-$C$14))/($C$17*I27*$C$14))</f>
        <v>0.0135898088055401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0.0151547583383296</v>
      </c>
      <c r="Q27" s="23">
        <f t="shared" ref="Q27:Q38" si="6">P27*$B$29</f>
        <v>0.00197011858398285</v>
      </c>
      <c r="R27" s="18">
        <f t="shared" ref="R27:R38" si="7">L27*$B$29</f>
        <v>0.144970294444444</v>
      </c>
      <c r="S27" s="24">
        <f t="shared" ref="S27:S38" si="8">Q27/R27</f>
        <v>0.0135898088055401</v>
      </c>
      <c r="T27" s="3">
        <v>0.01</v>
      </c>
      <c r="U27" s="25">
        <f t="shared" ref="U27:U38" si="9">S27*T27</f>
        <v>0.000135898088055401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0.0220358980880554</v>
      </c>
      <c r="AR27" s="28">
        <f t="shared" ref="AR27:AR38" si="15">$B$27/12</f>
        <v>111.515611111111</v>
      </c>
      <c r="AS27" s="1">
        <f t="shared" ref="AS27:AS38" si="16">$B$29</f>
        <v>0.13</v>
      </c>
      <c r="AT27" s="2">
        <f>$E$2/12</f>
        <v>3.94666666666667</v>
      </c>
      <c r="AU27" s="1">
        <f t="shared" ref="AU27:AU38" si="17">AT27*10000*AS27*0.67*AR27*AQ27</f>
        <v>8447.24375692295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-5.67866327503226</v>
      </c>
      <c r="E28" s="19">
        <f t="shared" ref="E28:E39" si="18">D27</f>
        <v>-1.89226385035484</v>
      </c>
      <c r="F28" s="16" t="s">
        <v>73</v>
      </c>
      <c r="G28" s="13">
        <v>2</v>
      </c>
      <c r="H28" s="18">
        <f t="shared" si="0"/>
        <v>-5.67866327503226</v>
      </c>
      <c r="I28" s="18">
        <f t="shared" si="1"/>
        <v>267.471336724968</v>
      </c>
      <c r="J28" s="18">
        <f t="shared" si="2"/>
        <v>0.00817581847681425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2.21515746388389</v>
      </c>
      <c r="P28" s="18">
        <f t="shared" si="5"/>
        <v>0.0181107253222749</v>
      </c>
      <c r="Q28" s="23">
        <f t="shared" si="6"/>
        <v>0.00235439429189574</v>
      </c>
      <c r="R28" s="18">
        <f t="shared" si="7"/>
        <v>0.144970294444444</v>
      </c>
      <c r="S28" s="24">
        <f t="shared" si="8"/>
        <v>0.0162405291436998</v>
      </c>
      <c r="T28" s="3">
        <v>0.01</v>
      </c>
      <c r="U28" s="25">
        <f t="shared" si="9"/>
        <v>0.000162405291436998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0.022062405291437</v>
      </c>
      <c r="AR28" s="28">
        <f t="shared" si="15"/>
        <v>111.515611111111</v>
      </c>
      <c r="AS28" s="1">
        <f t="shared" si="16"/>
        <v>0.13</v>
      </c>
      <c r="AT28" s="2">
        <f t="shared" ref="AT28:AT38" si="20">$E$2/12</f>
        <v>3.94666666666667</v>
      </c>
      <c r="AU28" s="1">
        <f t="shared" si="17"/>
        <v>8457.40503137539</v>
      </c>
    </row>
    <row r="29" s="1" customFormat="1" spans="1:47">
      <c r="A29" s="13" t="s">
        <v>38</v>
      </c>
      <c r="B29" s="13">
        <v>0.13</v>
      </c>
      <c r="C29" s="16">
        <v>2</v>
      </c>
      <c r="D29" s="17">
        <v>-0.654459465857143</v>
      </c>
      <c r="E29" s="19">
        <f t="shared" si="18"/>
        <v>-5.67866327503226</v>
      </c>
      <c r="F29" s="16" t="s">
        <v>73</v>
      </c>
      <c r="G29" s="13">
        <v>3</v>
      </c>
      <c r="H29" s="18">
        <f t="shared" si="0"/>
        <v>-0.654459465857143</v>
      </c>
      <c r="I29" s="18">
        <f t="shared" si="1"/>
        <v>272.495540534143</v>
      </c>
      <c r="J29" s="18">
        <f t="shared" si="2"/>
        <v>0.0159965360814646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3.31220284967273</v>
      </c>
      <c r="P29" s="18">
        <f t="shared" si="5"/>
        <v>0.0529837723939197</v>
      </c>
      <c r="Q29" s="23">
        <f t="shared" si="6"/>
        <v>0.00688789041120956</v>
      </c>
      <c r="R29" s="18">
        <f t="shared" si="7"/>
        <v>0.144970294444444</v>
      </c>
      <c r="S29" s="24">
        <f t="shared" si="8"/>
        <v>0.0475124261670665</v>
      </c>
      <c r="T29" s="3">
        <v>0.01</v>
      </c>
      <c r="U29" s="25">
        <f t="shared" si="9"/>
        <v>0.000475124261670665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0.0223751242616707</v>
      </c>
      <c r="AR29" s="28">
        <f t="shared" si="15"/>
        <v>111.515611111111</v>
      </c>
      <c r="AS29" s="1">
        <f t="shared" si="16"/>
        <v>0.13</v>
      </c>
      <c r="AT29" s="2">
        <f t="shared" si="20"/>
        <v>3.94666666666667</v>
      </c>
      <c r="AU29" s="1">
        <f t="shared" si="17"/>
        <v>8577.28275809303</v>
      </c>
    </row>
    <row r="30" s="1" customFormat="1" spans="1:47">
      <c r="A30" s="13"/>
      <c r="B30" s="13"/>
      <c r="C30" s="16">
        <v>3</v>
      </c>
      <c r="D30" s="17">
        <v>7.23093730087097</v>
      </c>
      <c r="E30" s="19">
        <f t="shared" si="18"/>
        <v>-0.654459465857143</v>
      </c>
      <c r="F30" s="16" t="s">
        <v>73</v>
      </c>
      <c r="G30" s="13">
        <v>4</v>
      </c>
      <c r="H30" s="18">
        <f t="shared" si="0"/>
        <v>7.23093730087097</v>
      </c>
      <c r="I30" s="18">
        <f t="shared" si="1"/>
        <v>280.380937300871</v>
      </c>
      <c r="J30" s="18">
        <f t="shared" si="2"/>
        <v>0.0436975515300389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4.37437518838992</v>
      </c>
      <c r="P30" s="18">
        <f t="shared" si="5"/>
        <v>0.191149485206392</v>
      </c>
      <c r="Q30" s="23">
        <f t="shared" si="6"/>
        <v>0.024849433076831</v>
      </c>
      <c r="R30" s="18">
        <f t="shared" si="7"/>
        <v>0.144970294444444</v>
      </c>
      <c r="S30" s="24">
        <f t="shared" si="8"/>
        <v>0.171410516699708</v>
      </c>
      <c r="T30" s="3">
        <v>0.01</v>
      </c>
      <c r="U30" s="25">
        <f t="shared" si="9"/>
        <v>0.00171410516699708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0.0236141051669971</v>
      </c>
      <c r="AR30" s="28">
        <f t="shared" si="15"/>
        <v>111.515611111111</v>
      </c>
      <c r="AS30" s="1">
        <f t="shared" si="16"/>
        <v>0.13</v>
      </c>
      <c r="AT30" s="2">
        <f t="shared" si="20"/>
        <v>3.94666666666667</v>
      </c>
      <c r="AU30" s="1">
        <f t="shared" si="17"/>
        <v>9052.23384361917</v>
      </c>
    </row>
    <row r="31" s="1" customFormat="1" spans="1:47">
      <c r="A31" s="13"/>
      <c r="B31" s="13"/>
      <c r="C31" s="16">
        <v>4</v>
      </c>
      <c r="D31" s="17">
        <v>14.7591248562333</v>
      </c>
      <c r="E31" s="19">
        <f t="shared" si="18"/>
        <v>7.23093730087097</v>
      </c>
      <c r="F31" s="16" t="s">
        <v>73</v>
      </c>
      <c r="G31" s="13">
        <v>5</v>
      </c>
      <c r="H31" s="18">
        <f t="shared" si="0"/>
        <v>14.7591248562333</v>
      </c>
      <c r="I31" s="18">
        <f t="shared" si="1"/>
        <v>287.909124856233</v>
      </c>
      <c r="J31" s="18">
        <f t="shared" si="2"/>
        <v>0.10834563392024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3.97406441802435</v>
      </c>
      <c r="O31" s="18">
        <f t="shared" si="19"/>
        <v>1.32431739627029</v>
      </c>
      <c r="P31" s="18">
        <f t="shared" si="5"/>
        <v>0.143484007810506</v>
      </c>
      <c r="Q31" s="23">
        <f t="shared" si="6"/>
        <v>0.0186529210153658</v>
      </c>
      <c r="R31" s="18">
        <f t="shared" si="7"/>
        <v>0.144970294444444</v>
      </c>
      <c r="S31" s="24">
        <f t="shared" si="8"/>
        <v>0.1286671941093</v>
      </c>
      <c r="T31" s="3">
        <v>0.01</v>
      </c>
      <c r="U31" s="25">
        <f t="shared" si="9"/>
        <v>0.00128667194109301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0.030736671941093</v>
      </c>
      <c r="AR31" s="28">
        <f t="shared" si="15"/>
        <v>111.515611111111</v>
      </c>
      <c r="AS31" s="1">
        <f t="shared" si="16"/>
        <v>0.13</v>
      </c>
      <c r="AT31" s="2">
        <f t="shared" si="20"/>
        <v>3.94666666666667</v>
      </c>
      <c r="AU31" s="1">
        <f t="shared" si="17"/>
        <v>11782.5994259669</v>
      </c>
    </row>
    <row r="32" s="1" customFormat="1" spans="1:47">
      <c r="A32" s="13"/>
      <c r="B32" s="13"/>
      <c r="C32" s="16">
        <v>5</v>
      </c>
      <c r="D32" s="17">
        <v>21.2280469174194</v>
      </c>
      <c r="E32" s="19">
        <f t="shared" si="18"/>
        <v>14.7591248562333</v>
      </c>
      <c r="F32" s="16" t="s">
        <v>75</v>
      </c>
      <c r="G32" s="13">
        <v>6</v>
      </c>
      <c r="H32" s="18">
        <f t="shared" si="0"/>
        <v>21.2280469174194</v>
      </c>
      <c r="I32" s="18">
        <f t="shared" si="1"/>
        <v>294.378046917419</v>
      </c>
      <c r="J32" s="18">
        <f t="shared" si="2"/>
        <v>0.22780594439771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2.29598949957089</v>
      </c>
      <c r="P32" s="18">
        <f t="shared" si="5"/>
        <v>0.523040056276973</v>
      </c>
      <c r="Q32" s="23">
        <f t="shared" si="6"/>
        <v>0.0679952073160065</v>
      </c>
      <c r="R32" s="18">
        <f t="shared" si="7"/>
        <v>0.144970294444444</v>
      </c>
      <c r="S32" s="24">
        <f t="shared" si="8"/>
        <v>0.469028552204973</v>
      </c>
      <c r="T32" s="3">
        <v>0.01</v>
      </c>
      <c r="U32" s="25">
        <f t="shared" si="9"/>
        <v>0.00469028552204973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0.0341402855220497</v>
      </c>
      <c r="AR32" s="28">
        <f t="shared" si="15"/>
        <v>111.515611111111</v>
      </c>
      <c r="AS32" s="1">
        <f t="shared" si="16"/>
        <v>0.13</v>
      </c>
      <c r="AT32" s="2">
        <f t="shared" si="20"/>
        <v>3.94666666666667</v>
      </c>
      <c r="AU32" s="1">
        <f t="shared" si="17"/>
        <v>13087.341055186</v>
      </c>
    </row>
    <row r="33" s="1" customFormat="1" spans="1:47">
      <c r="A33" s="13"/>
      <c r="B33" s="13"/>
      <c r="C33" s="16">
        <v>6</v>
      </c>
      <c r="D33" s="17">
        <v>26.1163403366667</v>
      </c>
      <c r="E33" s="19">
        <f t="shared" si="18"/>
        <v>21.2280469174194</v>
      </c>
      <c r="F33" s="16" t="s">
        <v>73</v>
      </c>
      <c r="G33" s="13">
        <v>7</v>
      </c>
      <c r="H33" s="18">
        <f t="shared" si="0"/>
        <v>26.1163403366667</v>
      </c>
      <c r="I33" s="18">
        <f t="shared" si="1"/>
        <v>299.266340336667</v>
      </c>
      <c r="J33" s="18">
        <f t="shared" si="2"/>
        <v>0.391021583600551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2.88810555440503</v>
      </c>
      <c r="P33" s="18">
        <f t="shared" si="5"/>
        <v>1.129311607489</v>
      </c>
      <c r="Q33" s="23">
        <f t="shared" si="6"/>
        <v>0.14681050897357</v>
      </c>
      <c r="R33" s="18">
        <f t="shared" si="7"/>
        <v>0.144970294444444</v>
      </c>
      <c r="S33" s="24">
        <f t="shared" si="8"/>
        <v>1.01269373519712</v>
      </c>
      <c r="T33" s="3">
        <v>0.01</v>
      </c>
      <c r="U33" s="25">
        <f t="shared" si="9"/>
        <v>0.0101269373519712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0.0450269373519712</v>
      </c>
      <c r="AR33" s="28">
        <f t="shared" si="15"/>
        <v>111.515611111111</v>
      </c>
      <c r="AS33" s="1">
        <f t="shared" si="16"/>
        <v>0.13</v>
      </c>
      <c r="AT33" s="2">
        <f t="shared" si="20"/>
        <v>3.94666666666667</v>
      </c>
      <c r="AU33" s="1">
        <f t="shared" si="17"/>
        <v>17260.6314441965</v>
      </c>
    </row>
    <row r="34" s="1" customFormat="1" spans="1:47">
      <c r="A34" s="13"/>
      <c r="B34" s="13"/>
      <c r="C34" s="16">
        <v>7</v>
      </c>
      <c r="D34" s="17">
        <v>27.0626196112903</v>
      </c>
      <c r="E34" s="19">
        <f t="shared" si="18"/>
        <v>26.1163403366667</v>
      </c>
      <c r="F34" s="16" t="s">
        <v>73</v>
      </c>
      <c r="G34" s="13">
        <v>8</v>
      </c>
      <c r="H34" s="18">
        <f t="shared" si="0"/>
        <v>27.0626196112903</v>
      </c>
      <c r="I34" s="18">
        <f t="shared" si="1"/>
        <v>300.21261961129</v>
      </c>
      <c r="J34" s="18">
        <f t="shared" si="2"/>
        <v>0.433250350425248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2.87395005802714</v>
      </c>
      <c r="P34" s="18">
        <f t="shared" si="5"/>
        <v>1.24513986974492</v>
      </c>
      <c r="Q34" s="23">
        <f t="shared" si="6"/>
        <v>0.16186818306684</v>
      </c>
      <c r="R34" s="18">
        <f t="shared" si="7"/>
        <v>0.144970294444444</v>
      </c>
      <c r="S34" s="24">
        <f t="shared" si="8"/>
        <v>1.11656104229595</v>
      </c>
      <c r="T34" s="3">
        <v>0.01</v>
      </c>
      <c r="U34" s="25">
        <f t="shared" si="9"/>
        <v>0.0111656104229595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0.0460656104229595</v>
      </c>
      <c r="AR34" s="28">
        <f t="shared" si="15"/>
        <v>111.515611111111</v>
      </c>
      <c r="AS34" s="1">
        <f t="shared" si="16"/>
        <v>0.13</v>
      </c>
      <c r="AT34" s="2">
        <f t="shared" si="20"/>
        <v>3.94666666666667</v>
      </c>
      <c r="AU34" s="1">
        <f t="shared" si="17"/>
        <v>17658.7965010202</v>
      </c>
    </row>
    <row r="35" s="1" customFormat="1" spans="1:47">
      <c r="A35" s="13"/>
      <c r="B35" s="13"/>
      <c r="C35" s="16">
        <v>8</v>
      </c>
      <c r="D35" s="17">
        <v>26.0175036393548</v>
      </c>
      <c r="E35" s="19">
        <f t="shared" si="18"/>
        <v>27.0626196112903</v>
      </c>
      <c r="F35" s="16" t="s">
        <v>73</v>
      </c>
      <c r="G35" s="13">
        <v>9</v>
      </c>
      <c r="H35" s="18">
        <f t="shared" si="0"/>
        <v>26.0175036393548</v>
      </c>
      <c r="I35" s="18">
        <f t="shared" si="1"/>
        <v>299.167503639355</v>
      </c>
      <c r="J35" s="18">
        <f t="shared" si="2"/>
        <v>0.386841062320596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2.74396629939333</v>
      </c>
      <c r="P35" s="18">
        <f t="shared" si="5"/>
        <v>1.06147883822923</v>
      </c>
      <c r="Q35" s="23">
        <f t="shared" si="6"/>
        <v>0.1379922489698</v>
      </c>
      <c r="R35" s="18">
        <f t="shared" si="7"/>
        <v>0.144970294444444</v>
      </c>
      <c r="S35" s="24">
        <f t="shared" si="8"/>
        <v>0.951865687371432</v>
      </c>
      <c r="T35" s="3">
        <v>0.01</v>
      </c>
      <c r="U35" s="25">
        <f t="shared" si="9"/>
        <v>0.00951865687371432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0.0444186568737143</v>
      </c>
      <c r="AR35" s="28">
        <f t="shared" si="15"/>
        <v>111.515611111111</v>
      </c>
      <c r="AS35" s="1">
        <f t="shared" si="16"/>
        <v>0.13</v>
      </c>
      <c r="AT35" s="2">
        <f t="shared" si="20"/>
        <v>3.94666666666667</v>
      </c>
      <c r="AU35" s="1">
        <f t="shared" si="17"/>
        <v>17027.4531343368</v>
      </c>
    </row>
    <row r="36" s="1" customFormat="1" spans="1:47">
      <c r="A36" s="13"/>
      <c r="B36" s="13"/>
      <c r="C36" s="16">
        <v>9</v>
      </c>
      <c r="D36" s="17">
        <v>19.7575945943333</v>
      </c>
      <c r="E36" s="19">
        <f t="shared" si="18"/>
        <v>26.0175036393548</v>
      </c>
      <c r="F36" s="16" t="s">
        <v>73</v>
      </c>
      <c r="G36" s="13">
        <v>10</v>
      </c>
      <c r="H36" s="18">
        <f t="shared" si="0"/>
        <v>19.7575945943333</v>
      </c>
      <c r="I36" s="18">
        <f t="shared" si="1"/>
        <v>292.907594594333</v>
      </c>
      <c r="J36" s="18">
        <f t="shared" si="2"/>
        <v>0.19295312584506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2.79764357227521</v>
      </c>
      <c r="P36" s="18">
        <f t="shared" si="5"/>
        <v>0.539814072270842</v>
      </c>
      <c r="Q36" s="23">
        <f t="shared" si="6"/>
        <v>0.0701758293952095</v>
      </c>
      <c r="R36" s="18">
        <f t="shared" si="7"/>
        <v>0.144970294444444</v>
      </c>
      <c r="S36" s="24">
        <f t="shared" si="8"/>
        <v>0.484070406728064</v>
      </c>
      <c r="T36" s="3">
        <v>0.01</v>
      </c>
      <c r="U36" s="25">
        <f t="shared" si="9"/>
        <v>0.00484070406728064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0.0342907040672806</v>
      </c>
      <c r="AR36" s="28">
        <f t="shared" si="15"/>
        <v>111.515611111111</v>
      </c>
      <c r="AS36" s="1">
        <f t="shared" si="16"/>
        <v>0.13</v>
      </c>
      <c r="AT36" s="2">
        <f t="shared" si="20"/>
        <v>3.94666666666667</v>
      </c>
      <c r="AU36" s="1">
        <f t="shared" si="17"/>
        <v>13145.0025179523</v>
      </c>
    </row>
    <row r="37" s="1" customFormat="1" spans="1:47">
      <c r="A37" s="13"/>
      <c r="B37" s="13"/>
      <c r="C37" s="16">
        <v>10</v>
      </c>
      <c r="D37" s="17">
        <v>14.3666895109355</v>
      </c>
      <c r="E37" s="19">
        <f t="shared" si="18"/>
        <v>19.7575945943333</v>
      </c>
      <c r="F37" s="16" t="s">
        <v>73</v>
      </c>
      <c r="G37" s="13">
        <v>11</v>
      </c>
      <c r="H37" s="18">
        <f t="shared" si="0"/>
        <v>14.3666895109355</v>
      </c>
      <c r="I37" s="18">
        <f t="shared" si="1"/>
        <v>287.516689510935</v>
      </c>
      <c r="J37" s="18">
        <f t="shared" si="2"/>
        <v>0.103458076689418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2.14493802500415</v>
      </c>
      <c r="O37" s="18">
        <f t="shared" si="19"/>
        <v>1.22804758611133</v>
      </c>
      <c r="P37" s="18">
        <f t="shared" si="5"/>
        <v>0.127051441342161</v>
      </c>
      <c r="Q37" s="23">
        <f t="shared" si="6"/>
        <v>0.0165166873744809</v>
      </c>
      <c r="R37" s="18">
        <f t="shared" si="7"/>
        <v>0.144970294444444</v>
      </c>
      <c r="S37" s="24">
        <f t="shared" si="8"/>
        <v>0.113931529474891</v>
      </c>
      <c r="T37" s="3">
        <v>0.01</v>
      </c>
      <c r="U37" s="25">
        <f t="shared" si="9"/>
        <v>0.00113931529474891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0.0263893152947489</v>
      </c>
      <c r="AR37" s="28">
        <f t="shared" si="15"/>
        <v>111.515611111111</v>
      </c>
      <c r="AS37" s="1">
        <f t="shared" si="16"/>
        <v>0.13</v>
      </c>
      <c r="AT37" s="2">
        <f t="shared" si="20"/>
        <v>3.94666666666667</v>
      </c>
      <c r="AU37" s="1">
        <f t="shared" si="17"/>
        <v>10116.0832194024</v>
      </c>
    </row>
    <row r="38" s="1" customFormat="1" spans="1:48">
      <c r="A38" s="13"/>
      <c r="B38" s="13"/>
      <c r="C38" s="16">
        <v>11</v>
      </c>
      <c r="D38" s="17">
        <v>6.34350696183333</v>
      </c>
      <c r="E38" s="19">
        <f t="shared" si="18"/>
        <v>14.3666895109355</v>
      </c>
      <c r="F38" s="16" t="s">
        <v>75</v>
      </c>
      <c r="G38" s="13">
        <v>12</v>
      </c>
      <c r="H38" s="18">
        <f t="shared" si="0"/>
        <v>6.34350696183333</v>
      </c>
      <c r="I38" s="18">
        <f t="shared" si="1"/>
        <v>279.493506961833</v>
      </c>
      <c r="J38" s="18">
        <f t="shared" si="2"/>
        <v>0.0391354640514859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2.21615225588028</v>
      </c>
      <c r="P38" s="18">
        <f t="shared" si="5"/>
        <v>0.0867301469426221</v>
      </c>
      <c r="Q38" s="23">
        <f t="shared" si="6"/>
        <v>0.0112749191025409</v>
      </c>
      <c r="R38" s="18">
        <f t="shared" si="7"/>
        <v>0.144970294444444</v>
      </c>
      <c r="S38" s="24">
        <f t="shared" si="8"/>
        <v>0.0777739960158641</v>
      </c>
      <c r="T38" s="3">
        <v>0.01</v>
      </c>
      <c r="U38" s="25">
        <f t="shared" si="9"/>
        <v>0.000777739960158641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0.0226777399601586</v>
      </c>
      <c r="AR38" s="28">
        <f t="shared" si="15"/>
        <v>111.515611111111</v>
      </c>
      <c r="AS38" s="1">
        <f t="shared" si="16"/>
        <v>0.13</v>
      </c>
      <c r="AT38" s="2">
        <f t="shared" si="20"/>
        <v>3.94666666666667</v>
      </c>
      <c r="AU38" s="1">
        <f t="shared" si="17"/>
        <v>8693.28749543501</v>
      </c>
      <c r="AV38" s="1">
        <f>SUM(AU27:AU38)</f>
        <v>143305.360183507</v>
      </c>
    </row>
    <row r="39" s="1" customFormat="1" spans="1:46">
      <c r="A39" s="13"/>
      <c r="B39" s="13"/>
      <c r="C39" s="16">
        <v>12</v>
      </c>
      <c r="D39" s="17">
        <v>-2.19096266954839</v>
      </c>
      <c r="E39" s="19">
        <f t="shared" si="18"/>
        <v>6.34350696183333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-1.89226385035484</v>
      </c>
      <c r="E42" s="16"/>
      <c r="F42" s="16"/>
      <c r="G42" s="13">
        <v>1</v>
      </c>
      <c r="H42" s="18">
        <f t="shared" ref="H42:H53" si="21">E43</f>
        <v>-1.89226385035484</v>
      </c>
      <c r="I42" s="18">
        <f t="shared" ref="I42:I53" si="22">H42+273.15</f>
        <v>271.257736149645</v>
      </c>
      <c r="J42" s="18">
        <f t="shared" ref="J42:J53" si="23">EXP(($C$16*(I42-$C$14))/($C$17*I42*$C$14))</f>
        <v>0.0135898088055401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0.00104765251686993</v>
      </c>
      <c r="Q42" s="23">
        <f t="shared" ref="Q42:Q53" si="27">P42*$B$44</f>
        <v>0.00013619482719309</v>
      </c>
      <c r="R42" s="18">
        <f t="shared" ref="R42:R53" si="28">L42*$B$44</f>
        <v>0.0100218354166667</v>
      </c>
      <c r="S42" s="24">
        <f t="shared" ref="S42:S53" si="29">Q42/R42</f>
        <v>0.0135898088055401</v>
      </c>
      <c r="T42" s="3">
        <v>0.01</v>
      </c>
      <c r="U42" s="25">
        <f t="shared" ref="U42:U53" si="30">S42*T42</f>
        <v>0.000135898088055401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0.0149358980880554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>$E$5/12</f>
        <v>6.81369863013698</v>
      </c>
      <c r="AU42" s="1">
        <f t="shared" ref="AU42:AU53" si="36">AT42*10000*AS42*0.67*AR42*AQ42</f>
        <v>683.339194535098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-5.67866327503226</v>
      </c>
      <c r="E43" s="19">
        <f t="shared" ref="E43:E54" si="37">D42</f>
        <v>-1.89226385035484</v>
      </c>
      <c r="F43" s="16" t="s">
        <v>73</v>
      </c>
      <c r="G43" s="13">
        <v>2</v>
      </c>
      <c r="H43" s="18">
        <f t="shared" si="21"/>
        <v>-5.67866327503226</v>
      </c>
      <c r="I43" s="18">
        <f t="shared" si="22"/>
        <v>267.471336724968</v>
      </c>
      <c r="J43" s="18">
        <f t="shared" si="23"/>
        <v>0.00817581847681425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0.153134430816463</v>
      </c>
      <c r="P43" s="18">
        <f t="shared" si="26"/>
        <v>0.00125199930890567</v>
      </c>
      <c r="Q43" s="23">
        <f t="shared" si="27"/>
        <v>0.000162759910157738</v>
      </c>
      <c r="R43" s="18">
        <f t="shared" si="28"/>
        <v>0.0100218354166667</v>
      </c>
      <c r="S43" s="24">
        <f t="shared" si="29"/>
        <v>0.0162405291436998</v>
      </c>
      <c r="T43" s="3">
        <v>0.01</v>
      </c>
      <c r="U43" s="25">
        <f t="shared" si="30"/>
        <v>0.000162405291436998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0.014962405291437</v>
      </c>
      <c r="AR43" s="28">
        <f t="shared" si="34"/>
        <v>7.70910416666667</v>
      </c>
      <c r="AS43" s="1">
        <f t="shared" si="35"/>
        <v>0.13</v>
      </c>
      <c r="AT43" s="2">
        <f t="shared" ref="AT43:AT53" si="39">$E$5/12</f>
        <v>6.81369863013698</v>
      </c>
      <c r="AU43" s="1">
        <f t="shared" si="36"/>
        <v>684.551937880116</v>
      </c>
    </row>
    <row r="44" s="1" customFormat="1" spans="1:47">
      <c r="A44" s="13" t="s">
        <v>38</v>
      </c>
      <c r="B44" s="13">
        <v>0.13</v>
      </c>
      <c r="C44" s="16">
        <v>2</v>
      </c>
      <c r="D44" s="17">
        <v>-0.654459465857143</v>
      </c>
      <c r="E44" s="19">
        <f t="shared" si="37"/>
        <v>-5.67866327503226</v>
      </c>
      <c r="F44" s="16" t="s">
        <v>73</v>
      </c>
      <c r="G44" s="13">
        <v>3</v>
      </c>
      <c r="H44" s="18">
        <f t="shared" si="21"/>
        <v>-0.654459465857143</v>
      </c>
      <c r="I44" s="18">
        <f t="shared" si="22"/>
        <v>272.495540534143</v>
      </c>
      <c r="J44" s="18">
        <f t="shared" si="23"/>
        <v>0.0159965360814646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0.228973473174224</v>
      </c>
      <c r="P44" s="18">
        <f t="shared" si="26"/>
        <v>0.00366278242532975</v>
      </c>
      <c r="Q44" s="23">
        <f t="shared" si="27"/>
        <v>0.000476161715292867</v>
      </c>
      <c r="R44" s="18">
        <f t="shared" si="28"/>
        <v>0.0100218354166667</v>
      </c>
      <c r="S44" s="24">
        <f t="shared" si="29"/>
        <v>0.0475124261670665</v>
      </c>
      <c r="T44" s="3">
        <v>0.01</v>
      </c>
      <c r="U44" s="25">
        <f t="shared" si="30"/>
        <v>0.000475124261670665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0.0152751242616707</v>
      </c>
      <c r="AR44" s="28">
        <f t="shared" si="34"/>
        <v>7.70910416666667</v>
      </c>
      <c r="AS44" s="1">
        <f t="shared" si="35"/>
        <v>0.13</v>
      </c>
      <c r="AT44" s="2">
        <f t="shared" si="39"/>
        <v>6.81369863013698</v>
      </c>
      <c r="AU44" s="1">
        <f t="shared" si="36"/>
        <v>698.859288397338</v>
      </c>
    </row>
    <row r="45" s="1" customFormat="1" spans="1:47">
      <c r="A45" s="13"/>
      <c r="B45" s="13"/>
      <c r="C45" s="16">
        <v>3</v>
      </c>
      <c r="D45" s="17">
        <v>7.23093730087097</v>
      </c>
      <c r="E45" s="19">
        <f t="shared" si="37"/>
        <v>-0.654459465857143</v>
      </c>
      <c r="F45" s="16" t="s">
        <v>73</v>
      </c>
      <c r="G45" s="13">
        <v>4</v>
      </c>
      <c r="H45" s="18">
        <f t="shared" si="21"/>
        <v>7.23093730087097</v>
      </c>
      <c r="I45" s="18">
        <f t="shared" si="22"/>
        <v>280.380937300871</v>
      </c>
      <c r="J45" s="18">
        <f t="shared" si="23"/>
        <v>0.0436975515300389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0.302401732415561</v>
      </c>
      <c r="P45" s="18">
        <f t="shared" si="26"/>
        <v>0.013214215285002</v>
      </c>
      <c r="Q45" s="23">
        <f t="shared" si="27"/>
        <v>0.00171784798705026</v>
      </c>
      <c r="R45" s="18">
        <f t="shared" si="28"/>
        <v>0.0100218354166667</v>
      </c>
      <c r="S45" s="24">
        <f t="shared" si="29"/>
        <v>0.171410516699708</v>
      </c>
      <c r="T45" s="3">
        <v>0.01</v>
      </c>
      <c r="U45" s="25">
        <f t="shared" si="30"/>
        <v>0.00171410516699708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0.0165141051669971</v>
      </c>
      <c r="AR45" s="28">
        <f t="shared" si="34"/>
        <v>7.70910416666667</v>
      </c>
      <c r="AS45" s="1">
        <f t="shared" si="35"/>
        <v>0.13</v>
      </c>
      <c r="AT45" s="2">
        <f t="shared" si="39"/>
        <v>6.81369863013698</v>
      </c>
      <c r="AU45" s="1">
        <f t="shared" si="36"/>
        <v>755.544477925191</v>
      </c>
    </row>
    <row r="46" s="1" customFormat="1" spans="1:47">
      <c r="A46" s="13"/>
      <c r="B46" s="13"/>
      <c r="C46" s="16">
        <v>4</v>
      </c>
      <c r="D46" s="17">
        <v>14.7591248562333</v>
      </c>
      <c r="E46" s="19">
        <f t="shared" si="37"/>
        <v>7.23093730087097</v>
      </c>
      <c r="F46" s="16" t="s">
        <v>73</v>
      </c>
      <c r="G46" s="13">
        <v>5</v>
      </c>
      <c r="H46" s="18">
        <f t="shared" si="21"/>
        <v>14.7591248562333</v>
      </c>
      <c r="I46" s="18">
        <f t="shared" si="22"/>
        <v>287.909124856233</v>
      </c>
      <c r="J46" s="18">
        <f t="shared" si="23"/>
        <v>0.10834563392024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0.274728141274031</v>
      </c>
      <c r="O46" s="18">
        <f t="shared" si="38"/>
        <v>0.0915504175231946</v>
      </c>
      <c r="P46" s="18">
        <f t="shared" si="26"/>
        <v>0.00991908802221317</v>
      </c>
      <c r="Q46" s="23">
        <f t="shared" si="27"/>
        <v>0.00128948144288771</v>
      </c>
      <c r="R46" s="18">
        <f t="shared" si="28"/>
        <v>0.0100218354166667</v>
      </c>
      <c r="S46" s="24">
        <f t="shared" si="29"/>
        <v>0.1286671941093</v>
      </c>
      <c r="T46" s="3">
        <v>0.01</v>
      </c>
      <c r="U46" s="25">
        <f t="shared" si="30"/>
        <v>0.001286671941093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0.028386671941093</v>
      </c>
      <c r="AR46" s="28">
        <f t="shared" si="34"/>
        <v>7.70910416666667</v>
      </c>
      <c r="AS46" s="1">
        <f t="shared" si="35"/>
        <v>0.13</v>
      </c>
      <c r="AT46" s="2">
        <f t="shared" si="39"/>
        <v>6.81369863013698</v>
      </c>
      <c r="AU46" s="1">
        <f t="shared" si="36"/>
        <v>1298.73178200589</v>
      </c>
    </row>
    <row r="47" s="1" customFormat="1" spans="1:47">
      <c r="A47" s="13"/>
      <c r="B47" s="13"/>
      <c r="C47" s="16">
        <v>5</v>
      </c>
      <c r="D47" s="17">
        <v>21.2280469174194</v>
      </c>
      <c r="E47" s="19">
        <f t="shared" si="37"/>
        <v>14.7591248562333</v>
      </c>
      <c r="F47" s="16" t="s">
        <v>75</v>
      </c>
      <c r="G47" s="13">
        <v>6</v>
      </c>
      <c r="H47" s="18">
        <f t="shared" si="21"/>
        <v>21.2280469174194</v>
      </c>
      <c r="I47" s="18">
        <f t="shared" si="22"/>
        <v>294.378046917419</v>
      </c>
      <c r="J47" s="18">
        <f t="shared" si="23"/>
        <v>0.22780594439771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0.158722371167648</v>
      </c>
      <c r="P47" s="18">
        <f t="shared" si="26"/>
        <v>0.0361578996608899</v>
      </c>
      <c r="Q47" s="23">
        <f t="shared" si="27"/>
        <v>0.00470052695591569</v>
      </c>
      <c r="R47" s="18">
        <f t="shared" si="28"/>
        <v>0.0100218354166667</v>
      </c>
      <c r="S47" s="24">
        <f t="shared" si="29"/>
        <v>0.469028552204973</v>
      </c>
      <c r="T47" s="3">
        <v>0.01</v>
      </c>
      <c r="U47" s="25">
        <f t="shared" si="30"/>
        <v>0.00469028552204973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0.0317902855220497</v>
      </c>
      <c r="AR47" s="28">
        <f t="shared" si="34"/>
        <v>7.70910416666667</v>
      </c>
      <c r="AS47" s="1">
        <f t="shared" si="35"/>
        <v>0.13</v>
      </c>
      <c r="AT47" s="2">
        <f t="shared" si="39"/>
        <v>6.81369863013698</v>
      </c>
      <c r="AU47" s="1">
        <f t="shared" si="36"/>
        <v>1454.45208414023</v>
      </c>
    </row>
    <row r="48" s="1" customFormat="1" spans="1:47">
      <c r="A48" s="13"/>
      <c r="B48" s="13"/>
      <c r="C48" s="16">
        <v>6</v>
      </c>
      <c r="D48" s="17">
        <v>26.1163403366667</v>
      </c>
      <c r="E48" s="19">
        <f t="shared" si="37"/>
        <v>21.2280469174194</v>
      </c>
      <c r="F48" s="16" t="s">
        <v>73</v>
      </c>
      <c r="G48" s="13">
        <v>7</v>
      </c>
      <c r="H48" s="18">
        <f t="shared" si="21"/>
        <v>26.1163403366667</v>
      </c>
      <c r="I48" s="18">
        <f t="shared" si="22"/>
        <v>299.266340336667</v>
      </c>
      <c r="J48" s="18">
        <f t="shared" si="23"/>
        <v>0.391021583600551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0.199655513173425</v>
      </c>
      <c r="P48" s="18">
        <f t="shared" si="26"/>
        <v>0.0780696149356533</v>
      </c>
      <c r="Q48" s="23">
        <f t="shared" si="27"/>
        <v>0.0101490499416349</v>
      </c>
      <c r="R48" s="18">
        <f t="shared" si="28"/>
        <v>0.0100218354166667</v>
      </c>
      <c r="S48" s="24">
        <f t="shared" si="29"/>
        <v>1.01269373519712</v>
      </c>
      <c r="T48" s="3">
        <v>0.01</v>
      </c>
      <c r="U48" s="25">
        <f t="shared" si="30"/>
        <v>0.0101269373519712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0.0446269373519712</v>
      </c>
      <c r="AR48" s="28">
        <f t="shared" si="34"/>
        <v>7.70910416666667</v>
      </c>
      <c r="AS48" s="1">
        <f t="shared" si="35"/>
        <v>0.13</v>
      </c>
      <c r="AT48" s="2">
        <f t="shared" si="39"/>
        <v>6.81369863013698</v>
      </c>
      <c r="AU48" s="1">
        <f t="shared" si="36"/>
        <v>2041.74769035497</v>
      </c>
    </row>
    <row r="49" s="1" customFormat="1" spans="1:47">
      <c r="A49" s="13"/>
      <c r="B49" s="13"/>
      <c r="C49" s="16">
        <v>7</v>
      </c>
      <c r="D49" s="17">
        <v>27.0626196112903</v>
      </c>
      <c r="E49" s="19">
        <f t="shared" si="37"/>
        <v>26.1163403366667</v>
      </c>
      <c r="F49" s="16" t="s">
        <v>73</v>
      </c>
      <c r="G49" s="13">
        <v>8</v>
      </c>
      <c r="H49" s="18">
        <f t="shared" si="21"/>
        <v>27.0626196112903</v>
      </c>
      <c r="I49" s="18">
        <f t="shared" si="22"/>
        <v>300.21261961129</v>
      </c>
      <c r="J49" s="18">
        <f t="shared" si="23"/>
        <v>0.433250350425248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0.198676939904438</v>
      </c>
      <c r="P49" s="18">
        <f t="shared" si="26"/>
        <v>0.0860768538350138</v>
      </c>
      <c r="Q49" s="23">
        <f t="shared" si="27"/>
        <v>0.0111899909985518</v>
      </c>
      <c r="R49" s="18">
        <f t="shared" si="28"/>
        <v>0.0100218354166667</v>
      </c>
      <c r="S49" s="24">
        <f t="shared" si="29"/>
        <v>1.11656104229595</v>
      </c>
      <c r="T49" s="3">
        <v>0.01</v>
      </c>
      <c r="U49" s="25">
        <f t="shared" si="30"/>
        <v>0.0111656104229595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0.0456656104229595</v>
      </c>
      <c r="AR49" s="28">
        <f t="shared" si="34"/>
        <v>7.70910416666667</v>
      </c>
      <c r="AS49" s="1">
        <f t="shared" si="35"/>
        <v>0.13</v>
      </c>
      <c r="AT49" s="2">
        <f t="shared" si="39"/>
        <v>6.81369863013698</v>
      </c>
      <c r="AU49" s="1">
        <f t="shared" si="36"/>
        <v>2089.26850333387</v>
      </c>
    </row>
    <row r="50" s="1" customFormat="1" spans="1:47">
      <c r="A50" s="13"/>
      <c r="B50" s="13"/>
      <c r="C50" s="16">
        <v>8</v>
      </c>
      <c r="D50" s="17">
        <v>26.0175036393548</v>
      </c>
      <c r="E50" s="19">
        <f t="shared" si="37"/>
        <v>27.0626196112903</v>
      </c>
      <c r="F50" s="16" t="s">
        <v>73</v>
      </c>
      <c r="G50" s="13">
        <v>9</v>
      </c>
      <c r="H50" s="18">
        <f t="shared" si="21"/>
        <v>26.0175036393548</v>
      </c>
      <c r="I50" s="18">
        <f t="shared" si="22"/>
        <v>299.167503639355</v>
      </c>
      <c r="J50" s="18">
        <f t="shared" si="23"/>
        <v>0.386841062320596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0.189691127736091</v>
      </c>
      <c r="P50" s="18">
        <f t="shared" si="26"/>
        <v>0.0733803173662213</v>
      </c>
      <c r="Q50" s="23">
        <f t="shared" si="27"/>
        <v>0.00953944125760878</v>
      </c>
      <c r="R50" s="18">
        <f t="shared" si="28"/>
        <v>0.0100218354166667</v>
      </c>
      <c r="S50" s="24">
        <f t="shared" si="29"/>
        <v>0.951865687371432</v>
      </c>
      <c r="T50" s="3">
        <v>0.01</v>
      </c>
      <c r="U50" s="25">
        <f t="shared" si="30"/>
        <v>0.00951865687371432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0.0440186568737143</v>
      </c>
      <c r="AR50" s="28">
        <f t="shared" si="34"/>
        <v>7.70910416666667</v>
      </c>
      <c r="AS50" s="1">
        <f t="shared" si="35"/>
        <v>0.13</v>
      </c>
      <c r="AT50" s="2">
        <f t="shared" si="39"/>
        <v>6.81369863013698</v>
      </c>
      <c r="AU50" s="1">
        <f t="shared" si="36"/>
        <v>2013.91796832467</v>
      </c>
    </row>
    <row r="51" s="1" customFormat="1" spans="1:47">
      <c r="A51" s="13"/>
      <c r="B51" s="13"/>
      <c r="C51" s="16">
        <v>9</v>
      </c>
      <c r="D51" s="17">
        <v>19.7575945943333</v>
      </c>
      <c r="E51" s="19">
        <f t="shared" si="37"/>
        <v>26.0175036393548</v>
      </c>
      <c r="F51" s="16" t="s">
        <v>73</v>
      </c>
      <c r="G51" s="13">
        <v>10</v>
      </c>
      <c r="H51" s="18">
        <f t="shared" si="21"/>
        <v>19.7575945943333</v>
      </c>
      <c r="I51" s="18">
        <f t="shared" si="22"/>
        <v>292.907594594333</v>
      </c>
      <c r="J51" s="18">
        <f t="shared" si="23"/>
        <v>0.19295312584506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0.193401852036536</v>
      </c>
      <c r="P51" s="18">
        <f t="shared" si="26"/>
        <v>0.0373174918946735</v>
      </c>
      <c r="Q51" s="23">
        <f t="shared" si="27"/>
        <v>0.00485127394630755</v>
      </c>
      <c r="R51" s="18">
        <f t="shared" si="28"/>
        <v>0.0100218354166667</v>
      </c>
      <c r="S51" s="24">
        <f t="shared" si="29"/>
        <v>0.484070406728064</v>
      </c>
      <c r="T51" s="3">
        <v>0.01</v>
      </c>
      <c r="U51" s="25">
        <f t="shared" si="30"/>
        <v>0.00484070406728064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0.0319407040672806</v>
      </c>
      <c r="AR51" s="28">
        <f t="shared" si="34"/>
        <v>7.70910416666667</v>
      </c>
      <c r="AS51" s="1">
        <f t="shared" si="35"/>
        <v>0.13</v>
      </c>
      <c r="AT51" s="2">
        <f t="shared" si="39"/>
        <v>6.81369863013698</v>
      </c>
      <c r="AU51" s="1">
        <f t="shared" si="36"/>
        <v>1461.33395270516</v>
      </c>
    </row>
    <row r="52" s="1" customFormat="1" spans="1:47">
      <c r="A52" s="13"/>
      <c r="B52" s="13"/>
      <c r="C52" s="16">
        <v>10</v>
      </c>
      <c r="D52" s="17">
        <v>14.3666895109355</v>
      </c>
      <c r="E52" s="19">
        <f t="shared" si="37"/>
        <v>19.7575945943333</v>
      </c>
      <c r="F52" s="16" t="s">
        <v>73</v>
      </c>
      <c r="G52" s="13">
        <v>11</v>
      </c>
      <c r="H52" s="18">
        <f t="shared" si="21"/>
        <v>14.3666895109355</v>
      </c>
      <c r="I52" s="18">
        <f t="shared" si="22"/>
        <v>287.516689510935</v>
      </c>
      <c r="J52" s="18">
        <f t="shared" si="23"/>
        <v>0.103458076689418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0.14828014213477</v>
      </c>
      <c r="O52" s="18">
        <f t="shared" si="38"/>
        <v>0.0848952596737598</v>
      </c>
      <c r="P52" s="18">
        <f t="shared" si="26"/>
        <v>0.00878310028589589</v>
      </c>
      <c r="Q52" s="23">
        <f t="shared" si="27"/>
        <v>0.00114180303716647</v>
      </c>
      <c r="R52" s="18">
        <f t="shared" si="28"/>
        <v>0.0100218354166667</v>
      </c>
      <c r="S52" s="24">
        <f t="shared" si="29"/>
        <v>0.113931529474891</v>
      </c>
      <c r="T52" s="3">
        <v>0.01</v>
      </c>
      <c r="U52" s="25">
        <f t="shared" si="30"/>
        <v>0.00113931529474891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0.0184393152947489</v>
      </c>
      <c r="AR52" s="28">
        <f t="shared" si="34"/>
        <v>7.70910416666667</v>
      </c>
      <c r="AS52" s="1">
        <f t="shared" si="35"/>
        <v>0.13</v>
      </c>
      <c r="AT52" s="2">
        <f t="shared" si="39"/>
        <v>6.81369863013698</v>
      </c>
      <c r="AU52" s="1">
        <f t="shared" si="36"/>
        <v>843.625658598273</v>
      </c>
    </row>
    <row r="53" s="1" customFormat="1" spans="1:48">
      <c r="A53" s="13"/>
      <c r="B53" s="13"/>
      <c r="C53" s="16">
        <v>11</v>
      </c>
      <c r="D53" s="17">
        <v>6.34350696183333</v>
      </c>
      <c r="E53" s="19">
        <f t="shared" si="37"/>
        <v>14.3666895109355</v>
      </c>
      <c r="F53" s="16" t="s">
        <v>75</v>
      </c>
      <c r="G53" s="13">
        <v>12</v>
      </c>
      <c r="H53" s="18">
        <f t="shared" si="21"/>
        <v>6.34350696183333</v>
      </c>
      <c r="I53" s="18">
        <f t="shared" si="22"/>
        <v>279.493506961833</v>
      </c>
      <c r="J53" s="18">
        <f t="shared" si="23"/>
        <v>0.0391354640514859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0.153203201054531</v>
      </c>
      <c r="P53" s="18">
        <f t="shared" si="26"/>
        <v>0.00599567836744215</v>
      </c>
      <c r="Q53" s="23">
        <f t="shared" si="27"/>
        <v>0.000779438187767479</v>
      </c>
      <c r="R53" s="18">
        <f t="shared" si="28"/>
        <v>0.0100218354166667</v>
      </c>
      <c r="S53" s="24">
        <f t="shared" si="29"/>
        <v>0.0777739960158641</v>
      </c>
      <c r="T53" s="3">
        <v>0.01</v>
      </c>
      <c r="U53" s="25">
        <f t="shared" si="30"/>
        <v>0.000777739960158641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0.0155777399601586</v>
      </c>
      <c r="AR53" s="28">
        <f t="shared" si="34"/>
        <v>7.70910416666667</v>
      </c>
      <c r="AS53" s="1">
        <f t="shared" si="35"/>
        <v>0.13</v>
      </c>
      <c r="AT53" s="2">
        <f t="shared" si="39"/>
        <v>6.81369863013698</v>
      </c>
      <c r="AU53" s="1">
        <f t="shared" si="36"/>
        <v>712.704399447194</v>
      </c>
      <c r="AV53" s="1">
        <f>SUM(AU42:AU53)</f>
        <v>14738.076937648</v>
      </c>
    </row>
    <row r="54" s="1" customFormat="1" spans="1:46">
      <c r="A54" s="13"/>
      <c r="B54" s="13"/>
      <c r="C54" s="16">
        <v>12</v>
      </c>
      <c r="D54" s="17">
        <v>-2.19096266954839</v>
      </c>
      <c r="E54" s="19">
        <f t="shared" si="37"/>
        <v>6.34350696183333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</row>
    <row r="57" s="1" customFormat="1" spans="1:32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v>134.758</v>
      </c>
      <c r="C58" s="16" t="s">
        <v>72</v>
      </c>
      <c r="D58" s="17">
        <v>-1.89226385035484</v>
      </c>
      <c r="E58" s="16"/>
      <c r="F58" s="16"/>
      <c r="G58" s="13">
        <v>1</v>
      </c>
      <c r="H58" s="18">
        <f t="shared" ref="H58:H69" si="40">E59</f>
        <v>-1.89226385035484</v>
      </c>
      <c r="I58" s="18">
        <f t="shared" ref="I58:I69" si="41">H58+273.15</f>
        <v>271.257736149645</v>
      </c>
      <c r="J58" s="18">
        <f t="shared" ref="J58:J69" si="42">EXP(($C$16*(I58-$C$14))/($C$17*I58*$C$14))</f>
        <v>0.0135898088055401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0.0412050477378818</v>
      </c>
      <c r="Q58" s="23">
        <f t="shared" ref="Q58:Q69" si="46">P58*$B$60</f>
        <v>0.0119494638439857</v>
      </c>
      <c r="R58" s="18">
        <f t="shared" ref="R58:R69" si="47">L58*$B$60</f>
        <v>0.87929595</v>
      </c>
      <c r="S58" s="24">
        <f t="shared" ref="S58:S69" si="48">Q58/R58</f>
        <v>0.0135898088055401</v>
      </c>
      <c r="T58" s="3">
        <v>0.27</v>
      </c>
      <c r="U58" s="25">
        <f t="shared" ref="U58:U69" si="49">S58*T58</f>
        <v>0.00366924837749581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0.227112934959747</v>
      </c>
      <c r="AC58" s="28">
        <f t="shared" ref="AC58:AC69" si="51">$B$58/12</f>
        <v>11.2298333333333</v>
      </c>
      <c r="AD58" s="1">
        <f t="shared" ref="AD58:AD69" si="52">$B$60</f>
        <v>0.29</v>
      </c>
      <c r="AE58" s="29">
        <f t="shared" ref="AE58:AE69" si="53">$E$7/12</f>
        <v>30.4027123287671</v>
      </c>
      <c r="AF58" s="1">
        <f t="shared" ref="AF58:AF69" si="54">AE58*10000*AC58*AB58</f>
        <v>775403.060191264</v>
      </c>
    </row>
    <row r="59" s="1" customFormat="1" spans="1:32">
      <c r="A59" s="13" t="s">
        <v>74</v>
      </c>
      <c r="B59" s="13">
        <v>27</v>
      </c>
      <c r="C59" s="16">
        <v>1</v>
      </c>
      <c r="D59" s="17">
        <v>-5.67866327503226</v>
      </c>
      <c r="E59" s="19">
        <f t="shared" ref="E59:E70" si="55">D58</f>
        <v>-1.89226385035484</v>
      </c>
      <c r="F59" s="16" t="s">
        <v>73</v>
      </c>
      <c r="G59" s="13">
        <v>2</v>
      </c>
      <c r="H59" s="18">
        <f t="shared" si="40"/>
        <v>-5.67866327503226</v>
      </c>
      <c r="I59" s="18">
        <f t="shared" si="41"/>
        <v>267.471336724968</v>
      </c>
      <c r="J59" s="18">
        <f t="shared" si="42"/>
        <v>0.00817581847681425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6.02290495226212</v>
      </c>
      <c r="P59" s="18">
        <f t="shared" si="45"/>
        <v>0.0492421775928007</v>
      </c>
      <c r="Q59" s="23">
        <f t="shared" si="46"/>
        <v>0.0142802315019122</v>
      </c>
      <c r="R59" s="18">
        <f t="shared" si="47"/>
        <v>0.87929595</v>
      </c>
      <c r="S59" s="24">
        <f t="shared" si="48"/>
        <v>0.0162405291436998</v>
      </c>
      <c r="T59" s="3">
        <v>0.27</v>
      </c>
      <c r="U59" s="25">
        <f t="shared" si="49"/>
        <v>0.00438494286879894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0.227251994399408</v>
      </c>
      <c r="AC59" s="28">
        <f t="shared" si="51"/>
        <v>11.2298333333333</v>
      </c>
      <c r="AD59" s="1">
        <f t="shared" si="52"/>
        <v>0.29</v>
      </c>
      <c r="AE59" s="29">
        <f t="shared" si="53"/>
        <v>30.4027123287671</v>
      </c>
      <c r="AF59" s="1">
        <f t="shared" si="54"/>
        <v>775877.833303948</v>
      </c>
    </row>
    <row r="60" s="1" customFormat="1" spans="1:32">
      <c r="A60" s="13" t="s">
        <v>38</v>
      </c>
      <c r="B60" s="13">
        <v>0.29</v>
      </c>
      <c r="C60" s="16">
        <v>2</v>
      </c>
      <c r="D60" s="17">
        <v>-0.654459465857143</v>
      </c>
      <c r="E60" s="19">
        <f t="shared" si="55"/>
        <v>-5.67866327503226</v>
      </c>
      <c r="F60" s="16" t="s">
        <v>73</v>
      </c>
      <c r="G60" s="13">
        <v>3</v>
      </c>
      <c r="H60" s="18">
        <f t="shared" si="40"/>
        <v>-0.654459465857143</v>
      </c>
      <c r="I60" s="18">
        <f t="shared" si="41"/>
        <v>272.495540534143</v>
      </c>
      <c r="J60" s="18">
        <f t="shared" si="42"/>
        <v>0.0159965360814646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9.00571777466932</v>
      </c>
      <c r="P60" s="18">
        <f t="shared" si="45"/>
        <v>0.144060289321984</v>
      </c>
      <c r="Q60" s="23">
        <f t="shared" si="46"/>
        <v>0.0417774839033755</v>
      </c>
      <c r="R60" s="18">
        <f t="shared" si="47"/>
        <v>0.87929595</v>
      </c>
      <c r="S60" s="24">
        <f t="shared" si="48"/>
        <v>0.0475124261670664</v>
      </c>
      <c r="T60" s="3">
        <v>0.27</v>
      </c>
      <c r="U60" s="25">
        <f t="shared" si="49"/>
        <v>0.0128283550651079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0.22889254938915</v>
      </c>
      <c r="AC60" s="28">
        <f t="shared" si="51"/>
        <v>11.2298333333333</v>
      </c>
      <c r="AD60" s="1">
        <f t="shared" si="52"/>
        <v>0.29</v>
      </c>
      <c r="AE60" s="29">
        <f t="shared" si="53"/>
        <v>30.4027123287671</v>
      </c>
      <c r="AF60" s="1">
        <f t="shared" si="54"/>
        <v>781478.97336972</v>
      </c>
    </row>
    <row r="61" s="1" customFormat="1" spans="1:32">
      <c r="A61" s="13"/>
      <c r="B61" s="13"/>
      <c r="C61" s="16">
        <v>3</v>
      </c>
      <c r="D61" s="17">
        <v>7.23093730087097</v>
      </c>
      <c r="E61" s="19">
        <f t="shared" si="55"/>
        <v>-0.654459465857143</v>
      </c>
      <c r="F61" s="16" t="s">
        <v>73</v>
      </c>
      <c r="G61" s="13">
        <v>4</v>
      </c>
      <c r="H61" s="18">
        <f t="shared" si="40"/>
        <v>7.23093730087097</v>
      </c>
      <c r="I61" s="18">
        <f t="shared" si="41"/>
        <v>280.380937300871</v>
      </c>
      <c r="J61" s="18">
        <f t="shared" si="42"/>
        <v>0.0436975515300389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11.8937124853473</v>
      </c>
      <c r="P61" s="18">
        <f t="shared" si="45"/>
        <v>0.519726114211933</v>
      </c>
      <c r="Q61" s="23">
        <f t="shared" si="46"/>
        <v>0.15072057312146</v>
      </c>
      <c r="R61" s="18">
        <f t="shared" si="47"/>
        <v>0.87929595</v>
      </c>
      <c r="S61" s="24">
        <f t="shared" si="48"/>
        <v>0.171410516699708</v>
      </c>
      <c r="T61" s="3">
        <v>0.27</v>
      </c>
      <c r="U61" s="25">
        <f t="shared" si="49"/>
        <v>0.0462808395089211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0.235392367116583</v>
      </c>
      <c r="AC61" s="28">
        <f t="shared" si="51"/>
        <v>11.2298333333333</v>
      </c>
      <c r="AD61" s="1">
        <f t="shared" si="52"/>
        <v>0.29</v>
      </c>
      <c r="AE61" s="29">
        <f t="shared" si="53"/>
        <v>30.4027123287671</v>
      </c>
      <c r="AF61" s="1">
        <f t="shared" si="54"/>
        <v>803670.481561141</v>
      </c>
    </row>
    <row r="62" s="1" customFormat="1" spans="1:32">
      <c r="A62" s="13"/>
      <c r="B62" s="13"/>
      <c r="C62" s="16">
        <v>4</v>
      </c>
      <c r="D62" s="17">
        <v>14.7591248562333</v>
      </c>
      <c r="E62" s="19">
        <f t="shared" si="55"/>
        <v>7.23093730087097</v>
      </c>
      <c r="F62" s="16" t="s">
        <v>73</v>
      </c>
      <c r="G62" s="13">
        <v>5</v>
      </c>
      <c r="H62" s="18">
        <f t="shared" si="40"/>
        <v>14.7591248562333</v>
      </c>
      <c r="I62" s="18">
        <f t="shared" si="41"/>
        <v>287.909124856233</v>
      </c>
      <c r="J62" s="18">
        <f t="shared" si="42"/>
        <v>0.10834563392024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10.8052870525786</v>
      </c>
      <c r="O62" s="18">
        <f t="shared" si="56"/>
        <v>3.60075431855677</v>
      </c>
      <c r="P62" s="18">
        <f t="shared" si="45"/>
        <v>0.390126009235076</v>
      </c>
      <c r="Q62" s="23">
        <f t="shared" si="46"/>
        <v>0.113136542678172</v>
      </c>
      <c r="R62" s="18">
        <f t="shared" si="47"/>
        <v>0.87929595</v>
      </c>
      <c r="S62" s="24">
        <f t="shared" si="48"/>
        <v>0.128667194109301</v>
      </c>
      <c r="T62" s="3">
        <v>0.27</v>
      </c>
      <c r="U62" s="25">
        <f t="shared" si="49"/>
        <v>0.0347401424095112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0.281950009670168</v>
      </c>
      <c r="AC62" s="28">
        <f t="shared" si="51"/>
        <v>11.2298333333333</v>
      </c>
      <c r="AD62" s="1">
        <f t="shared" si="52"/>
        <v>0.29</v>
      </c>
      <c r="AE62" s="29">
        <f t="shared" si="53"/>
        <v>30.4027123287671</v>
      </c>
      <c r="AF62" s="1">
        <f t="shared" si="54"/>
        <v>962626.370699465</v>
      </c>
    </row>
    <row r="63" s="1" customFormat="1" spans="1:32">
      <c r="A63" s="13"/>
      <c r="B63" s="13"/>
      <c r="C63" s="16">
        <v>5</v>
      </c>
      <c r="D63" s="17">
        <v>21.2280469174194</v>
      </c>
      <c r="E63" s="19">
        <f t="shared" si="55"/>
        <v>14.7591248562333</v>
      </c>
      <c r="F63" s="16" t="s">
        <v>75</v>
      </c>
      <c r="G63" s="13">
        <v>6</v>
      </c>
      <c r="H63" s="18">
        <f t="shared" si="40"/>
        <v>21.2280469174194</v>
      </c>
      <c r="I63" s="18">
        <f t="shared" si="41"/>
        <v>294.378046917419</v>
      </c>
      <c r="J63" s="18">
        <f t="shared" si="42"/>
        <v>0.22780594439771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6.24268330932169</v>
      </c>
      <c r="P63" s="18">
        <f t="shared" si="45"/>
        <v>1.42212036685585</v>
      </c>
      <c r="Q63" s="23">
        <f t="shared" si="46"/>
        <v>0.412414906388196</v>
      </c>
      <c r="R63" s="18">
        <f t="shared" si="47"/>
        <v>0.87929595</v>
      </c>
      <c r="S63" s="24">
        <f t="shared" si="48"/>
        <v>0.469028552204972</v>
      </c>
      <c r="T63" s="3">
        <v>0.27</v>
      </c>
      <c r="U63" s="25">
        <f t="shared" si="49"/>
        <v>0.126637709095343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0.299805706877225</v>
      </c>
      <c r="AC63" s="28">
        <f t="shared" si="51"/>
        <v>11.2298333333333</v>
      </c>
      <c r="AD63" s="1">
        <f t="shared" si="52"/>
        <v>0.29</v>
      </c>
      <c r="AE63" s="29">
        <f t="shared" si="53"/>
        <v>30.4027123287671</v>
      </c>
      <c r="AF63" s="1">
        <f t="shared" si="54"/>
        <v>1023588.82648673</v>
      </c>
    </row>
    <row r="64" s="1" customFormat="1" spans="1:32">
      <c r="A64" s="13"/>
      <c r="B64" s="13"/>
      <c r="C64" s="16">
        <v>6</v>
      </c>
      <c r="D64" s="17">
        <v>26.1163403366667</v>
      </c>
      <c r="E64" s="19">
        <f t="shared" si="55"/>
        <v>21.2280469174194</v>
      </c>
      <c r="F64" s="16" t="s">
        <v>73</v>
      </c>
      <c r="G64" s="13">
        <v>7</v>
      </c>
      <c r="H64" s="18">
        <f t="shared" si="40"/>
        <v>26.1163403366667</v>
      </c>
      <c r="I64" s="18">
        <f t="shared" si="41"/>
        <v>299.266340336667</v>
      </c>
      <c r="J64" s="18">
        <f t="shared" si="42"/>
        <v>0.391021583600551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7.85261794246584</v>
      </c>
      <c r="P64" s="18">
        <f t="shared" si="45"/>
        <v>3.07054310327309</v>
      </c>
      <c r="Q64" s="23">
        <f t="shared" si="46"/>
        <v>0.890457499949197</v>
      </c>
      <c r="R64" s="18">
        <f t="shared" si="47"/>
        <v>0.87929595</v>
      </c>
      <c r="S64" s="24">
        <f t="shared" si="48"/>
        <v>1.01269373519712</v>
      </c>
      <c r="T64" s="3">
        <v>0.27</v>
      </c>
      <c r="U64" s="25">
        <f t="shared" si="49"/>
        <v>0.273427308503221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0.343526926042176</v>
      </c>
      <c r="AC64" s="28">
        <f t="shared" si="51"/>
        <v>11.2298333333333</v>
      </c>
      <c r="AD64" s="1">
        <f t="shared" si="52"/>
        <v>0.29</v>
      </c>
      <c r="AE64" s="29">
        <f t="shared" si="53"/>
        <v>30.4027123287671</v>
      </c>
      <c r="AF64" s="1">
        <f t="shared" si="54"/>
        <v>1172860.67285605</v>
      </c>
    </row>
    <row r="65" s="1" customFormat="1" spans="1:32">
      <c r="A65" s="13"/>
      <c r="B65" s="13"/>
      <c r="C65" s="16">
        <v>7</v>
      </c>
      <c r="D65" s="17">
        <v>27.0626196112903</v>
      </c>
      <c r="E65" s="19">
        <f t="shared" si="55"/>
        <v>26.1163403366667</v>
      </c>
      <c r="F65" s="16" t="s">
        <v>73</v>
      </c>
      <c r="G65" s="13">
        <v>8</v>
      </c>
      <c r="H65" s="18">
        <f t="shared" si="40"/>
        <v>27.0626196112903</v>
      </c>
      <c r="I65" s="18">
        <f t="shared" si="41"/>
        <v>300.21261961129</v>
      </c>
      <c r="J65" s="18">
        <f t="shared" si="42"/>
        <v>0.433250350425248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7.81412983919275</v>
      </c>
      <c r="P65" s="18">
        <f t="shared" si="45"/>
        <v>3.38547449109864</v>
      </c>
      <c r="Q65" s="23">
        <f t="shared" si="46"/>
        <v>0.981787602418607</v>
      </c>
      <c r="R65" s="18">
        <f t="shared" si="47"/>
        <v>0.87929595</v>
      </c>
      <c r="S65" s="24">
        <f t="shared" si="48"/>
        <v>1.11656104229595</v>
      </c>
      <c r="T65" s="3">
        <v>0.27</v>
      </c>
      <c r="U65" s="25">
        <f t="shared" si="49"/>
        <v>0.301471481419906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0.348975908839888</v>
      </c>
      <c r="AC65" s="28">
        <f t="shared" si="51"/>
        <v>11.2298333333333</v>
      </c>
      <c r="AD65" s="1">
        <f t="shared" si="52"/>
        <v>0.29</v>
      </c>
      <c r="AE65" s="29">
        <f t="shared" si="53"/>
        <v>30.4027123287671</v>
      </c>
      <c r="AF65" s="1">
        <f t="shared" si="54"/>
        <v>1191464.44783269</v>
      </c>
    </row>
    <row r="66" s="1" customFormat="1" spans="1:32">
      <c r="A66" s="13"/>
      <c r="B66" s="13"/>
      <c r="C66" s="16">
        <v>8</v>
      </c>
      <c r="D66" s="17">
        <v>26.0175036393548</v>
      </c>
      <c r="E66" s="19">
        <f t="shared" si="55"/>
        <v>27.0626196112903</v>
      </c>
      <c r="F66" s="16" t="s">
        <v>73</v>
      </c>
      <c r="G66" s="13">
        <v>9</v>
      </c>
      <c r="H66" s="18">
        <f t="shared" si="40"/>
        <v>26.0175036393548</v>
      </c>
      <c r="I66" s="18">
        <f t="shared" si="41"/>
        <v>299.167503639355</v>
      </c>
      <c r="J66" s="18">
        <f t="shared" si="42"/>
        <v>0.386841062320596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7.46071034809411</v>
      </c>
      <c r="P66" s="18">
        <f t="shared" si="45"/>
        <v>2.88610911672299</v>
      </c>
      <c r="Q66" s="23">
        <f t="shared" si="46"/>
        <v>0.836971643849667</v>
      </c>
      <c r="R66" s="18">
        <f t="shared" si="47"/>
        <v>0.87929595</v>
      </c>
      <c r="S66" s="24">
        <f t="shared" si="48"/>
        <v>0.951865687371433</v>
      </c>
      <c r="T66" s="3">
        <v>0.27</v>
      </c>
      <c r="U66" s="25">
        <f t="shared" si="49"/>
        <v>0.257003735590287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0.340335825825193</v>
      </c>
      <c r="AC66" s="28">
        <f t="shared" si="51"/>
        <v>11.2298333333333</v>
      </c>
      <c r="AD66" s="1">
        <f t="shared" si="52"/>
        <v>0.29</v>
      </c>
      <c r="AE66" s="29">
        <f t="shared" si="53"/>
        <v>30.4027123287671</v>
      </c>
      <c r="AF66" s="1">
        <f t="shared" si="54"/>
        <v>1161965.70170848</v>
      </c>
    </row>
    <row r="67" s="1" customFormat="1" spans="1:32">
      <c r="A67" s="13"/>
      <c r="B67" s="13"/>
      <c r="C67" s="16">
        <v>9</v>
      </c>
      <c r="D67" s="17">
        <v>19.7575945943333</v>
      </c>
      <c r="E67" s="19">
        <f t="shared" si="55"/>
        <v>26.0175036393548</v>
      </c>
      <c r="F67" s="16" t="s">
        <v>73</v>
      </c>
      <c r="G67" s="13">
        <v>10</v>
      </c>
      <c r="H67" s="18">
        <f t="shared" si="40"/>
        <v>19.7575945943333</v>
      </c>
      <c r="I67" s="18">
        <f t="shared" si="41"/>
        <v>292.907594594333</v>
      </c>
      <c r="J67" s="18">
        <f t="shared" si="42"/>
        <v>0.19295312584506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7.60665623137112</v>
      </c>
      <c r="P67" s="18">
        <f t="shared" si="45"/>
        <v>1.46772809707186</v>
      </c>
      <c r="Q67" s="23">
        <f t="shared" si="46"/>
        <v>0.42564114815084</v>
      </c>
      <c r="R67" s="18">
        <f t="shared" si="47"/>
        <v>0.87929595</v>
      </c>
      <c r="S67" s="24">
        <f t="shared" si="48"/>
        <v>0.484070406728064</v>
      </c>
      <c r="T67" s="3">
        <v>0.27</v>
      </c>
      <c r="U67" s="25">
        <f t="shared" si="49"/>
        <v>0.130699009816577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0.300594817607361</v>
      </c>
      <c r="AC67" s="28">
        <f t="shared" si="51"/>
        <v>11.2298333333333</v>
      </c>
      <c r="AD67" s="1">
        <f t="shared" si="52"/>
        <v>0.29</v>
      </c>
      <c r="AE67" s="29">
        <f t="shared" si="53"/>
        <v>30.4027123287671</v>
      </c>
      <c r="AF67" s="1">
        <f t="shared" si="54"/>
        <v>1026282.98776419</v>
      </c>
    </row>
    <row r="68" s="1" customFormat="1" spans="1:32">
      <c r="A68" s="13"/>
      <c r="B68" s="13"/>
      <c r="C68" s="16">
        <v>10</v>
      </c>
      <c r="D68" s="17">
        <v>14.3666895109355</v>
      </c>
      <c r="E68" s="19">
        <f t="shared" si="55"/>
        <v>19.7575945943333</v>
      </c>
      <c r="F68" s="16" t="s">
        <v>73</v>
      </c>
      <c r="G68" s="13">
        <v>11</v>
      </c>
      <c r="H68" s="18">
        <f t="shared" si="40"/>
        <v>14.3666895109355</v>
      </c>
      <c r="I68" s="18">
        <f t="shared" si="41"/>
        <v>287.516689510935</v>
      </c>
      <c r="J68" s="18">
        <f t="shared" si="42"/>
        <v>0.103458076689418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5.83198172758429</v>
      </c>
      <c r="O68" s="18">
        <f t="shared" si="56"/>
        <v>3.33900140671496</v>
      </c>
      <c r="P68" s="18">
        <f t="shared" si="45"/>
        <v>0.34544666360199</v>
      </c>
      <c r="Q68" s="23">
        <f t="shared" si="46"/>
        <v>0.100179532444577</v>
      </c>
      <c r="R68" s="18">
        <f t="shared" si="47"/>
        <v>0.87929595</v>
      </c>
      <c r="S68" s="24">
        <f t="shared" si="48"/>
        <v>0.113931529474891</v>
      </c>
      <c r="T68" s="3">
        <v>0.27</v>
      </c>
      <c r="U68" s="25">
        <f t="shared" si="49"/>
        <v>0.0307615129582205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0.232376961967782</v>
      </c>
      <c r="AC68" s="28">
        <f t="shared" si="51"/>
        <v>11.2298333333333</v>
      </c>
      <c r="AD68" s="1">
        <f t="shared" si="52"/>
        <v>0.29</v>
      </c>
      <c r="AE68" s="29">
        <f t="shared" si="53"/>
        <v>30.4027123287671</v>
      </c>
      <c r="AF68" s="1">
        <f t="shared" si="54"/>
        <v>793375.36393382</v>
      </c>
    </row>
    <row r="69" s="1" customFormat="1" spans="1:33">
      <c r="A69" s="13"/>
      <c r="B69" s="13"/>
      <c r="C69" s="16">
        <v>11</v>
      </c>
      <c r="D69" s="17">
        <v>6.34350696183333</v>
      </c>
      <c r="E69" s="19">
        <f t="shared" si="55"/>
        <v>14.3666895109355</v>
      </c>
      <c r="F69" s="16" t="s">
        <v>75</v>
      </c>
      <c r="G69" s="13">
        <v>12</v>
      </c>
      <c r="H69" s="18">
        <f t="shared" si="40"/>
        <v>6.34350696183333</v>
      </c>
      <c r="I69" s="18">
        <f t="shared" si="41"/>
        <v>279.493506961833</v>
      </c>
      <c r="J69" s="18">
        <f t="shared" si="42"/>
        <v>0.0391354640514859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6.02560974311297</v>
      </c>
      <c r="P69" s="18">
        <f t="shared" si="45"/>
        <v>0.235815033489881</v>
      </c>
      <c r="Q69" s="23">
        <f t="shared" si="46"/>
        <v>0.0683863597120654</v>
      </c>
      <c r="R69" s="18">
        <f t="shared" si="47"/>
        <v>0.87929595</v>
      </c>
      <c r="S69" s="24">
        <f t="shared" si="48"/>
        <v>0.0777739960158641</v>
      </c>
      <c r="T69" s="3">
        <v>0.27</v>
      </c>
      <c r="U69" s="25">
        <f t="shared" si="49"/>
        <v>0.0209989789242833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0.230480101604988</v>
      </c>
      <c r="AC69" s="28">
        <f t="shared" si="51"/>
        <v>11.2298333333333</v>
      </c>
      <c r="AD69" s="1">
        <f t="shared" si="52"/>
        <v>0.29</v>
      </c>
      <c r="AE69" s="29">
        <f t="shared" si="53"/>
        <v>30.4027123287671</v>
      </c>
      <c r="AF69" s="1">
        <f t="shared" si="54"/>
        <v>786899.152746964</v>
      </c>
      <c r="AG69" s="1">
        <f>SUM(AF58:AF69)</f>
        <v>11255493.8724545</v>
      </c>
    </row>
    <row r="70" s="1" customFormat="1" spans="1:46">
      <c r="A70" s="13"/>
      <c r="B70" s="13"/>
      <c r="C70" s="16">
        <v>12</v>
      </c>
      <c r="D70" s="17">
        <v>-2.19096266954839</v>
      </c>
      <c r="E70" s="19">
        <f t="shared" si="55"/>
        <v>6.34350696183333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v>625.464</v>
      </c>
      <c r="C74" s="16" t="s">
        <v>72</v>
      </c>
      <c r="D74" s="17">
        <v>-1.89226385035484</v>
      </c>
      <c r="E74" s="16"/>
      <c r="F74" s="16"/>
      <c r="G74" s="13">
        <v>1</v>
      </c>
      <c r="H74" s="18">
        <f t="shared" ref="H74:H85" si="57">E75</f>
        <v>-1.89226385035484</v>
      </c>
      <c r="I74" s="18">
        <f t="shared" ref="I74:I85" si="58">H74+273.15</f>
        <v>271.257736149645</v>
      </c>
      <c r="J74" s="18">
        <f t="shared" ref="J74:J85" si="59">EXP(($C$16*(I74-$C$14))/($C$17*I74*$C$14))</f>
        <v>0.0135898088055401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0.00708328014562359</v>
      </c>
      <c r="Q74" s="23">
        <f t="shared" ref="Q74:Q85" si="63">P74*$B$76</f>
        <v>0.00184165283786213</v>
      </c>
      <c r="R74" s="18">
        <f t="shared" ref="R74:R85" si="64">L74*$B$76</f>
        <v>0.1355172</v>
      </c>
      <c r="S74" s="24">
        <f t="shared" ref="S74:S85" si="65">Q74/R74</f>
        <v>0.0135898088055401</v>
      </c>
      <c r="T74" s="3">
        <v>0.01</v>
      </c>
      <c r="U74" s="25">
        <f t="shared" ref="U74:U85" si="66">S74*T74</f>
        <v>0.000135898088055401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7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0.0056258980880554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0.0075</v>
      </c>
      <c r="AX74" s="1">
        <f t="shared" ref="AX74:AX85" si="72">AW74*10000*AV74*0.67*AU74*AT74</f>
        <v>3.83108993080257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-5.67866327503226</v>
      </c>
      <c r="E75" s="19">
        <f t="shared" ref="E75:E86" si="73">D74</f>
        <v>-1.89226385035484</v>
      </c>
      <c r="F75" s="16" t="s">
        <v>73</v>
      </c>
      <c r="G75" s="13">
        <v>2</v>
      </c>
      <c r="H75" s="18">
        <f t="shared" si="57"/>
        <v>-5.67866327503226</v>
      </c>
      <c r="I75" s="18">
        <f t="shared" si="58"/>
        <v>267.471336724968</v>
      </c>
      <c r="J75" s="18">
        <f t="shared" si="59"/>
        <v>0.00817581847681425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1.03535671985438</v>
      </c>
      <c r="P75" s="18">
        <f t="shared" si="62"/>
        <v>0.0084648886002792</v>
      </c>
      <c r="Q75" s="23">
        <f t="shared" si="63"/>
        <v>0.00220087103607259</v>
      </c>
      <c r="R75" s="18">
        <f t="shared" si="64"/>
        <v>0.1355172</v>
      </c>
      <c r="S75" s="24">
        <f t="shared" si="65"/>
        <v>0.0162405291436998</v>
      </c>
      <c r="T75" s="3">
        <v>0.01</v>
      </c>
      <c r="U75" s="25">
        <f t="shared" si="66"/>
        <v>0.000162405291436998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0.005652405291437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0.0075</v>
      </c>
      <c r="AX75" s="1">
        <f t="shared" si="72"/>
        <v>3.84914064526265</v>
      </c>
    </row>
    <row r="76" s="1" customFormat="1" spans="1:50">
      <c r="A76" s="13" t="s">
        <v>38</v>
      </c>
      <c r="B76" s="13">
        <v>0.26</v>
      </c>
      <c r="C76" s="16">
        <v>2</v>
      </c>
      <c r="D76" s="17">
        <v>-0.654459465857143</v>
      </c>
      <c r="E76" s="19">
        <f t="shared" si="73"/>
        <v>-5.67866327503226</v>
      </c>
      <c r="F76" s="16" t="s">
        <v>73</v>
      </c>
      <c r="G76" s="13">
        <v>3</v>
      </c>
      <c r="H76" s="18">
        <f t="shared" si="57"/>
        <v>-0.654459465857143</v>
      </c>
      <c r="I76" s="18">
        <f t="shared" si="58"/>
        <v>272.495540534143</v>
      </c>
      <c r="J76" s="18">
        <f t="shared" si="59"/>
        <v>0.0159965360814646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1.5481118312541</v>
      </c>
      <c r="P76" s="18">
        <f t="shared" si="62"/>
        <v>0.0247644267667983</v>
      </c>
      <c r="Q76" s="23">
        <f t="shared" si="63"/>
        <v>0.00643875095936757</v>
      </c>
      <c r="R76" s="18">
        <f t="shared" si="64"/>
        <v>0.1355172</v>
      </c>
      <c r="S76" s="24">
        <f t="shared" si="65"/>
        <v>0.0475124261670664</v>
      </c>
      <c r="T76" s="3">
        <v>0.01</v>
      </c>
      <c r="U76" s="25">
        <f t="shared" si="66"/>
        <v>0.000475124261670664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0.00596512426167066</v>
      </c>
      <c r="AU76" s="28">
        <f t="shared" si="70"/>
        <v>52.122</v>
      </c>
      <c r="AV76" s="1">
        <f t="shared" si="71"/>
        <v>0.26</v>
      </c>
      <c r="AW76" s="2">
        <f t="shared" si="75"/>
        <v>0.0075</v>
      </c>
      <c r="AX76" s="1">
        <f t="shared" si="72"/>
        <v>4.06209411140822</v>
      </c>
    </row>
    <row r="77" s="1" customFormat="1" spans="1:50">
      <c r="A77" s="13"/>
      <c r="B77" s="13"/>
      <c r="C77" s="16">
        <v>3</v>
      </c>
      <c r="D77" s="17">
        <v>7.23093730087097</v>
      </c>
      <c r="E77" s="19">
        <f t="shared" si="73"/>
        <v>-0.654459465857143</v>
      </c>
      <c r="F77" s="16" t="s">
        <v>73</v>
      </c>
      <c r="G77" s="13">
        <v>4</v>
      </c>
      <c r="H77" s="18">
        <f t="shared" si="57"/>
        <v>7.23093730087097</v>
      </c>
      <c r="I77" s="18">
        <f t="shared" si="58"/>
        <v>280.380937300871</v>
      </c>
      <c r="J77" s="18">
        <f t="shared" si="59"/>
        <v>0.0436975515300389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2.0445674044873</v>
      </c>
      <c r="P77" s="18">
        <f t="shared" si="62"/>
        <v>0.0893425895142217</v>
      </c>
      <c r="Q77" s="23">
        <f t="shared" si="63"/>
        <v>0.0232290732736977</v>
      </c>
      <c r="R77" s="18">
        <f t="shared" si="64"/>
        <v>0.1355172</v>
      </c>
      <c r="S77" s="24">
        <f t="shared" si="65"/>
        <v>0.171410516699708</v>
      </c>
      <c r="T77" s="3">
        <v>0.01</v>
      </c>
      <c r="U77" s="25">
        <f t="shared" si="66"/>
        <v>0.00171410516699708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0.00720410516699708</v>
      </c>
      <c r="AU77" s="28">
        <f t="shared" si="70"/>
        <v>52.122</v>
      </c>
      <c r="AV77" s="1">
        <f t="shared" si="71"/>
        <v>0.26</v>
      </c>
      <c r="AW77" s="2">
        <f t="shared" si="75"/>
        <v>0.0075</v>
      </c>
      <c r="AX77" s="1">
        <f t="shared" si="72"/>
        <v>4.90580780770331</v>
      </c>
    </row>
    <row r="78" s="1" customFormat="1" spans="1:50">
      <c r="A78" s="13"/>
      <c r="B78" s="13"/>
      <c r="C78" s="16">
        <v>4</v>
      </c>
      <c r="D78" s="17">
        <v>14.7591248562333</v>
      </c>
      <c r="E78" s="19">
        <f t="shared" si="73"/>
        <v>7.23093730087097</v>
      </c>
      <c r="F78" s="16" t="s">
        <v>73</v>
      </c>
      <c r="G78" s="13">
        <v>5</v>
      </c>
      <c r="H78" s="18">
        <f t="shared" si="57"/>
        <v>14.7591248562333</v>
      </c>
      <c r="I78" s="18">
        <f t="shared" si="58"/>
        <v>287.909124856233</v>
      </c>
      <c r="J78" s="18">
        <f t="shared" si="59"/>
        <v>0.10834563392024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1.85746357422442</v>
      </c>
      <c r="O78" s="18">
        <f t="shared" si="74"/>
        <v>0.618981240748654</v>
      </c>
      <c r="P78" s="18">
        <f t="shared" si="62"/>
        <v>0.0670639149136497</v>
      </c>
      <c r="Q78" s="23">
        <f t="shared" si="63"/>
        <v>0.0174366178775489</v>
      </c>
      <c r="R78" s="18">
        <f t="shared" si="64"/>
        <v>0.1355172</v>
      </c>
      <c r="S78" s="24">
        <f t="shared" si="65"/>
        <v>0.128667194109301</v>
      </c>
      <c r="T78" s="3">
        <v>0.01</v>
      </c>
      <c r="U78" s="25">
        <f t="shared" si="66"/>
        <v>0.00128667194109301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0.011236671941093</v>
      </c>
      <c r="AU78" s="28">
        <f t="shared" si="70"/>
        <v>52.122</v>
      </c>
      <c r="AV78" s="1">
        <f t="shared" si="71"/>
        <v>0.26</v>
      </c>
      <c r="AW78" s="2">
        <f t="shared" si="75"/>
        <v>0.0075</v>
      </c>
      <c r="AX78" s="1">
        <f t="shared" si="72"/>
        <v>7.65188065184683</v>
      </c>
    </row>
    <row r="79" s="1" customFormat="1" spans="1:50">
      <c r="A79" s="13"/>
      <c r="B79" s="13"/>
      <c r="C79" s="16">
        <v>5</v>
      </c>
      <c r="D79" s="17">
        <v>21.2280469174194</v>
      </c>
      <c r="E79" s="19">
        <f t="shared" si="73"/>
        <v>14.7591248562333</v>
      </c>
      <c r="F79" s="16" t="s">
        <v>75</v>
      </c>
      <c r="G79" s="13">
        <v>6</v>
      </c>
      <c r="H79" s="18">
        <f t="shared" si="57"/>
        <v>21.2280469174194</v>
      </c>
      <c r="I79" s="18">
        <f t="shared" si="58"/>
        <v>294.378046917419</v>
      </c>
      <c r="J79" s="18">
        <f t="shared" si="59"/>
        <v>0.22780594439771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1.073137325835</v>
      </c>
      <c r="P79" s="18">
        <f t="shared" si="62"/>
        <v>0.244467061980276</v>
      </c>
      <c r="Q79" s="23">
        <f t="shared" si="63"/>
        <v>0.0635614361148717</v>
      </c>
      <c r="R79" s="18">
        <f t="shared" si="64"/>
        <v>0.1355172</v>
      </c>
      <c r="S79" s="24">
        <f t="shared" si="65"/>
        <v>0.469028552204973</v>
      </c>
      <c r="T79" s="3">
        <v>0.01</v>
      </c>
      <c r="U79" s="25">
        <f t="shared" si="66"/>
        <v>0.00469028552204973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0.0146402855220497</v>
      </c>
      <c r="AU79" s="28">
        <f t="shared" si="70"/>
        <v>52.122</v>
      </c>
      <c r="AV79" s="1">
        <f t="shared" si="71"/>
        <v>0.26</v>
      </c>
      <c r="AW79" s="2">
        <f t="shared" si="75"/>
        <v>0.0075</v>
      </c>
      <c r="AX79" s="1">
        <f t="shared" si="72"/>
        <v>9.96965276827229</v>
      </c>
    </row>
    <row r="80" s="1" customFormat="1" spans="1:50">
      <c r="A80" s="13"/>
      <c r="B80" s="13"/>
      <c r="C80" s="16">
        <v>6</v>
      </c>
      <c r="D80" s="17">
        <v>26.1163403366667</v>
      </c>
      <c r="E80" s="19">
        <f t="shared" si="73"/>
        <v>21.2280469174194</v>
      </c>
      <c r="F80" s="16" t="s">
        <v>73</v>
      </c>
      <c r="G80" s="13">
        <v>7</v>
      </c>
      <c r="H80" s="18">
        <f t="shared" si="57"/>
        <v>26.1163403366667</v>
      </c>
      <c r="I80" s="18">
        <f t="shared" si="58"/>
        <v>299.266340336667</v>
      </c>
      <c r="J80" s="18">
        <f t="shared" si="59"/>
        <v>0.391021583600551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1.34989026385473</v>
      </c>
      <c r="P80" s="18">
        <f t="shared" si="62"/>
        <v>0.527836228659441</v>
      </c>
      <c r="Q80" s="23">
        <f t="shared" si="63"/>
        <v>0.137237419451455</v>
      </c>
      <c r="R80" s="18">
        <f t="shared" si="64"/>
        <v>0.1355172</v>
      </c>
      <c r="S80" s="24">
        <f t="shared" si="65"/>
        <v>1.01269373519712</v>
      </c>
      <c r="T80" s="3">
        <v>0.01</v>
      </c>
      <c r="U80" s="25">
        <f t="shared" si="66"/>
        <v>0.0101269373519712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0.0250269373519712</v>
      </c>
      <c r="AU80" s="28">
        <f t="shared" si="70"/>
        <v>52.122</v>
      </c>
      <c r="AV80" s="1">
        <f t="shared" si="71"/>
        <v>0.26</v>
      </c>
      <c r="AW80" s="2">
        <f t="shared" si="75"/>
        <v>0.0075</v>
      </c>
      <c r="AX80" s="1">
        <f t="shared" si="72"/>
        <v>17.0426918844356</v>
      </c>
    </row>
    <row r="81" s="1" customFormat="1" spans="1:50">
      <c r="A81" s="13"/>
      <c r="B81" s="13"/>
      <c r="C81" s="16">
        <v>7</v>
      </c>
      <c r="D81" s="17">
        <v>27.0626196112903</v>
      </c>
      <c r="E81" s="19">
        <f t="shared" si="73"/>
        <v>26.1163403366667</v>
      </c>
      <c r="F81" s="16" t="s">
        <v>73</v>
      </c>
      <c r="G81" s="13">
        <v>8</v>
      </c>
      <c r="H81" s="18">
        <f t="shared" si="57"/>
        <v>27.0626196112903</v>
      </c>
      <c r="I81" s="18">
        <f t="shared" si="58"/>
        <v>300.21261961129</v>
      </c>
      <c r="J81" s="18">
        <f t="shared" si="59"/>
        <v>0.433250350425248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1.34327403519529</v>
      </c>
      <c r="P81" s="18">
        <f t="shared" si="62"/>
        <v>0.581973946465495</v>
      </c>
      <c r="Q81" s="23">
        <f t="shared" si="63"/>
        <v>0.151313226081029</v>
      </c>
      <c r="R81" s="18">
        <f t="shared" si="64"/>
        <v>0.1355172</v>
      </c>
      <c r="S81" s="24">
        <f t="shared" si="65"/>
        <v>1.11656104229595</v>
      </c>
      <c r="T81" s="3">
        <v>0.01</v>
      </c>
      <c r="U81" s="25">
        <f t="shared" si="66"/>
        <v>0.0111656104229595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0.0260656104229595</v>
      </c>
      <c r="AU81" s="28">
        <f t="shared" si="70"/>
        <v>52.122</v>
      </c>
      <c r="AV81" s="1">
        <f t="shared" si="71"/>
        <v>0.26</v>
      </c>
      <c r="AW81" s="2">
        <f t="shared" si="75"/>
        <v>0.0075</v>
      </c>
      <c r="AX81" s="1">
        <f t="shared" si="72"/>
        <v>17.7500011675717</v>
      </c>
    </row>
    <row r="82" s="1" customFormat="1" spans="1:50">
      <c r="A82" s="13"/>
      <c r="B82" s="13"/>
      <c r="C82" s="16">
        <v>8</v>
      </c>
      <c r="D82" s="17">
        <v>26.0175036393548</v>
      </c>
      <c r="E82" s="19">
        <f t="shared" si="73"/>
        <v>27.0626196112903</v>
      </c>
      <c r="F82" s="16" t="s">
        <v>73</v>
      </c>
      <c r="G82" s="13">
        <v>9</v>
      </c>
      <c r="H82" s="18">
        <f t="shared" si="57"/>
        <v>26.0175036393548</v>
      </c>
      <c r="I82" s="18">
        <f t="shared" si="58"/>
        <v>299.167503639355</v>
      </c>
      <c r="J82" s="18">
        <f t="shared" si="59"/>
        <v>0.386841062320596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1.28252008872979</v>
      </c>
      <c r="P82" s="18">
        <f t="shared" si="62"/>
        <v>0.496131433571738</v>
      </c>
      <c r="Q82" s="23">
        <f t="shared" si="63"/>
        <v>0.128994172728652</v>
      </c>
      <c r="R82" s="18">
        <f t="shared" si="64"/>
        <v>0.1355172</v>
      </c>
      <c r="S82" s="24">
        <f t="shared" si="65"/>
        <v>0.951865687371433</v>
      </c>
      <c r="T82" s="3">
        <v>0.01</v>
      </c>
      <c r="U82" s="25">
        <f t="shared" si="66"/>
        <v>0.00951865687371433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0.0244186568737143</v>
      </c>
      <c r="AU82" s="28">
        <f t="shared" si="70"/>
        <v>52.122</v>
      </c>
      <c r="AV82" s="1">
        <f t="shared" si="71"/>
        <v>0.26</v>
      </c>
      <c r="AW82" s="2">
        <f t="shared" si="75"/>
        <v>0.0075</v>
      </c>
      <c r="AX82" s="1">
        <f t="shared" si="72"/>
        <v>16.6284687366147</v>
      </c>
    </row>
    <row r="83" s="1" customFormat="1" spans="1:50">
      <c r="A83" s="13"/>
      <c r="B83" s="13"/>
      <c r="C83" s="16">
        <v>9</v>
      </c>
      <c r="D83" s="17">
        <v>19.7575945943333</v>
      </c>
      <c r="E83" s="19">
        <f t="shared" si="73"/>
        <v>26.0175036393548</v>
      </c>
      <c r="F83" s="16" t="s">
        <v>73</v>
      </c>
      <c r="G83" s="13">
        <v>10</v>
      </c>
      <c r="H83" s="18">
        <f t="shared" si="57"/>
        <v>19.7575945943333</v>
      </c>
      <c r="I83" s="18">
        <f t="shared" si="58"/>
        <v>292.907594594333</v>
      </c>
      <c r="J83" s="18">
        <f t="shared" si="59"/>
        <v>0.19295312584506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1.30760865515805</v>
      </c>
      <c r="P83" s="18">
        <f t="shared" si="62"/>
        <v>0.252307177394802</v>
      </c>
      <c r="Q83" s="23">
        <f t="shared" si="63"/>
        <v>0.0655998661226484</v>
      </c>
      <c r="R83" s="18">
        <f t="shared" si="64"/>
        <v>0.1355172</v>
      </c>
      <c r="S83" s="24">
        <f t="shared" si="65"/>
        <v>0.484070406728064</v>
      </c>
      <c r="T83" s="3">
        <v>0.01</v>
      </c>
      <c r="U83" s="25">
        <f t="shared" si="66"/>
        <v>0.00484070406728064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0.0147907040672806</v>
      </c>
      <c r="AU83" s="28">
        <f t="shared" si="70"/>
        <v>52.122</v>
      </c>
      <c r="AV83" s="1">
        <f t="shared" si="71"/>
        <v>0.26</v>
      </c>
      <c r="AW83" s="2">
        <f t="shared" si="75"/>
        <v>0.0075</v>
      </c>
      <c r="AX83" s="1">
        <f t="shared" si="72"/>
        <v>10.0720838761631</v>
      </c>
    </row>
    <row r="84" s="1" customFormat="1" spans="1:50">
      <c r="A84" s="13"/>
      <c r="B84" s="13"/>
      <c r="C84" s="16">
        <v>10</v>
      </c>
      <c r="D84" s="17">
        <v>14.3666895109355</v>
      </c>
      <c r="E84" s="19">
        <f t="shared" si="73"/>
        <v>19.7575945943333</v>
      </c>
      <c r="F84" s="16" t="s">
        <v>73</v>
      </c>
      <c r="G84" s="13">
        <v>11</v>
      </c>
      <c r="H84" s="18">
        <f t="shared" si="57"/>
        <v>14.3666895109355</v>
      </c>
      <c r="I84" s="18">
        <f t="shared" si="58"/>
        <v>287.516689510935</v>
      </c>
      <c r="J84" s="18">
        <f t="shared" si="59"/>
        <v>0.103458076689418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1.00253640387509</v>
      </c>
      <c r="O84" s="18">
        <f t="shared" si="74"/>
        <v>0.573985073888163</v>
      </c>
      <c r="P84" s="18">
        <f t="shared" si="62"/>
        <v>0.0593833917929025</v>
      </c>
      <c r="Q84" s="23">
        <f t="shared" si="63"/>
        <v>0.0154396818661547</v>
      </c>
      <c r="R84" s="18">
        <f t="shared" si="64"/>
        <v>0.1355172</v>
      </c>
      <c r="S84" s="24">
        <f t="shared" si="65"/>
        <v>0.113931529474891</v>
      </c>
      <c r="T84" s="3">
        <v>0.01</v>
      </c>
      <c r="U84" s="25">
        <f t="shared" si="66"/>
        <v>0.00113931529474891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0.0110893152947489</v>
      </c>
      <c r="AU84" s="28">
        <f t="shared" si="70"/>
        <v>52.122</v>
      </c>
      <c r="AV84" s="1">
        <f t="shared" si="71"/>
        <v>0.26</v>
      </c>
      <c r="AW84" s="2">
        <f t="shared" si="75"/>
        <v>0.0075</v>
      </c>
      <c r="AX84" s="1">
        <f t="shared" si="72"/>
        <v>7.55153461727427</v>
      </c>
    </row>
    <row r="85" s="1" customFormat="1" spans="1:51">
      <c r="A85" s="13"/>
      <c r="B85" s="13"/>
      <c r="C85" s="16">
        <v>11</v>
      </c>
      <c r="D85" s="17">
        <v>6.34350696183333</v>
      </c>
      <c r="E85" s="19">
        <f t="shared" si="73"/>
        <v>14.3666895109355</v>
      </c>
      <c r="F85" s="16" t="s">
        <v>75</v>
      </c>
      <c r="G85" s="13">
        <v>12</v>
      </c>
      <c r="H85" s="18">
        <f t="shared" si="57"/>
        <v>6.34350696183333</v>
      </c>
      <c r="I85" s="18">
        <f t="shared" si="58"/>
        <v>279.493506961833</v>
      </c>
      <c r="J85" s="18">
        <f t="shared" si="59"/>
        <v>0.0391354640514859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1.03582168209526</v>
      </c>
      <c r="P85" s="18">
        <f t="shared" si="62"/>
        <v>0.0405373622033887</v>
      </c>
      <c r="Q85" s="23">
        <f t="shared" si="63"/>
        <v>0.0105397141728811</v>
      </c>
      <c r="R85" s="18">
        <f t="shared" si="64"/>
        <v>0.1355172</v>
      </c>
      <c r="S85" s="24">
        <f t="shared" si="65"/>
        <v>0.0777739960158641</v>
      </c>
      <c r="T85" s="3">
        <v>0.01</v>
      </c>
      <c r="U85" s="25">
        <f t="shared" si="66"/>
        <v>0.000777739960158641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0.00626773996015864</v>
      </c>
      <c r="AU85" s="28">
        <f t="shared" si="70"/>
        <v>52.122</v>
      </c>
      <c r="AV85" s="1">
        <f t="shared" si="71"/>
        <v>0.26</v>
      </c>
      <c r="AW85" s="2">
        <f t="shared" si="75"/>
        <v>0.0075</v>
      </c>
      <c r="AX85" s="1">
        <f t="shared" si="72"/>
        <v>4.26816751288727</v>
      </c>
      <c r="AY85" s="1">
        <f>SUM(AX74:AX85)</f>
        <v>107.582613710243</v>
      </c>
    </row>
    <row r="86" s="1" customFormat="1" spans="1:46">
      <c r="A86" s="13"/>
      <c r="B86" s="13"/>
      <c r="C86" s="16">
        <v>12</v>
      </c>
      <c r="D86" s="17">
        <v>-2.19096266954839</v>
      </c>
      <c r="E86" s="19">
        <f t="shared" si="73"/>
        <v>6.34350696183333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v>341.64</v>
      </c>
      <c r="C90" s="16" t="s">
        <v>72</v>
      </c>
      <c r="D90" s="17">
        <v>-1.89226385035484</v>
      </c>
      <c r="E90" s="16"/>
      <c r="F90" s="16"/>
      <c r="G90" s="13">
        <v>1</v>
      </c>
      <c r="H90" s="18">
        <f t="shared" ref="H90:H101" si="76">E91</f>
        <v>-1.89226385035484</v>
      </c>
      <c r="I90" s="18">
        <f t="shared" ref="I90:I101" si="77">H90+273.15</f>
        <v>271.257736149645</v>
      </c>
      <c r="J90" s="18">
        <f t="shared" ref="J90:J101" si="78">EXP(($C$16*(I90-$C$14))/($C$17*I90*$C$14))</f>
        <v>0.0135898088055401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0.00386901856693725</v>
      </c>
      <c r="Q90" s="23">
        <f t="shared" ref="Q90:Q101" si="82">P90*$B$76</f>
        <v>0.00100594482740369</v>
      </c>
      <c r="R90" s="18">
        <f t="shared" ref="R90:R101" si="83">L90*$B$76</f>
        <v>0.074022</v>
      </c>
      <c r="S90" s="24">
        <f t="shared" ref="S90:S101" si="84">Q90/R90</f>
        <v>0.0135898088055401</v>
      </c>
      <c r="T90" s="3">
        <v>0.01</v>
      </c>
      <c r="U90" s="25">
        <f t="shared" ref="U90:U101" si="85">S90*T90</f>
        <v>0.000135898088055401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6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0.0056258980880554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0.0333333333333333</v>
      </c>
      <c r="AX90" s="1">
        <f t="shared" ref="AX90:AX101" si="91">AW90*10000*AV90*0.67*AU90*AT90</f>
        <v>9.30049843145349</v>
      </c>
      <c r="AZ90" s="2">
        <f>$E$10/12</f>
        <v>0.0125</v>
      </c>
      <c r="BA90" s="1">
        <f t="shared" ref="BA90:BA101" si="92">AZ90*10000*AV90*0.67*AU90*AT90</f>
        <v>3.48768691179506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-5.67866327503226</v>
      </c>
      <c r="E91" s="19">
        <f t="shared" ref="E91:E102" si="93">D90</f>
        <v>-1.89226385035484</v>
      </c>
      <c r="F91" s="16" t="s">
        <v>73</v>
      </c>
      <c r="G91" s="13">
        <v>2</v>
      </c>
      <c r="H91" s="18">
        <f t="shared" si="76"/>
        <v>-5.67866327503226</v>
      </c>
      <c r="I91" s="18">
        <f t="shared" si="77"/>
        <v>267.471336724968</v>
      </c>
      <c r="J91" s="18">
        <f t="shared" si="78"/>
        <v>0.00817581847681425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0.565530981433063</v>
      </c>
      <c r="P91" s="18">
        <f t="shared" si="81"/>
        <v>0.00462367864721133</v>
      </c>
      <c r="Q91" s="23">
        <f t="shared" si="82"/>
        <v>0.00120215644827495</v>
      </c>
      <c r="R91" s="18">
        <f t="shared" si="83"/>
        <v>0.074022</v>
      </c>
      <c r="S91" s="24">
        <f t="shared" si="84"/>
        <v>0.0162405291436998</v>
      </c>
      <c r="T91" s="3">
        <v>0.01</v>
      </c>
      <c r="U91" s="25">
        <f t="shared" si="85"/>
        <v>0.000162405291436998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0.005652405291437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0.0333333333333333</v>
      </c>
      <c r="AX91" s="1">
        <f t="shared" si="91"/>
        <v>9.34431902678141</v>
      </c>
      <c r="AZ91" s="2">
        <f t="shared" ref="AZ91:AZ101" si="96">$E$10/12</f>
        <v>0.0125</v>
      </c>
      <c r="BA91" s="1">
        <f t="shared" si="92"/>
        <v>3.50411963504303</v>
      </c>
    </row>
    <row r="92" s="1" customFormat="1" spans="1:53">
      <c r="A92" s="13" t="s">
        <v>38</v>
      </c>
      <c r="B92" s="13">
        <v>0.26</v>
      </c>
      <c r="C92" s="16">
        <v>2</v>
      </c>
      <c r="D92" s="17">
        <v>-0.654459465857143</v>
      </c>
      <c r="E92" s="19">
        <f t="shared" si="93"/>
        <v>-5.67866327503226</v>
      </c>
      <c r="F92" s="16" t="s">
        <v>73</v>
      </c>
      <c r="G92" s="13">
        <v>3</v>
      </c>
      <c r="H92" s="18">
        <f t="shared" si="76"/>
        <v>-0.654459465857143</v>
      </c>
      <c r="I92" s="18">
        <f t="shared" si="77"/>
        <v>272.495540534143</v>
      </c>
      <c r="J92" s="18">
        <f t="shared" si="78"/>
        <v>0.0159965360814646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0.845607302785851</v>
      </c>
      <c r="P92" s="18">
        <f t="shared" si="81"/>
        <v>0.0135267877297638</v>
      </c>
      <c r="Q92" s="23">
        <f t="shared" si="82"/>
        <v>0.00351696480973859</v>
      </c>
      <c r="R92" s="18">
        <f t="shared" si="83"/>
        <v>0.074022</v>
      </c>
      <c r="S92" s="24">
        <f t="shared" si="84"/>
        <v>0.0475124261670664</v>
      </c>
      <c r="T92" s="3">
        <v>0.01</v>
      </c>
      <c r="U92" s="25">
        <f t="shared" si="85"/>
        <v>0.000475124261670664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0.00596512426167066</v>
      </c>
      <c r="AU92" s="28">
        <f t="shared" si="89"/>
        <v>28.47</v>
      </c>
      <c r="AV92" s="1">
        <f t="shared" si="90"/>
        <v>0.26</v>
      </c>
      <c r="AW92" s="2">
        <f t="shared" si="95"/>
        <v>0.0333333333333333</v>
      </c>
      <c r="AX92" s="1">
        <f t="shared" si="91"/>
        <v>9.86129289417494</v>
      </c>
      <c r="AZ92" s="2">
        <f t="shared" si="96"/>
        <v>0.0125</v>
      </c>
      <c r="BA92" s="1">
        <f t="shared" si="92"/>
        <v>3.6979848353156</v>
      </c>
    </row>
    <row r="93" s="1" customFormat="1" spans="1:53">
      <c r="A93" s="13"/>
      <c r="B93" s="13"/>
      <c r="C93" s="16">
        <v>3</v>
      </c>
      <c r="D93" s="17">
        <v>7.23093730087097</v>
      </c>
      <c r="E93" s="19">
        <f t="shared" si="93"/>
        <v>-0.654459465857143</v>
      </c>
      <c r="F93" s="16" t="s">
        <v>73</v>
      </c>
      <c r="G93" s="13">
        <v>4</v>
      </c>
      <c r="H93" s="18">
        <f t="shared" si="76"/>
        <v>7.23093730087097</v>
      </c>
      <c r="I93" s="18">
        <f t="shared" si="77"/>
        <v>280.380937300871</v>
      </c>
      <c r="J93" s="18">
        <f t="shared" si="78"/>
        <v>0.0436975515300389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1.11678051505609</v>
      </c>
      <c r="P93" s="18">
        <f t="shared" si="81"/>
        <v>0.0488005741044068</v>
      </c>
      <c r="Q93" s="23">
        <f t="shared" si="82"/>
        <v>0.0126881492671458</v>
      </c>
      <c r="R93" s="18">
        <f t="shared" si="83"/>
        <v>0.074022</v>
      </c>
      <c r="S93" s="24">
        <f t="shared" si="84"/>
        <v>0.171410516699708</v>
      </c>
      <c r="T93" s="3">
        <v>0.01</v>
      </c>
      <c r="U93" s="25">
        <f t="shared" si="85"/>
        <v>0.00171410516699708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0.00720410516699708</v>
      </c>
      <c r="AU93" s="28">
        <f t="shared" si="89"/>
        <v>28.47</v>
      </c>
      <c r="AV93" s="1">
        <f t="shared" si="90"/>
        <v>0.26</v>
      </c>
      <c r="AW93" s="2">
        <f t="shared" si="95"/>
        <v>0.0333333333333333</v>
      </c>
      <c r="AX93" s="1">
        <f t="shared" si="91"/>
        <v>11.9095240896626</v>
      </c>
      <c r="AZ93" s="2">
        <f t="shared" si="96"/>
        <v>0.0125</v>
      </c>
      <c r="BA93" s="1">
        <f t="shared" si="92"/>
        <v>4.46607153362346</v>
      </c>
    </row>
    <row r="94" s="1" customFormat="1" spans="1:53">
      <c r="A94" s="13"/>
      <c r="B94" s="13"/>
      <c r="C94" s="16">
        <v>4</v>
      </c>
      <c r="D94" s="17">
        <v>14.7591248562333</v>
      </c>
      <c r="E94" s="19">
        <f t="shared" si="93"/>
        <v>7.23093730087097</v>
      </c>
      <c r="F94" s="16" t="s">
        <v>73</v>
      </c>
      <c r="G94" s="13">
        <v>5</v>
      </c>
      <c r="H94" s="18">
        <f t="shared" si="76"/>
        <v>14.7591248562333</v>
      </c>
      <c r="I94" s="18">
        <f t="shared" si="77"/>
        <v>287.909124856233</v>
      </c>
      <c r="J94" s="18">
        <f t="shared" si="78"/>
        <v>0.10834563392024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1.0145809439041</v>
      </c>
      <c r="O94" s="18">
        <f t="shared" si="94"/>
        <v>0.338098997047584</v>
      </c>
      <c r="P94" s="18">
        <f t="shared" si="81"/>
        <v>0.0366315501629179</v>
      </c>
      <c r="Q94" s="23">
        <f t="shared" si="82"/>
        <v>0.00952420304235866</v>
      </c>
      <c r="R94" s="18">
        <f t="shared" si="83"/>
        <v>0.074022</v>
      </c>
      <c r="S94" s="24">
        <f t="shared" si="84"/>
        <v>0.128667194109301</v>
      </c>
      <c r="T94" s="3">
        <v>0.01</v>
      </c>
      <c r="U94" s="25">
        <f t="shared" si="85"/>
        <v>0.00128667194109301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0.011236671941093</v>
      </c>
      <c r="AU94" s="28">
        <f t="shared" si="89"/>
        <v>28.47</v>
      </c>
      <c r="AV94" s="1">
        <f t="shared" si="90"/>
        <v>0.26</v>
      </c>
      <c r="AW94" s="2">
        <f t="shared" si="95"/>
        <v>0.0333333333333333</v>
      </c>
      <c r="AX94" s="1">
        <f t="shared" si="91"/>
        <v>18.5759941127934</v>
      </c>
      <c r="AZ94" s="2">
        <f t="shared" si="96"/>
        <v>0.0125</v>
      </c>
      <c r="BA94" s="1">
        <f t="shared" si="92"/>
        <v>6.96599779229753</v>
      </c>
    </row>
    <row r="95" s="1" customFormat="1" spans="1:53">
      <c r="A95" s="13"/>
      <c r="B95" s="13"/>
      <c r="C95" s="16">
        <v>5</v>
      </c>
      <c r="D95" s="17">
        <v>21.2280469174194</v>
      </c>
      <c r="E95" s="19">
        <f t="shared" si="93"/>
        <v>14.7591248562333</v>
      </c>
      <c r="F95" s="16" t="s">
        <v>75</v>
      </c>
      <c r="G95" s="13">
        <v>6</v>
      </c>
      <c r="H95" s="18">
        <f t="shared" si="76"/>
        <v>21.2280469174194</v>
      </c>
      <c r="I95" s="18">
        <f t="shared" si="77"/>
        <v>294.378046917419</v>
      </c>
      <c r="J95" s="18">
        <f t="shared" si="78"/>
        <v>0.22780594439771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0.586167446884666</v>
      </c>
      <c r="P95" s="18">
        <f t="shared" si="81"/>
        <v>0.133532428812756</v>
      </c>
      <c r="Q95" s="23">
        <f t="shared" si="82"/>
        <v>0.0347184314913165</v>
      </c>
      <c r="R95" s="18">
        <f t="shared" si="83"/>
        <v>0.074022</v>
      </c>
      <c r="S95" s="24">
        <f t="shared" si="84"/>
        <v>0.469028552204973</v>
      </c>
      <c r="T95" s="3">
        <v>0.01</v>
      </c>
      <c r="U95" s="25">
        <f t="shared" si="85"/>
        <v>0.00469028552204973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0.0146402855220497</v>
      </c>
      <c r="AU95" s="28">
        <f t="shared" si="89"/>
        <v>28.47</v>
      </c>
      <c r="AV95" s="1">
        <f t="shared" si="90"/>
        <v>0.26</v>
      </c>
      <c r="AW95" s="2">
        <f t="shared" si="95"/>
        <v>0.0333333333333333</v>
      </c>
      <c r="AX95" s="1">
        <f t="shared" si="91"/>
        <v>24.2027051330606</v>
      </c>
      <c r="AZ95" s="2">
        <f t="shared" si="96"/>
        <v>0.0125</v>
      </c>
      <c r="BA95" s="1">
        <f t="shared" si="92"/>
        <v>9.07601442489774</v>
      </c>
    </row>
    <row r="96" s="1" customFormat="1" spans="1:53">
      <c r="A96" s="13"/>
      <c r="B96" s="13"/>
      <c r="C96" s="16">
        <v>6</v>
      </c>
      <c r="D96" s="17">
        <v>26.1163403366667</v>
      </c>
      <c r="E96" s="19">
        <f t="shared" si="93"/>
        <v>21.2280469174194</v>
      </c>
      <c r="F96" s="16" t="s">
        <v>73</v>
      </c>
      <c r="G96" s="13">
        <v>7</v>
      </c>
      <c r="H96" s="18">
        <f t="shared" si="76"/>
        <v>26.1163403366667</v>
      </c>
      <c r="I96" s="18">
        <f t="shared" si="77"/>
        <v>299.266340336667</v>
      </c>
      <c r="J96" s="18">
        <f t="shared" si="78"/>
        <v>0.391021583600551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0.73733501807191</v>
      </c>
      <c r="P96" s="18">
        <f t="shared" si="81"/>
        <v>0.288313906410619</v>
      </c>
      <c r="Q96" s="23">
        <f t="shared" si="82"/>
        <v>0.074961615666761</v>
      </c>
      <c r="R96" s="18">
        <f t="shared" si="83"/>
        <v>0.074022</v>
      </c>
      <c r="S96" s="24">
        <f t="shared" si="84"/>
        <v>1.01269373519712</v>
      </c>
      <c r="T96" s="3">
        <v>0.01</v>
      </c>
      <c r="U96" s="25">
        <f t="shared" si="85"/>
        <v>0.0101269373519712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0.0250269373519712</v>
      </c>
      <c r="AU96" s="28">
        <f t="shared" si="89"/>
        <v>28.47</v>
      </c>
      <c r="AV96" s="1">
        <f t="shared" si="90"/>
        <v>0.26</v>
      </c>
      <c r="AW96" s="2">
        <f t="shared" si="95"/>
        <v>0.0333333333333333</v>
      </c>
      <c r="AX96" s="1">
        <f t="shared" si="91"/>
        <v>41.37348169891</v>
      </c>
      <c r="AZ96" s="2">
        <f t="shared" si="96"/>
        <v>0.0125</v>
      </c>
      <c r="BA96" s="1">
        <f t="shared" si="92"/>
        <v>15.5150556370913</v>
      </c>
    </row>
    <row r="97" s="1" customFormat="1" spans="1:53">
      <c r="A97" s="13"/>
      <c r="B97" s="13"/>
      <c r="C97" s="16">
        <v>7</v>
      </c>
      <c r="D97" s="17">
        <v>27.0626196112903</v>
      </c>
      <c r="E97" s="19">
        <f t="shared" si="93"/>
        <v>26.1163403366667</v>
      </c>
      <c r="F97" s="16" t="s">
        <v>73</v>
      </c>
      <c r="G97" s="13">
        <v>8</v>
      </c>
      <c r="H97" s="18">
        <f t="shared" si="76"/>
        <v>27.0626196112903</v>
      </c>
      <c r="I97" s="18">
        <f t="shared" si="77"/>
        <v>300.21261961129</v>
      </c>
      <c r="J97" s="18">
        <f t="shared" si="78"/>
        <v>0.433250350425248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0.733721111661291</v>
      </c>
      <c r="P97" s="18">
        <f t="shared" si="81"/>
        <v>0.317884928741657</v>
      </c>
      <c r="Q97" s="23">
        <f t="shared" si="82"/>
        <v>0.0826500814728308</v>
      </c>
      <c r="R97" s="18">
        <f t="shared" si="83"/>
        <v>0.074022</v>
      </c>
      <c r="S97" s="24">
        <f t="shared" si="84"/>
        <v>1.11656104229595</v>
      </c>
      <c r="T97" s="3">
        <v>0.01</v>
      </c>
      <c r="U97" s="25">
        <f t="shared" si="85"/>
        <v>0.0111656104229595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0.0260656104229595</v>
      </c>
      <c r="AU97" s="28">
        <f t="shared" si="89"/>
        <v>28.47</v>
      </c>
      <c r="AV97" s="1">
        <f t="shared" si="90"/>
        <v>0.26</v>
      </c>
      <c r="AW97" s="2">
        <f t="shared" si="95"/>
        <v>0.0333333333333333</v>
      </c>
      <c r="AX97" s="1">
        <f t="shared" si="91"/>
        <v>43.0905723955989</v>
      </c>
      <c r="AZ97" s="2">
        <f t="shared" si="96"/>
        <v>0.0125</v>
      </c>
      <c r="BA97" s="1">
        <f t="shared" si="92"/>
        <v>16.1589646483496</v>
      </c>
    </row>
    <row r="98" s="1" customFormat="1" spans="1:53">
      <c r="A98" s="13"/>
      <c r="B98" s="13"/>
      <c r="C98" s="16">
        <v>8</v>
      </c>
      <c r="D98" s="17">
        <v>26.0175036393548</v>
      </c>
      <c r="E98" s="19">
        <f t="shared" si="93"/>
        <v>27.0626196112903</v>
      </c>
      <c r="F98" s="16" t="s">
        <v>73</v>
      </c>
      <c r="G98" s="13">
        <v>9</v>
      </c>
      <c r="H98" s="18">
        <f t="shared" si="76"/>
        <v>26.0175036393548</v>
      </c>
      <c r="I98" s="18">
        <f t="shared" si="77"/>
        <v>299.167503639355</v>
      </c>
      <c r="J98" s="18">
        <f t="shared" si="78"/>
        <v>0.386841062320596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0.700536182919634</v>
      </c>
      <c r="P98" s="18">
        <f t="shared" si="81"/>
        <v>0.270996161194647</v>
      </c>
      <c r="Q98" s="23">
        <f t="shared" si="82"/>
        <v>0.0704590019106082</v>
      </c>
      <c r="R98" s="18">
        <f t="shared" si="83"/>
        <v>0.074022</v>
      </c>
      <c r="S98" s="24">
        <f t="shared" si="84"/>
        <v>0.951865687371433</v>
      </c>
      <c r="T98" s="3">
        <v>0.01</v>
      </c>
      <c r="U98" s="25">
        <f t="shared" si="85"/>
        <v>0.00951865687371433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0.0244186568737143</v>
      </c>
      <c r="AU98" s="28">
        <f t="shared" si="89"/>
        <v>28.47</v>
      </c>
      <c r="AV98" s="1">
        <f t="shared" si="90"/>
        <v>0.26</v>
      </c>
      <c r="AW98" s="2">
        <f t="shared" si="95"/>
        <v>0.0333333333333333</v>
      </c>
      <c r="AX98" s="1">
        <f t="shared" si="91"/>
        <v>40.3678979600358</v>
      </c>
      <c r="AZ98" s="2">
        <f t="shared" si="96"/>
        <v>0.0125</v>
      </c>
      <c r="BA98" s="1">
        <f t="shared" si="92"/>
        <v>15.1379617350134</v>
      </c>
    </row>
    <row r="99" s="1" customFormat="1" spans="1:53">
      <c r="A99" s="13"/>
      <c r="B99" s="13"/>
      <c r="C99" s="16">
        <v>9</v>
      </c>
      <c r="D99" s="17">
        <v>19.7575945943333</v>
      </c>
      <c r="E99" s="19">
        <f t="shared" si="93"/>
        <v>26.0175036393548</v>
      </c>
      <c r="F99" s="16" t="s">
        <v>73</v>
      </c>
      <c r="G99" s="13">
        <v>10</v>
      </c>
      <c r="H99" s="18">
        <f t="shared" si="76"/>
        <v>19.7575945943333</v>
      </c>
      <c r="I99" s="18">
        <f t="shared" si="77"/>
        <v>292.907594594333</v>
      </c>
      <c r="J99" s="18">
        <f t="shared" si="78"/>
        <v>0.19295312584506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0.714240021724987</v>
      </c>
      <c r="P99" s="18">
        <f t="shared" si="81"/>
        <v>0.13781484479548</v>
      </c>
      <c r="Q99" s="23">
        <f t="shared" si="82"/>
        <v>0.0358318596468248</v>
      </c>
      <c r="R99" s="18">
        <f t="shared" si="83"/>
        <v>0.074022</v>
      </c>
      <c r="S99" s="24">
        <f t="shared" si="84"/>
        <v>0.484070406728064</v>
      </c>
      <c r="T99" s="3">
        <v>0.01</v>
      </c>
      <c r="U99" s="25">
        <f t="shared" si="85"/>
        <v>0.00484070406728064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0.0147907040672806</v>
      </c>
      <c r="AU99" s="28">
        <f t="shared" si="89"/>
        <v>28.47</v>
      </c>
      <c r="AV99" s="1">
        <f t="shared" si="90"/>
        <v>0.26</v>
      </c>
      <c r="AW99" s="2">
        <f t="shared" si="95"/>
        <v>0.0333333333333333</v>
      </c>
      <c r="AX99" s="1">
        <f t="shared" si="91"/>
        <v>24.4513707544575</v>
      </c>
      <c r="AZ99" s="2">
        <f t="shared" si="96"/>
        <v>0.0125</v>
      </c>
      <c r="BA99" s="1">
        <f t="shared" si="92"/>
        <v>9.16926403292155</v>
      </c>
    </row>
    <row r="100" s="1" customFormat="1" spans="1:53">
      <c r="A100" s="13"/>
      <c r="B100" s="13"/>
      <c r="C100" s="16">
        <v>10</v>
      </c>
      <c r="D100" s="17">
        <v>14.3666895109355</v>
      </c>
      <c r="E100" s="19">
        <f t="shared" si="93"/>
        <v>19.7575945943333</v>
      </c>
      <c r="F100" s="16" t="s">
        <v>73</v>
      </c>
      <c r="G100" s="13">
        <v>11</v>
      </c>
      <c r="H100" s="18">
        <f t="shared" si="76"/>
        <v>14.3666895109355</v>
      </c>
      <c r="I100" s="18">
        <f t="shared" si="77"/>
        <v>287.516689510935</v>
      </c>
      <c r="J100" s="18">
        <f t="shared" si="78"/>
        <v>0.103458076689418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0.547603918083032</v>
      </c>
      <c r="O100" s="18">
        <f t="shared" si="94"/>
        <v>0.313521258846475</v>
      </c>
      <c r="P100" s="18">
        <f t="shared" si="81"/>
        <v>0.0324363064415014</v>
      </c>
      <c r="Q100" s="23">
        <f t="shared" si="82"/>
        <v>0.00843343967479036</v>
      </c>
      <c r="R100" s="18">
        <f t="shared" si="83"/>
        <v>0.074022</v>
      </c>
      <c r="S100" s="24">
        <f t="shared" si="84"/>
        <v>0.113931529474891</v>
      </c>
      <c r="T100" s="3">
        <v>0.01</v>
      </c>
      <c r="U100" s="25">
        <f t="shared" si="85"/>
        <v>0.00113931529474891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0.0091293152947489</v>
      </c>
      <c r="AU100" s="28">
        <f t="shared" si="89"/>
        <v>28.47</v>
      </c>
      <c r="AV100" s="1">
        <f t="shared" si="90"/>
        <v>0.26</v>
      </c>
      <c r="AW100" s="2">
        <f t="shared" si="95"/>
        <v>0.0333333333333333</v>
      </c>
      <c r="AX100" s="1">
        <f t="shared" si="91"/>
        <v>15.0922006140365</v>
      </c>
      <c r="AZ100" s="2">
        <f t="shared" si="96"/>
        <v>0.0125</v>
      </c>
      <c r="BA100" s="1">
        <f t="shared" si="92"/>
        <v>5.65957523026369</v>
      </c>
    </row>
    <row r="101" s="1" customFormat="1" spans="1:54">
      <c r="A101" s="13"/>
      <c r="B101" s="13"/>
      <c r="C101" s="16">
        <v>11</v>
      </c>
      <c r="D101" s="17">
        <v>6.34350696183333</v>
      </c>
      <c r="E101" s="19">
        <f t="shared" si="93"/>
        <v>14.3666895109355</v>
      </c>
      <c r="F101" s="16" t="s">
        <v>75</v>
      </c>
      <c r="G101" s="13">
        <v>12</v>
      </c>
      <c r="H101" s="18">
        <f t="shared" si="76"/>
        <v>6.34350696183333</v>
      </c>
      <c r="I101" s="18">
        <f t="shared" si="77"/>
        <v>279.493506961833</v>
      </c>
      <c r="J101" s="18">
        <f t="shared" si="78"/>
        <v>0.0391354640514859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0.565784952404974</v>
      </c>
      <c r="P101" s="18">
        <f t="shared" si="81"/>
        <v>0.0221422566657165</v>
      </c>
      <c r="Q101" s="23">
        <f t="shared" si="82"/>
        <v>0.00575698673308629</v>
      </c>
      <c r="R101" s="18">
        <f t="shared" si="83"/>
        <v>0.074022</v>
      </c>
      <c r="S101" s="24">
        <f t="shared" si="84"/>
        <v>0.077773996015864</v>
      </c>
      <c r="T101" s="3">
        <v>0.01</v>
      </c>
      <c r="U101" s="25">
        <f t="shared" si="85"/>
        <v>0.00077773996015864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0.00626773996015864</v>
      </c>
      <c r="AU101" s="28">
        <f t="shared" si="89"/>
        <v>28.47</v>
      </c>
      <c r="AV101" s="1">
        <f t="shared" si="90"/>
        <v>0.26</v>
      </c>
      <c r="AW101" s="2">
        <f t="shared" si="95"/>
        <v>0.0333333333333333</v>
      </c>
      <c r="AX101" s="1">
        <f t="shared" si="91"/>
        <v>10.3615644570559</v>
      </c>
      <c r="AY101" s="1">
        <f>SUM(AX90:AX101)</f>
        <v>257.931421568021</v>
      </c>
      <c r="AZ101" s="2">
        <f t="shared" si="96"/>
        <v>0.0125</v>
      </c>
      <c r="BA101" s="1">
        <f t="shared" si="92"/>
        <v>3.88558667139598</v>
      </c>
      <c r="BB101" s="1">
        <f>SUM(BA90:BA101)</f>
        <v>96.7242830880079</v>
      </c>
    </row>
    <row r="102" s="1" customFormat="1" spans="1:46">
      <c r="A102" s="13"/>
      <c r="B102" s="13"/>
      <c r="C102" s="16">
        <v>12</v>
      </c>
      <c r="D102" s="17">
        <v>-2.19096266954839</v>
      </c>
      <c r="E102" s="19">
        <f t="shared" si="93"/>
        <v>6.34350696183333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10</v>
      </c>
      <c r="B2" s="5" t="s">
        <v>11</v>
      </c>
      <c r="C2" s="3"/>
      <c r="D2" s="3"/>
      <c r="E2" s="6">
        <v>782.79</v>
      </c>
      <c r="F2" s="3">
        <v>1108.87</v>
      </c>
      <c r="G2" s="20">
        <f>(F2+F3+F4)/3</f>
        <v>1399.47083333333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14</v>
      </c>
      <c r="C3" s="3"/>
      <c r="D3" s="3"/>
      <c r="E3" s="8"/>
      <c r="F3" s="3">
        <v>1433.9025</v>
      </c>
      <c r="G3" s="20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15</v>
      </c>
      <c r="C4" s="3"/>
      <c r="D4" s="3"/>
      <c r="E4" s="10"/>
      <c r="F4" s="3">
        <v>1655.64</v>
      </c>
      <c r="G4" s="20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</v>
      </c>
      <c r="B5" s="5" t="s">
        <v>16</v>
      </c>
      <c r="C5" s="3"/>
      <c r="D5" s="3"/>
      <c r="E5" s="6">
        <v>3164.60975342466</v>
      </c>
      <c r="F5" s="3">
        <v>91.104</v>
      </c>
      <c r="G5" s="20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17</v>
      </c>
      <c r="C6" s="3"/>
      <c r="D6" s="3"/>
      <c r="E6" s="10"/>
      <c r="F6" s="3">
        <v>93.9145</v>
      </c>
      <c r="G6" s="20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5</v>
      </c>
      <c r="B7" s="5"/>
      <c r="C7" s="3"/>
      <c r="D7" s="3"/>
      <c r="E7" s="12">
        <v>5095.30858547978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6</v>
      </c>
      <c r="B8" s="5"/>
      <c r="C8" s="3"/>
      <c r="D8" s="3"/>
      <c r="E8" s="12">
        <v>6.9248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7</v>
      </c>
      <c r="B9" s="5"/>
      <c r="C9" s="3"/>
      <c r="D9" s="3"/>
      <c r="E9" s="12">
        <v>20.128162647116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8</v>
      </c>
      <c r="B10" s="5"/>
      <c r="C10" s="3"/>
      <c r="D10" s="3"/>
      <c r="E10" s="12">
        <v>6.75153548057496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9</v>
      </c>
      <c r="B11" s="5"/>
      <c r="C11" s="3"/>
      <c r="D11" s="3"/>
      <c r="E11" s="3">
        <v>0</v>
      </c>
      <c r="F11" s="3">
        <v>910.8575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404641872.169443</v>
      </c>
      <c r="J14" s="14" t="s">
        <v>22</v>
      </c>
      <c r="K14" s="14">
        <f>I14/(10000*1000)</f>
        <v>40.4641872169443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90228645.427435</v>
      </c>
      <c r="J15" s="14" t="s">
        <v>22</v>
      </c>
      <c r="K15" s="14">
        <f>I15/(10000*1000)</f>
        <v>9.0228645427435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1399.47083333333</v>
      </c>
      <c r="C27" s="16" t="s">
        <v>72</v>
      </c>
      <c r="D27" s="17">
        <v>-5.20660759529032</v>
      </c>
      <c r="E27" s="16"/>
      <c r="F27" s="16"/>
      <c r="G27" s="13">
        <v>1</v>
      </c>
      <c r="H27" s="18">
        <f t="shared" ref="H27:H38" si="0">E28</f>
        <v>-5.20660759529032</v>
      </c>
      <c r="I27" s="18">
        <f t="shared" ref="I27:I38" si="1">H27+273.15</f>
        <v>267.94339240471</v>
      </c>
      <c r="J27" s="18">
        <f t="shared" ref="J27:J38" si="2">EXP(($C$16*(I27-$C$14))/($C$17*I27*$C$14))</f>
        <v>0.00871734644738727</v>
      </c>
      <c r="K27" s="18">
        <f t="shared" ref="K27:K38" si="3">$B$27/12</f>
        <v>116.622569444444</v>
      </c>
      <c r="L27" s="18">
        <f t="shared" ref="L27:L38" si="4">K27*$B$28/100</f>
        <v>1.16622569444444</v>
      </c>
      <c r="M27" s="13" t="s">
        <v>73</v>
      </c>
      <c r="N27" s="13"/>
      <c r="O27" s="18">
        <f>L27</f>
        <v>1.16622569444444</v>
      </c>
      <c r="P27" s="18">
        <f t="shared" ref="P27:P38" si="5">O27*J27</f>
        <v>0.010166393414317</v>
      </c>
      <c r="Q27" s="23">
        <f t="shared" ref="Q27:Q38" si="6">P27*$B$29</f>
        <v>0.00243993441943609</v>
      </c>
      <c r="R27" s="18">
        <f t="shared" ref="R27:R38" si="7">L27*$B$29</f>
        <v>0.279894166666667</v>
      </c>
      <c r="S27" s="24">
        <f t="shared" ref="S27:S38" si="8">Q27/R27</f>
        <v>0.00871734644738727</v>
      </c>
      <c r="T27" s="3">
        <v>0.01</v>
      </c>
      <c r="U27" s="25">
        <f t="shared" ref="U27:U38" si="9">S27*T27</f>
        <v>8.71734644738727e-5</v>
      </c>
      <c r="V27" s="24"/>
      <c r="W27" s="3"/>
      <c r="X27" s="25"/>
      <c r="Y27" s="27">
        <v>0.05</v>
      </c>
      <c r="Z27" s="3">
        <v>0.21</v>
      </c>
      <c r="AA27" s="26">
        <f t="shared" ref="AA27:AA38" si="10">Y27*Z27</f>
        <v>0.0105</v>
      </c>
      <c r="AB27" s="3">
        <v>0.02</v>
      </c>
      <c r="AC27" s="3">
        <v>0.29</v>
      </c>
      <c r="AD27" s="26">
        <f t="shared" ref="AD27:AD38" si="11">AB27*AC27</f>
        <v>0.0058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0.02</v>
      </c>
      <c r="AO27" s="3">
        <v>0.38</v>
      </c>
      <c r="AP27" s="3">
        <f t="shared" ref="AP27:AP38" si="13">AO27*AN27</f>
        <v>0.0076</v>
      </c>
      <c r="AQ27" s="1">
        <f t="shared" ref="AQ27:AQ38" si="14">(AP27+AM27+AD27+AA27+U27+X27+AG27+AJ27)</f>
        <v>0.0349871734644739</v>
      </c>
      <c r="AR27" s="28">
        <f t="shared" ref="AR27:AR38" si="15">$B$27/12</f>
        <v>116.622569444444</v>
      </c>
      <c r="AS27" s="1">
        <f t="shared" ref="AS27:AS38" si="16">$B$29</f>
        <v>0.24</v>
      </c>
      <c r="AT27" s="2">
        <f>$E$2/12</f>
        <v>65.2325</v>
      </c>
      <c r="AU27" s="1">
        <f t="shared" ref="AU27:AU38" si="17">AT27*10000*AS27*0.67*AR27*AQ27</f>
        <v>427997.794625396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-9.93342485022581</v>
      </c>
      <c r="E28" s="19">
        <f t="shared" ref="E28:E39" si="18">D27</f>
        <v>-5.20660759529032</v>
      </c>
      <c r="F28" s="16" t="s">
        <v>73</v>
      </c>
      <c r="G28" s="13">
        <v>2</v>
      </c>
      <c r="H28" s="18">
        <f t="shared" si="0"/>
        <v>-9.93342485022581</v>
      </c>
      <c r="I28" s="18">
        <f t="shared" si="1"/>
        <v>263.216575149774</v>
      </c>
      <c r="J28" s="18">
        <f t="shared" si="2"/>
        <v>0.00453916512532066</v>
      </c>
      <c r="K28" s="18">
        <f t="shared" si="3"/>
        <v>116.622569444444</v>
      </c>
      <c r="L28" s="18">
        <f t="shared" si="4"/>
        <v>1.16622569444444</v>
      </c>
      <c r="M28" s="13" t="s">
        <v>73</v>
      </c>
      <c r="N28" s="13"/>
      <c r="O28" s="18">
        <f t="shared" ref="O28:O38" si="19">L28+O27-P27-N28</f>
        <v>2.32228499547457</v>
      </c>
      <c r="P28" s="18">
        <f t="shared" si="5"/>
        <v>0.0105412350625136</v>
      </c>
      <c r="Q28" s="23">
        <f t="shared" si="6"/>
        <v>0.00252989641500327</v>
      </c>
      <c r="R28" s="18">
        <f t="shared" si="7"/>
        <v>0.279894166666667</v>
      </c>
      <c r="S28" s="24">
        <f t="shared" si="8"/>
        <v>0.009038760775662</v>
      </c>
      <c r="T28" s="3">
        <v>0.01</v>
      </c>
      <c r="U28" s="25">
        <f t="shared" si="9"/>
        <v>9.038760775662e-5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0.0219903876077566</v>
      </c>
      <c r="AR28" s="28">
        <f t="shared" si="15"/>
        <v>116.622569444444</v>
      </c>
      <c r="AS28" s="1">
        <f t="shared" si="16"/>
        <v>0.24</v>
      </c>
      <c r="AT28" s="2">
        <f t="shared" ref="AT28:AT38" si="20">$E$2/12</f>
        <v>65.2325</v>
      </c>
      <c r="AU28" s="1">
        <f t="shared" si="17"/>
        <v>269008.224074868</v>
      </c>
    </row>
    <row r="29" s="1" customFormat="1" spans="1:47">
      <c r="A29" s="13" t="s">
        <v>38</v>
      </c>
      <c r="B29" s="13">
        <v>0.24</v>
      </c>
      <c r="C29" s="16">
        <v>2</v>
      </c>
      <c r="D29" s="17">
        <v>-3.36958405485714</v>
      </c>
      <c r="E29" s="19">
        <f t="shared" si="18"/>
        <v>-9.93342485022581</v>
      </c>
      <c r="F29" s="16" t="s">
        <v>73</v>
      </c>
      <c r="G29" s="13">
        <v>3</v>
      </c>
      <c r="H29" s="18">
        <f t="shared" si="0"/>
        <v>-3.36958405485714</v>
      </c>
      <c r="I29" s="18">
        <f t="shared" si="1"/>
        <v>269.780415945143</v>
      </c>
      <c r="J29" s="18">
        <f t="shared" si="2"/>
        <v>0.0111647214301888</v>
      </c>
      <c r="K29" s="18">
        <f t="shared" si="3"/>
        <v>116.622569444444</v>
      </c>
      <c r="L29" s="18">
        <f t="shared" si="4"/>
        <v>1.16622569444444</v>
      </c>
      <c r="M29" s="13" t="s">
        <v>73</v>
      </c>
      <c r="N29" s="13"/>
      <c r="O29" s="18">
        <f t="shared" si="19"/>
        <v>3.4779694548565</v>
      </c>
      <c r="P29" s="18">
        <f t="shared" si="5"/>
        <v>0.0388305601061785</v>
      </c>
      <c r="Q29" s="23">
        <f t="shared" si="6"/>
        <v>0.00931933442548283</v>
      </c>
      <c r="R29" s="18">
        <f t="shared" si="7"/>
        <v>0.279894166666667</v>
      </c>
      <c r="S29" s="24">
        <f t="shared" si="8"/>
        <v>0.0332959222997365</v>
      </c>
      <c r="T29" s="3">
        <v>0.01</v>
      </c>
      <c r="U29" s="25">
        <f t="shared" si="9"/>
        <v>0.000332959222997365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0.0222329592229974</v>
      </c>
      <c r="AR29" s="28">
        <f t="shared" si="15"/>
        <v>116.622569444444</v>
      </c>
      <c r="AS29" s="1">
        <f t="shared" si="16"/>
        <v>0.24</v>
      </c>
      <c r="AT29" s="2">
        <f t="shared" si="20"/>
        <v>65.2325</v>
      </c>
      <c r="AU29" s="1">
        <f t="shared" si="17"/>
        <v>271975.600575493</v>
      </c>
    </row>
    <row r="30" s="1" customFormat="1" spans="1:47">
      <c r="A30" s="13"/>
      <c r="B30" s="13"/>
      <c r="C30" s="16">
        <v>3</v>
      </c>
      <c r="D30" s="17">
        <v>3.47941847432258</v>
      </c>
      <c r="E30" s="19">
        <f t="shared" si="18"/>
        <v>-3.36958405485714</v>
      </c>
      <c r="F30" s="16" t="s">
        <v>73</v>
      </c>
      <c r="G30" s="13">
        <v>4</v>
      </c>
      <c r="H30" s="18">
        <f t="shared" si="0"/>
        <v>3.47941847432258</v>
      </c>
      <c r="I30" s="18">
        <f t="shared" si="1"/>
        <v>276.629418474323</v>
      </c>
      <c r="J30" s="18">
        <f t="shared" si="2"/>
        <v>0.0272850987465789</v>
      </c>
      <c r="K30" s="18">
        <f t="shared" si="3"/>
        <v>116.622569444444</v>
      </c>
      <c r="L30" s="18">
        <f t="shared" si="4"/>
        <v>1.16622569444444</v>
      </c>
      <c r="M30" s="13" t="s">
        <v>73</v>
      </c>
      <c r="N30" s="13"/>
      <c r="O30" s="18">
        <f t="shared" si="19"/>
        <v>4.60536458919477</v>
      </c>
      <c r="P30" s="18">
        <f t="shared" si="5"/>
        <v>0.125657827580177</v>
      </c>
      <c r="Q30" s="23">
        <f t="shared" si="6"/>
        <v>0.0301578786192425</v>
      </c>
      <c r="R30" s="18">
        <f t="shared" si="7"/>
        <v>0.279894166666667</v>
      </c>
      <c r="S30" s="24">
        <f t="shared" si="8"/>
        <v>0.107747435319573</v>
      </c>
      <c r="T30" s="3">
        <v>0.01</v>
      </c>
      <c r="U30" s="25">
        <f t="shared" si="9"/>
        <v>0.00107747435319573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0.0229774743531957</v>
      </c>
      <c r="AR30" s="28">
        <f t="shared" si="15"/>
        <v>116.622569444444</v>
      </c>
      <c r="AS30" s="1">
        <f t="shared" si="16"/>
        <v>0.24</v>
      </c>
      <c r="AT30" s="2">
        <f t="shared" si="20"/>
        <v>65.2325</v>
      </c>
      <c r="AU30" s="1">
        <f t="shared" si="17"/>
        <v>281083.247814093</v>
      </c>
    </row>
    <row r="31" s="1" customFormat="1" spans="1:47">
      <c r="A31" s="13"/>
      <c r="B31" s="13"/>
      <c r="C31" s="16">
        <v>4</v>
      </c>
      <c r="D31" s="17">
        <v>10.9848008378</v>
      </c>
      <c r="E31" s="19">
        <f t="shared" si="18"/>
        <v>3.47941847432258</v>
      </c>
      <c r="F31" s="16" t="s">
        <v>73</v>
      </c>
      <c r="G31" s="13">
        <v>5</v>
      </c>
      <c r="H31" s="18">
        <f t="shared" si="0"/>
        <v>10.9848008378</v>
      </c>
      <c r="I31" s="18">
        <f t="shared" si="1"/>
        <v>284.1348008378</v>
      </c>
      <c r="J31" s="18">
        <f t="shared" si="2"/>
        <v>0.0691369885560434</v>
      </c>
      <c r="K31" s="18">
        <f t="shared" si="3"/>
        <v>116.622569444444</v>
      </c>
      <c r="L31" s="18">
        <f t="shared" si="4"/>
        <v>1.16622569444444</v>
      </c>
      <c r="M31" s="13" t="s">
        <v>75</v>
      </c>
      <c r="N31" s="18">
        <f>(O30-P30)*C22/100</f>
        <v>4.25572142353386</v>
      </c>
      <c r="O31" s="18">
        <f t="shared" si="19"/>
        <v>1.39021103252517</v>
      </c>
      <c r="P31" s="18">
        <f t="shared" si="5"/>
        <v>0.0961150042461783</v>
      </c>
      <c r="Q31" s="23">
        <f t="shared" si="6"/>
        <v>0.0230676010190828</v>
      </c>
      <c r="R31" s="18">
        <f t="shared" si="7"/>
        <v>0.279894166666667</v>
      </c>
      <c r="S31" s="24">
        <f t="shared" si="8"/>
        <v>0.0824154404280765</v>
      </c>
      <c r="T31" s="3">
        <v>0.01</v>
      </c>
      <c r="U31" s="25">
        <f t="shared" si="9"/>
        <v>0.000824154404280765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0.0302741544042808</v>
      </c>
      <c r="AR31" s="28">
        <f t="shared" si="15"/>
        <v>116.622569444444</v>
      </c>
      <c r="AS31" s="1">
        <f t="shared" si="16"/>
        <v>0.24</v>
      </c>
      <c r="AT31" s="2">
        <f t="shared" si="20"/>
        <v>65.2325</v>
      </c>
      <c r="AU31" s="1">
        <f t="shared" si="17"/>
        <v>370343.472653993</v>
      </c>
    </row>
    <row r="32" s="1" customFormat="1" spans="1:47">
      <c r="A32" s="13"/>
      <c r="B32" s="13"/>
      <c r="C32" s="16">
        <v>5</v>
      </c>
      <c r="D32" s="17">
        <v>16.8185932196774</v>
      </c>
      <c r="E32" s="19">
        <f t="shared" si="18"/>
        <v>10.9848008378</v>
      </c>
      <c r="F32" s="16" t="s">
        <v>75</v>
      </c>
      <c r="G32" s="13">
        <v>6</v>
      </c>
      <c r="H32" s="18">
        <f t="shared" si="0"/>
        <v>16.8185932196774</v>
      </c>
      <c r="I32" s="18">
        <f t="shared" si="1"/>
        <v>289.968593219677</v>
      </c>
      <c r="J32" s="18">
        <f t="shared" si="2"/>
        <v>0.13776119668853</v>
      </c>
      <c r="K32" s="18">
        <f t="shared" si="3"/>
        <v>116.622569444444</v>
      </c>
      <c r="L32" s="18">
        <f t="shared" si="4"/>
        <v>1.16622569444444</v>
      </c>
      <c r="M32" s="13" t="s">
        <v>73</v>
      </c>
      <c r="N32" s="13"/>
      <c r="O32" s="18">
        <f t="shared" si="19"/>
        <v>2.46032172272344</v>
      </c>
      <c r="P32" s="18">
        <f t="shared" si="5"/>
        <v>0.338936864761167</v>
      </c>
      <c r="Q32" s="23">
        <f t="shared" si="6"/>
        <v>0.0813448475426801</v>
      </c>
      <c r="R32" s="18">
        <f t="shared" si="7"/>
        <v>0.279894166666667</v>
      </c>
      <c r="S32" s="24">
        <f t="shared" si="8"/>
        <v>0.290627162800273</v>
      </c>
      <c r="T32" s="3">
        <v>0.01</v>
      </c>
      <c r="U32" s="25">
        <f t="shared" si="9"/>
        <v>0.00290627162800273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0.0323562716280027</v>
      </c>
      <c r="AR32" s="28">
        <f t="shared" si="15"/>
        <v>116.622569444444</v>
      </c>
      <c r="AS32" s="1">
        <f t="shared" si="16"/>
        <v>0.24</v>
      </c>
      <c r="AT32" s="2">
        <f t="shared" si="20"/>
        <v>65.2325</v>
      </c>
      <c r="AU32" s="1">
        <f t="shared" si="17"/>
        <v>395813.994895792</v>
      </c>
    </row>
    <row r="33" s="1" customFormat="1" spans="1:47">
      <c r="A33" s="13"/>
      <c r="B33" s="13"/>
      <c r="C33" s="16">
        <v>6</v>
      </c>
      <c r="D33" s="17">
        <v>22.8503555173333</v>
      </c>
      <c r="E33" s="19">
        <f t="shared" si="18"/>
        <v>16.8185932196774</v>
      </c>
      <c r="F33" s="16" t="s">
        <v>73</v>
      </c>
      <c r="G33" s="13">
        <v>7</v>
      </c>
      <c r="H33" s="18">
        <f t="shared" si="0"/>
        <v>22.8503555173333</v>
      </c>
      <c r="I33" s="18">
        <f t="shared" si="1"/>
        <v>296.000355517333</v>
      </c>
      <c r="J33" s="18">
        <f t="shared" si="2"/>
        <v>0.27308274676843</v>
      </c>
      <c r="K33" s="18">
        <f t="shared" si="3"/>
        <v>116.622569444444</v>
      </c>
      <c r="L33" s="18">
        <f t="shared" si="4"/>
        <v>1.16622569444444</v>
      </c>
      <c r="M33" s="13" t="s">
        <v>73</v>
      </c>
      <c r="N33" s="13"/>
      <c r="O33" s="18">
        <f t="shared" si="19"/>
        <v>3.28761055240672</v>
      </c>
      <c r="P33" s="18">
        <f t="shared" si="5"/>
        <v>0.897789719956102</v>
      </c>
      <c r="Q33" s="23">
        <f t="shared" si="6"/>
        <v>0.215469532789465</v>
      </c>
      <c r="R33" s="18">
        <f t="shared" si="7"/>
        <v>0.279894166666667</v>
      </c>
      <c r="S33" s="24">
        <f t="shared" si="8"/>
        <v>0.769825021205507</v>
      </c>
      <c r="T33" s="3">
        <v>0.01</v>
      </c>
      <c r="U33" s="25">
        <f t="shared" si="9"/>
        <v>0.00769825021205507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0.0371482502120551</v>
      </c>
      <c r="AR33" s="28">
        <f t="shared" si="15"/>
        <v>116.622569444444</v>
      </c>
      <c r="AS33" s="1">
        <f t="shared" si="16"/>
        <v>0.24</v>
      </c>
      <c r="AT33" s="2">
        <f t="shared" si="20"/>
        <v>65.2325</v>
      </c>
      <c r="AU33" s="1">
        <f t="shared" si="17"/>
        <v>454434.228049209</v>
      </c>
    </row>
    <row r="34" s="1" customFormat="1" spans="1:47">
      <c r="A34" s="13"/>
      <c r="B34" s="13"/>
      <c r="C34" s="16">
        <v>7</v>
      </c>
      <c r="D34" s="17">
        <v>23.8689211467742</v>
      </c>
      <c r="E34" s="19">
        <f t="shared" si="18"/>
        <v>22.8503555173333</v>
      </c>
      <c r="F34" s="16" t="s">
        <v>73</v>
      </c>
      <c r="G34" s="13">
        <v>8</v>
      </c>
      <c r="H34" s="18">
        <f t="shared" si="0"/>
        <v>23.8689211467742</v>
      </c>
      <c r="I34" s="18">
        <f t="shared" si="1"/>
        <v>297.018921146774</v>
      </c>
      <c r="J34" s="18">
        <f t="shared" si="2"/>
        <v>0.305692554346214</v>
      </c>
      <c r="K34" s="18">
        <f t="shared" si="3"/>
        <v>116.622569444444</v>
      </c>
      <c r="L34" s="18">
        <f t="shared" si="4"/>
        <v>1.16622569444444</v>
      </c>
      <c r="M34" s="13" t="s">
        <v>73</v>
      </c>
      <c r="N34" s="13"/>
      <c r="O34" s="18">
        <f t="shared" si="19"/>
        <v>3.55604652689506</v>
      </c>
      <c r="P34" s="18">
        <f t="shared" si="5"/>
        <v>1.08705694618053</v>
      </c>
      <c r="Q34" s="23">
        <f t="shared" si="6"/>
        <v>0.260893667083328</v>
      </c>
      <c r="R34" s="18">
        <f t="shared" si="7"/>
        <v>0.279894166666667</v>
      </c>
      <c r="S34" s="24">
        <f t="shared" si="8"/>
        <v>0.9321154141595</v>
      </c>
      <c r="T34" s="3">
        <v>0.01</v>
      </c>
      <c r="U34" s="25">
        <f t="shared" si="9"/>
        <v>0.009321154141595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0.038771154141595</v>
      </c>
      <c r="AR34" s="28">
        <f t="shared" si="15"/>
        <v>116.622569444444</v>
      </c>
      <c r="AS34" s="1">
        <f t="shared" si="16"/>
        <v>0.24</v>
      </c>
      <c r="AT34" s="2">
        <f t="shared" si="20"/>
        <v>65.2325</v>
      </c>
      <c r="AU34" s="1">
        <f t="shared" si="17"/>
        <v>474287.197979383</v>
      </c>
    </row>
    <row r="35" s="1" customFormat="1" spans="1:47">
      <c r="A35" s="13"/>
      <c r="B35" s="13"/>
      <c r="C35" s="16">
        <v>8</v>
      </c>
      <c r="D35" s="17">
        <v>22.8803693309677</v>
      </c>
      <c r="E35" s="19">
        <f t="shared" si="18"/>
        <v>23.8689211467742</v>
      </c>
      <c r="F35" s="16" t="s">
        <v>73</v>
      </c>
      <c r="G35" s="13">
        <v>9</v>
      </c>
      <c r="H35" s="18">
        <f t="shared" si="0"/>
        <v>22.8803693309677</v>
      </c>
      <c r="I35" s="18">
        <f t="shared" si="1"/>
        <v>296.030369330968</v>
      </c>
      <c r="J35" s="18">
        <f t="shared" si="2"/>
        <v>0.273995024590881</v>
      </c>
      <c r="K35" s="18">
        <f t="shared" si="3"/>
        <v>116.622569444444</v>
      </c>
      <c r="L35" s="18">
        <f t="shared" si="4"/>
        <v>1.16622569444444</v>
      </c>
      <c r="M35" s="13" t="s">
        <v>73</v>
      </c>
      <c r="N35" s="13"/>
      <c r="O35" s="18">
        <f t="shared" si="19"/>
        <v>3.63521527515897</v>
      </c>
      <c r="P35" s="18">
        <f t="shared" si="5"/>
        <v>0.996030898710329</v>
      </c>
      <c r="Q35" s="23">
        <f t="shared" si="6"/>
        <v>0.239047415690479</v>
      </c>
      <c r="R35" s="18">
        <f t="shared" si="7"/>
        <v>0.279894166666667</v>
      </c>
      <c r="S35" s="24">
        <f t="shared" si="8"/>
        <v>0.854063586023808</v>
      </c>
      <c r="T35" s="3">
        <v>0.01</v>
      </c>
      <c r="U35" s="25">
        <f t="shared" si="9"/>
        <v>0.00854063586023808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0.0379906358602381</v>
      </c>
      <c r="AR35" s="28">
        <f t="shared" si="15"/>
        <v>116.622569444444</v>
      </c>
      <c r="AS35" s="1">
        <f t="shared" si="16"/>
        <v>0.24</v>
      </c>
      <c r="AT35" s="2">
        <f t="shared" si="20"/>
        <v>65.2325</v>
      </c>
      <c r="AU35" s="1">
        <f t="shared" si="17"/>
        <v>464739.12449969</v>
      </c>
    </row>
    <row r="36" s="1" customFormat="1" spans="1:47">
      <c r="A36" s="13"/>
      <c r="B36" s="13"/>
      <c r="C36" s="16">
        <v>9</v>
      </c>
      <c r="D36" s="17">
        <v>15.9528241521333</v>
      </c>
      <c r="E36" s="19">
        <f t="shared" si="18"/>
        <v>22.8803693309677</v>
      </c>
      <c r="F36" s="16" t="s">
        <v>73</v>
      </c>
      <c r="G36" s="13">
        <v>10</v>
      </c>
      <c r="H36" s="18">
        <f t="shared" si="0"/>
        <v>15.9528241521333</v>
      </c>
      <c r="I36" s="18">
        <f t="shared" si="1"/>
        <v>289.102824152133</v>
      </c>
      <c r="J36" s="18">
        <f t="shared" si="2"/>
        <v>0.124582009769396</v>
      </c>
      <c r="K36" s="18">
        <f t="shared" si="3"/>
        <v>116.622569444444</v>
      </c>
      <c r="L36" s="18">
        <f t="shared" si="4"/>
        <v>1.16622569444444</v>
      </c>
      <c r="M36" s="13" t="s">
        <v>73</v>
      </c>
      <c r="N36" s="13"/>
      <c r="O36" s="18">
        <f t="shared" si="19"/>
        <v>3.80541007089309</v>
      </c>
      <c r="P36" s="18">
        <f t="shared" si="5"/>
        <v>0.474085634628561</v>
      </c>
      <c r="Q36" s="23">
        <f t="shared" si="6"/>
        <v>0.113780552310855</v>
      </c>
      <c r="R36" s="18">
        <f t="shared" si="7"/>
        <v>0.279894166666667</v>
      </c>
      <c r="S36" s="24">
        <f t="shared" si="8"/>
        <v>0.406512767543165</v>
      </c>
      <c r="T36" s="3">
        <v>0.01</v>
      </c>
      <c r="U36" s="25">
        <f t="shared" si="9"/>
        <v>0.00406512767543165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0.0335151276754316</v>
      </c>
      <c r="AR36" s="28">
        <f t="shared" si="15"/>
        <v>116.622569444444</v>
      </c>
      <c r="AS36" s="1">
        <f t="shared" si="16"/>
        <v>0.24</v>
      </c>
      <c r="AT36" s="2">
        <f t="shared" si="20"/>
        <v>65.2325</v>
      </c>
      <c r="AU36" s="1">
        <f t="shared" si="17"/>
        <v>409990.271041434</v>
      </c>
    </row>
    <row r="37" s="1" customFormat="1" spans="1:47">
      <c r="A37" s="13"/>
      <c r="B37" s="13"/>
      <c r="C37" s="16">
        <v>10</v>
      </c>
      <c r="D37" s="17">
        <v>10.7804818946774</v>
      </c>
      <c r="E37" s="19">
        <f t="shared" si="18"/>
        <v>15.9528241521333</v>
      </c>
      <c r="F37" s="16" t="s">
        <v>73</v>
      </c>
      <c r="G37" s="13">
        <v>11</v>
      </c>
      <c r="H37" s="18">
        <f t="shared" si="0"/>
        <v>10.7804818946774</v>
      </c>
      <c r="I37" s="18">
        <f t="shared" si="1"/>
        <v>283.930481894677</v>
      </c>
      <c r="J37" s="18">
        <f t="shared" si="2"/>
        <v>0.0674529399431893</v>
      </c>
      <c r="K37" s="18">
        <f t="shared" si="3"/>
        <v>116.622569444444</v>
      </c>
      <c r="L37" s="18">
        <f t="shared" si="4"/>
        <v>1.16622569444444</v>
      </c>
      <c r="M37" s="13" t="s">
        <v>75</v>
      </c>
      <c r="N37" s="18">
        <f>(O36-P36)*C22/100</f>
        <v>3.1647582144513</v>
      </c>
      <c r="O37" s="18">
        <f t="shared" si="19"/>
        <v>1.33279191625767</v>
      </c>
      <c r="P37" s="18">
        <f t="shared" si="5"/>
        <v>0.0899007330840969</v>
      </c>
      <c r="Q37" s="23">
        <f t="shared" si="6"/>
        <v>0.0215761759401832</v>
      </c>
      <c r="R37" s="18">
        <f t="shared" si="7"/>
        <v>0.279894166666667</v>
      </c>
      <c r="S37" s="24">
        <f t="shared" si="8"/>
        <v>0.0770869082308488</v>
      </c>
      <c r="T37" s="3">
        <v>0.01</v>
      </c>
      <c r="U37" s="25">
        <f t="shared" si="9"/>
        <v>0.000770869082308488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0.0226708690823085</v>
      </c>
      <c r="AR37" s="28">
        <f t="shared" si="15"/>
        <v>116.622569444444</v>
      </c>
      <c r="AS37" s="1">
        <f t="shared" si="16"/>
        <v>0.24</v>
      </c>
      <c r="AT37" s="2">
        <f t="shared" si="20"/>
        <v>65.2325</v>
      </c>
      <c r="AU37" s="1">
        <f t="shared" si="17"/>
        <v>277332.548150014</v>
      </c>
    </row>
    <row r="38" s="1" customFormat="1" spans="1:48">
      <c r="A38" s="13"/>
      <c r="B38" s="13"/>
      <c r="C38" s="16">
        <v>11</v>
      </c>
      <c r="D38" s="17">
        <v>2.78206139833333</v>
      </c>
      <c r="E38" s="19">
        <f t="shared" si="18"/>
        <v>10.7804818946774</v>
      </c>
      <c r="F38" s="16" t="s">
        <v>75</v>
      </c>
      <c r="G38" s="13">
        <v>12</v>
      </c>
      <c r="H38" s="18">
        <f t="shared" si="0"/>
        <v>2.78206139833333</v>
      </c>
      <c r="I38" s="18">
        <f t="shared" si="1"/>
        <v>275.932061398333</v>
      </c>
      <c r="J38" s="18">
        <f t="shared" si="2"/>
        <v>0.0249627746864528</v>
      </c>
      <c r="K38" s="18">
        <f t="shared" si="3"/>
        <v>116.622569444444</v>
      </c>
      <c r="L38" s="18">
        <f t="shared" si="4"/>
        <v>1.16622569444444</v>
      </c>
      <c r="M38" s="13" t="s">
        <v>73</v>
      </c>
      <c r="N38" s="13"/>
      <c r="O38" s="18">
        <f t="shared" si="19"/>
        <v>2.40911687761802</v>
      </c>
      <c r="P38" s="18">
        <f t="shared" si="5"/>
        <v>0.0601382418093093</v>
      </c>
      <c r="Q38" s="23">
        <f t="shared" si="6"/>
        <v>0.0144331780342342</v>
      </c>
      <c r="R38" s="18">
        <f t="shared" si="7"/>
        <v>0.279894166666667</v>
      </c>
      <c r="S38" s="24">
        <f t="shared" si="8"/>
        <v>0.0515665553381221</v>
      </c>
      <c r="T38" s="3">
        <v>0.01</v>
      </c>
      <c r="U38" s="25">
        <f t="shared" si="9"/>
        <v>0.000515665553381221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0.0224156655533812</v>
      </c>
      <c r="AR38" s="28">
        <f t="shared" si="15"/>
        <v>116.622569444444</v>
      </c>
      <c r="AS38" s="1">
        <f t="shared" si="16"/>
        <v>0.24</v>
      </c>
      <c r="AT38" s="2">
        <f t="shared" si="20"/>
        <v>65.2325</v>
      </c>
      <c r="AU38" s="1">
        <f t="shared" si="17"/>
        <v>274210.645556986</v>
      </c>
      <c r="AV38" s="1">
        <f>SUM(AU27:AU38)</f>
        <v>4371216.34991635</v>
      </c>
    </row>
    <row r="39" s="1" customFormat="1" spans="1:46">
      <c r="A39" s="13"/>
      <c r="B39" s="13"/>
      <c r="C39" s="16">
        <v>12</v>
      </c>
      <c r="D39" s="17">
        <v>-6.12963380370968</v>
      </c>
      <c r="E39" s="19">
        <f t="shared" si="18"/>
        <v>2.78206139833333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-5.20660759529032</v>
      </c>
      <c r="E42" s="16"/>
      <c r="F42" s="16"/>
      <c r="G42" s="13">
        <v>1</v>
      </c>
      <c r="H42" s="18">
        <f t="shared" ref="H42:H53" si="21">E43</f>
        <v>-5.20660759529032</v>
      </c>
      <c r="I42" s="18">
        <f t="shared" ref="I42:I53" si="22">H42+273.15</f>
        <v>267.94339240471</v>
      </c>
      <c r="J42" s="18">
        <f t="shared" ref="J42:J53" si="23">EXP(($C$16*(I42-$C$14))/($C$17*I42*$C$14))</f>
        <v>0.00871734644738727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0.000672029318198301</v>
      </c>
      <c r="Q42" s="23">
        <f t="shared" ref="Q42:Q53" si="27">P42*$B$44</f>
        <v>0.000120965277275694</v>
      </c>
      <c r="R42" s="18">
        <f t="shared" ref="R42:R53" si="28">L42*$B$44</f>
        <v>0.0138763875</v>
      </c>
      <c r="S42" s="24">
        <f t="shared" ref="S42:S53" si="29">Q42/R42</f>
        <v>0.00871734644738727</v>
      </c>
      <c r="T42" s="3">
        <v>0.01</v>
      </c>
      <c r="U42" s="25">
        <f t="shared" ref="U42:U53" si="30">S42*T42</f>
        <v>8.71734644738727e-5</v>
      </c>
      <c r="V42" s="24"/>
      <c r="W42" s="3"/>
      <c r="X42" s="25"/>
      <c r="Y42" s="27">
        <v>0.05</v>
      </c>
      <c r="Z42" s="3">
        <v>0.49</v>
      </c>
      <c r="AA42" s="26">
        <f t="shared" ref="AA42:AA53" si="31">Y42*Z42</f>
        <v>0.0245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0.02</v>
      </c>
      <c r="AO42" s="3">
        <v>0.5</v>
      </c>
      <c r="AP42" s="3">
        <f t="shared" ref="AP42:AP53" si="32">AO42*AN42</f>
        <v>0.01</v>
      </c>
      <c r="AQ42" s="1">
        <f t="shared" ref="AQ42:AQ53" si="33">(AP42+AM42+AD42+AA42+U42+X42+AG42+AJ42)</f>
        <v>0.0345871734644739</v>
      </c>
      <c r="AR42" s="28">
        <f t="shared" ref="AR42:AR53" si="34">$B$42/12</f>
        <v>7.70910416666667</v>
      </c>
      <c r="AS42" s="1">
        <f t="shared" ref="AS42:AS53" si="35">$B$44</f>
        <v>0.18</v>
      </c>
      <c r="AT42" s="2">
        <f>$E$5/12</f>
        <v>263.717479452055</v>
      </c>
      <c r="AU42" s="1">
        <f t="shared" ref="AU42:AU53" si="36">AT42*10000*AS42*0.67*AR42*AQ42</f>
        <v>84801.8272055343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-9.93342485022581</v>
      </c>
      <c r="E43" s="19">
        <f t="shared" ref="E43:E54" si="37">D42</f>
        <v>-5.20660759529032</v>
      </c>
      <c r="F43" s="16" t="s">
        <v>73</v>
      </c>
      <c r="G43" s="13">
        <v>2</v>
      </c>
      <c r="H43" s="18">
        <f t="shared" si="21"/>
        <v>-9.93342485022581</v>
      </c>
      <c r="I43" s="18">
        <f t="shared" si="22"/>
        <v>263.216575149774</v>
      </c>
      <c r="J43" s="18">
        <f t="shared" si="23"/>
        <v>0.00453916512532066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0.153510054015135</v>
      </c>
      <c r="P43" s="18">
        <f t="shared" si="26"/>
        <v>0.000696807483571592</v>
      </c>
      <c r="Q43" s="23">
        <f t="shared" si="27"/>
        <v>0.000125425347042886</v>
      </c>
      <c r="R43" s="18">
        <f t="shared" si="28"/>
        <v>0.0138763875</v>
      </c>
      <c r="S43" s="24">
        <f t="shared" si="29"/>
        <v>0.009038760775662</v>
      </c>
      <c r="T43" s="3">
        <v>0.01</v>
      </c>
      <c r="U43" s="25">
        <f t="shared" si="30"/>
        <v>9.038760775662e-5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0.0148903876077566</v>
      </c>
      <c r="AR43" s="28">
        <f t="shared" si="34"/>
        <v>7.70910416666667</v>
      </c>
      <c r="AS43" s="1">
        <f t="shared" si="35"/>
        <v>0.18</v>
      </c>
      <c r="AT43" s="2">
        <f t="shared" ref="AT43:AT53" si="39">$E$5/12</f>
        <v>263.717479452055</v>
      </c>
      <c r="AU43" s="1">
        <f t="shared" si="36"/>
        <v>36508.6808331828</v>
      </c>
    </row>
    <row r="44" s="1" customFormat="1" spans="1:47">
      <c r="A44" s="13" t="s">
        <v>38</v>
      </c>
      <c r="B44" s="13">
        <v>0.18</v>
      </c>
      <c r="C44" s="16">
        <v>2</v>
      </c>
      <c r="D44" s="17">
        <v>-3.36958405485714</v>
      </c>
      <c r="E44" s="19">
        <f t="shared" si="37"/>
        <v>-9.93342485022581</v>
      </c>
      <c r="F44" s="16" t="s">
        <v>73</v>
      </c>
      <c r="G44" s="13">
        <v>3</v>
      </c>
      <c r="H44" s="18">
        <f t="shared" si="21"/>
        <v>-3.36958405485714</v>
      </c>
      <c r="I44" s="18">
        <f t="shared" si="22"/>
        <v>269.780415945143</v>
      </c>
      <c r="J44" s="18">
        <f t="shared" si="23"/>
        <v>0.0111647214301888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0.22990428819823</v>
      </c>
      <c r="P44" s="18">
        <f t="shared" si="26"/>
        <v>0.00256681733333908</v>
      </c>
      <c r="Q44" s="23">
        <f t="shared" si="27"/>
        <v>0.000462027120001035</v>
      </c>
      <c r="R44" s="18">
        <f t="shared" si="28"/>
        <v>0.0138763875</v>
      </c>
      <c r="S44" s="24">
        <f t="shared" si="29"/>
        <v>0.0332959222997365</v>
      </c>
      <c r="T44" s="3">
        <v>0.01</v>
      </c>
      <c r="U44" s="25">
        <f t="shared" si="30"/>
        <v>0.000332959222997365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0.0151329592229974</v>
      </c>
      <c r="AR44" s="28">
        <f t="shared" si="34"/>
        <v>7.70910416666667</v>
      </c>
      <c r="AS44" s="1">
        <f t="shared" si="35"/>
        <v>0.18</v>
      </c>
      <c r="AT44" s="2">
        <f t="shared" si="39"/>
        <v>263.717479452055</v>
      </c>
      <c r="AU44" s="1">
        <f t="shared" si="36"/>
        <v>37103.424899845</v>
      </c>
    </row>
    <row r="45" s="1" customFormat="1" spans="1:47">
      <c r="A45" s="13"/>
      <c r="B45" s="13"/>
      <c r="C45" s="16">
        <v>3</v>
      </c>
      <c r="D45" s="17">
        <v>3.47941847432258</v>
      </c>
      <c r="E45" s="19">
        <f t="shared" si="37"/>
        <v>-3.36958405485714</v>
      </c>
      <c r="F45" s="16" t="s">
        <v>73</v>
      </c>
      <c r="G45" s="13">
        <v>4</v>
      </c>
      <c r="H45" s="18">
        <f t="shared" si="21"/>
        <v>3.47941847432258</v>
      </c>
      <c r="I45" s="18">
        <f t="shared" si="22"/>
        <v>276.629418474323</v>
      </c>
      <c r="J45" s="18">
        <f t="shared" si="23"/>
        <v>0.0272850987465789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0.304428512531558</v>
      </c>
      <c r="P45" s="18">
        <f t="shared" si="26"/>
        <v>0.00830636202569768</v>
      </c>
      <c r="Q45" s="23">
        <f t="shared" si="27"/>
        <v>0.00149514516462558</v>
      </c>
      <c r="R45" s="18">
        <f t="shared" si="28"/>
        <v>0.0138763875</v>
      </c>
      <c r="S45" s="24">
        <f t="shared" si="29"/>
        <v>0.107747435319573</v>
      </c>
      <c r="T45" s="3">
        <v>0.01</v>
      </c>
      <c r="U45" s="25">
        <f t="shared" si="30"/>
        <v>0.00107747435319573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0.0158774743531957</v>
      </c>
      <c r="AR45" s="28">
        <f t="shared" si="34"/>
        <v>7.70910416666667</v>
      </c>
      <c r="AS45" s="1">
        <f t="shared" si="35"/>
        <v>0.18</v>
      </c>
      <c r="AT45" s="2">
        <f t="shared" si="39"/>
        <v>263.717479452055</v>
      </c>
      <c r="AU45" s="1">
        <f t="shared" si="36"/>
        <v>38928.8485207673</v>
      </c>
    </row>
    <row r="46" s="1" customFormat="1" spans="1:47">
      <c r="A46" s="13"/>
      <c r="B46" s="13"/>
      <c r="C46" s="16">
        <v>4</v>
      </c>
      <c r="D46" s="17">
        <v>10.9848008378</v>
      </c>
      <c r="E46" s="19">
        <f t="shared" si="37"/>
        <v>3.47941847432258</v>
      </c>
      <c r="F46" s="16" t="s">
        <v>73</v>
      </c>
      <c r="G46" s="13">
        <v>5</v>
      </c>
      <c r="H46" s="18">
        <f t="shared" si="21"/>
        <v>10.9848008378</v>
      </c>
      <c r="I46" s="18">
        <f t="shared" si="22"/>
        <v>284.1348008378</v>
      </c>
      <c r="J46" s="18">
        <f t="shared" si="23"/>
        <v>0.0691369885560434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0.281316042980567</v>
      </c>
      <c r="O46" s="18">
        <f t="shared" si="38"/>
        <v>0.0918971491919597</v>
      </c>
      <c r="P46" s="18">
        <f t="shared" si="26"/>
        <v>0.00635349215201753</v>
      </c>
      <c r="Q46" s="23">
        <f t="shared" si="27"/>
        <v>0.00114362858736316</v>
      </c>
      <c r="R46" s="18">
        <f t="shared" si="28"/>
        <v>0.0138763875</v>
      </c>
      <c r="S46" s="24">
        <f t="shared" si="29"/>
        <v>0.0824154404280765</v>
      </c>
      <c r="T46" s="3">
        <v>0.01</v>
      </c>
      <c r="U46" s="25">
        <f t="shared" si="30"/>
        <v>0.000824154404280765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0.0279241544042808</v>
      </c>
      <c r="AR46" s="28">
        <f t="shared" si="34"/>
        <v>7.70910416666667</v>
      </c>
      <c r="AS46" s="1">
        <f t="shared" si="35"/>
        <v>0.18</v>
      </c>
      <c r="AT46" s="2">
        <f t="shared" si="39"/>
        <v>263.717479452055</v>
      </c>
      <c r="AU46" s="1">
        <f t="shared" si="36"/>
        <v>68465.2453339323</v>
      </c>
    </row>
    <row r="47" s="1" customFormat="1" spans="1:47">
      <c r="A47" s="13"/>
      <c r="B47" s="13"/>
      <c r="C47" s="16">
        <v>5</v>
      </c>
      <c r="D47" s="17">
        <v>16.8185932196774</v>
      </c>
      <c r="E47" s="19">
        <f t="shared" si="37"/>
        <v>10.9848008378</v>
      </c>
      <c r="F47" s="16" t="s">
        <v>75</v>
      </c>
      <c r="G47" s="13">
        <v>6</v>
      </c>
      <c r="H47" s="18">
        <f t="shared" si="21"/>
        <v>16.8185932196774</v>
      </c>
      <c r="I47" s="18">
        <f t="shared" si="22"/>
        <v>289.968593219677</v>
      </c>
      <c r="J47" s="18">
        <f t="shared" si="23"/>
        <v>0.13776119668853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0.162634698706609</v>
      </c>
      <c r="P47" s="18">
        <f t="shared" si="26"/>
        <v>0.022404750716901</v>
      </c>
      <c r="Q47" s="23">
        <f t="shared" si="27"/>
        <v>0.00403285512904217</v>
      </c>
      <c r="R47" s="18">
        <f t="shared" si="28"/>
        <v>0.0138763875</v>
      </c>
      <c r="S47" s="24">
        <f t="shared" si="29"/>
        <v>0.290627162800273</v>
      </c>
      <c r="T47" s="3">
        <v>0.01</v>
      </c>
      <c r="U47" s="25">
        <f t="shared" si="30"/>
        <v>0.00290627162800273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0.0300062716280027</v>
      </c>
      <c r="AR47" s="28">
        <f t="shared" si="34"/>
        <v>7.70910416666667</v>
      </c>
      <c r="AS47" s="1">
        <f t="shared" si="35"/>
        <v>0.18</v>
      </c>
      <c r="AT47" s="2">
        <f t="shared" si="39"/>
        <v>263.717479452055</v>
      </c>
      <c r="AU47" s="1">
        <f t="shared" si="36"/>
        <v>73570.240259554</v>
      </c>
    </row>
    <row r="48" s="1" customFormat="1" spans="1:47">
      <c r="A48" s="13"/>
      <c r="B48" s="13"/>
      <c r="C48" s="16">
        <v>6</v>
      </c>
      <c r="D48" s="17">
        <v>22.8503555173333</v>
      </c>
      <c r="E48" s="19">
        <f t="shared" si="37"/>
        <v>16.8185932196774</v>
      </c>
      <c r="F48" s="16" t="s">
        <v>73</v>
      </c>
      <c r="G48" s="13">
        <v>7</v>
      </c>
      <c r="H48" s="18">
        <f t="shared" si="21"/>
        <v>22.8503555173333</v>
      </c>
      <c r="I48" s="18">
        <f t="shared" si="22"/>
        <v>296.000355517333</v>
      </c>
      <c r="J48" s="18">
        <f t="shared" si="23"/>
        <v>0.27308274676843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0.217320989656375</v>
      </c>
      <c r="P48" s="18">
        <f t="shared" si="26"/>
        <v>0.0593466127857963</v>
      </c>
      <c r="Q48" s="23">
        <f t="shared" si="27"/>
        <v>0.0106823903014433</v>
      </c>
      <c r="R48" s="18">
        <f t="shared" si="28"/>
        <v>0.0138763875</v>
      </c>
      <c r="S48" s="24">
        <f t="shared" si="29"/>
        <v>0.769825021205507</v>
      </c>
      <c r="T48" s="3">
        <v>0.01</v>
      </c>
      <c r="U48" s="25">
        <f t="shared" si="30"/>
        <v>0.00769825021205507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0.0347982502120551</v>
      </c>
      <c r="AR48" s="28">
        <f t="shared" si="34"/>
        <v>7.70910416666667</v>
      </c>
      <c r="AS48" s="1">
        <f t="shared" si="35"/>
        <v>0.18</v>
      </c>
      <c r="AT48" s="2">
        <f t="shared" si="39"/>
        <v>263.717479452055</v>
      </c>
      <c r="AU48" s="1">
        <f t="shared" si="36"/>
        <v>85319.3512493499</v>
      </c>
    </row>
    <row r="49" s="1" customFormat="1" spans="1:47">
      <c r="A49" s="13"/>
      <c r="B49" s="13"/>
      <c r="C49" s="16">
        <v>7</v>
      </c>
      <c r="D49" s="17">
        <v>23.8689211467742</v>
      </c>
      <c r="E49" s="19">
        <f t="shared" si="37"/>
        <v>22.8503555173333</v>
      </c>
      <c r="F49" s="16" t="s">
        <v>73</v>
      </c>
      <c r="G49" s="13">
        <v>8</v>
      </c>
      <c r="H49" s="18">
        <f t="shared" si="21"/>
        <v>23.8689211467742</v>
      </c>
      <c r="I49" s="18">
        <f t="shared" si="22"/>
        <v>297.018921146774</v>
      </c>
      <c r="J49" s="18">
        <f t="shared" si="23"/>
        <v>0.305692554346214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0.235065418537245</v>
      </c>
      <c r="P49" s="18">
        <f t="shared" si="26"/>
        <v>0.0718577482311123</v>
      </c>
      <c r="Q49" s="23">
        <f t="shared" si="27"/>
        <v>0.0129343946816002</v>
      </c>
      <c r="R49" s="18">
        <f t="shared" si="28"/>
        <v>0.0138763875</v>
      </c>
      <c r="S49" s="24">
        <f t="shared" si="29"/>
        <v>0.9321154141595</v>
      </c>
      <c r="T49" s="3">
        <v>0.01</v>
      </c>
      <c r="U49" s="25">
        <f t="shared" si="30"/>
        <v>0.009321154141595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0.036421154141595</v>
      </c>
      <c r="AR49" s="28">
        <f t="shared" si="34"/>
        <v>7.70910416666667</v>
      </c>
      <c r="AS49" s="1">
        <f t="shared" si="35"/>
        <v>0.18</v>
      </c>
      <c r="AT49" s="2">
        <f t="shared" si="39"/>
        <v>263.717479452055</v>
      </c>
      <c r="AU49" s="1">
        <f t="shared" si="36"/>
        <v>89298.4338056447</v>
      </c>
    </row>
    <row r="50" s="1" customFormat="1" spans="1:47">
      <c r="A50" s="13"/>
      <c r="B50" s="13"/>
      <c r="C50" s="16">
        <v>8</v>
      </c>
      <c r="D50" s="17">
        <v>22.8803693309677</v>
      </c>
      <c r="E50" s="19">
        <f t="shared" si="37"/>
        <v>23.8689211467742</v>
      </c>
      <c r="F50" s="16" t="s">
        <v>73</v>
      </c>
      <c r="G50" s="13">
        <v>9</v>
      </c>
      <c r="H50" s="18">
        <f t="shared" si="21"/>
        <v>22.8803693309677</v>
      </c>
      <c r="I50" s="18">
        <f t="shared" si="22"/>
        <v>296.030369330968</v>
      </c>
      <c r="J50" s="18">
        <f t="shared" si="23"/>
        <v>0.273995024590881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0.240298711972799</v>
      </c>
      <c r="P50" s="18">
        <f t="shared" si="26"/>
        <v>0.0658406514961442</v>
      </c>
      <c r="Q50" s="23">
        <f t="shared" si="27"/>
        <v>0.0118513172693059</v>
      </c>
      <c r="R50" s="18">
        <f t="shared" si="28"/>
        <v>0.0138763875</v>
      </c>
      <c r="S50" s="24">
        <f t="shared" si="29"/>
        <v>0.854063586023808</v>
      </c>
      <c r="T50" s="3">
        <v>0.01</v>
      </c>
      <c r="U50" s="25">
        <f t="shared" si="30"/>
        <v>0.00854063586023808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0.0356406358602381</v>
      </c>
      <c r="AR50" s="28">
        <f t="shared" si="34"/>
        <v>7.70910416666667</v>
      </c>
      <c r="AS50" s="1">
        <f t="shared" si="35"/>
        <v>0.18</v>
      </c>
      <c r="AT50" s="2">
        <f t="shared" si="39"/>
        <v>263.717479452055</v>
      </c>
      <c r="AU50" s="1">
        <f t="shared" si="36"/>
        <v>87384.7366226593</v>
      </c>
    </row>
    <row r="51" s="1" customFormat="1" spans="1:47">
      <c r="A51" s="13"/>
      <c r="B51" s="13"/>
      <c r="C51" s="16">
        <v>9</v>
      </c>
      <c r="D51" s="17">
        <v>15.9528241521333</v>
      </c>
      <c r="E51" s="19">
        <f t="shared" si="37"/>
        <v>22.8803693309677</v>
      </c>
      <c r="F51" s="16" t="s">
        <v>73</v>
      </c>
      <c r="G51" s="13">
        <v>10</v>
      </c>
      <c r="H51" s="18">
        <f t="shared" si="21"/>
        <v>15.9528241521333</v>
      </c>
      <c r="I51" s="18">
        <f t="shared" si="22"/>
        <v>289.102824152133</v>
      </c>
      <c r="J51" s="18">
        <f t="shared" si="23"/>
        <v>0.124582009769396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0.251549102143322</v>
      </c>
      <c r="P51" s="18">
        <f t="shared" si="26"/>
        <v>0.0313384927007021</v>
      </c>
      <c r="Q51" s="23">
        <f t="shared" si="27"/>
        <v>0.00564092868612638</v>
      </c>
      <c r="R51" s="18">
        <f t="shared" si="28"/>
        <v>0.0138763875</v>
      </c>
      <c r="S51" s="24">
        <f t="shared" si="29"/>
        <v>0.406512767543165</v>
      </c>
      <c r="T51" s="3">
        <v>0.01</v>
      </c>
      <c r="U51" s="25">
        <f t="shared" si="30"/>
        <v>0.00406512767543165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0.0311651276754316</v>
      </c>
      <c r="AR51" s="28">
        <f t="shared" si="34"/>
        <v>7.70910416666667</v>
      </c>
      <c r="AS51" s="1">
        <f t="shared" si="35"/>
        <v>0.18</v>
      </c>
      <c r="AT51" s="2">
        <f t="shared" si="39"/>
        <v>263.717479452055</v>
      </c>
      <c r="AU51" s="1">
        <f t="shared" si="36"/>
        <v>76411.5568647139</v>
      </c>
    </row>
    <row r="52" s="1" customFormat="1" spans="1:47">
      <c r="A52" s="13"/>
      <c r="B52" s="13"/>
      <c r="C52" s="16">
        <v>10</v>
      </c>
      <c r="D52" s="17">
        <v>10.7804818946774</v>
      </c>
      <c r="E52" s="19">
        <f t="shared" si="37"/>
        <v>15.9528241521333</v>
      </c>
      <c r="F52" s="16" t="s">
        <v>73</v>
      </c>
      <c r="G52" s="13">
        <v>11</v>
      </c>
      <c r="H52" s="18">
        <f t="shared" si="21"/>
        <v>10.7804818946774</v>
      </c>
      <c r="I52" s="18">
        <f t="shared" si="22"/>
        <v>283.930481894677</v>
      </c>
      <c r="J52" s="18">
        <f t="shared" si="23"/>
        <v>0.0674529399431893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0.209200078970489</v>
      </c>
      <c r="O52" s="18">
        <f t="shared" si="38"/>
        <v>0.0881015721387976</v>
      </c>
      <c r="P52" s="18">
        <f t="shared" si="26"/>
        <v>0.00594271005437887</v>
      </c>
      <c r="Q52" s="23">
        <f t="shared" si="27"/>
        <v>0.0010696878097882</v>
      </c>
      <c r="R52" s="18">
        <f t="shared" si="28"/>
        <v>0.0138763875</v>
      </c>
      <c r="S52" s="24">
        <f t="shared" si="29"/>
        <v>0.0770869082308488</v>
      </c>
      <c r="T52" s="3">
        <v>0.01</v>
      </c>
      <c r="U52" s="25">
        <f t="shared" si="30"/>
        <v>0.000770869082308488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0.0155708690823085</v>
      </c>
      <c r="AR52" s="28">
        <f t="shared" si="34"/>
        <v>7.70910416666667</v>
      </c>
      <c r="AS52" s="1">
        <f t="shared" si="35"/>
        <v>0.18</v>
      </c>
      <c r="AT52" s="2">
        <f t="shared" si="39"/>
        <v>263.717479452055</v>
      </c>
      <c r="AU52" s="1">
        <f t="shared" si="36"/>
        <v>38177.1048945126</v>
      </c>
    </row>
    <row r="53" s="1" customFormat="1" spans="1:48">
      <c r="A53" s="13"/>
      <c r="B53" s="13"/>
      <c r="C53" s="16">
        <v>11</v>
      </c>
      <c r="D53" s="17">
        <v>2.78206139833333</v>
      </c>
      <c r="E53" s="19">
        <f t="shared" si="37"/>
        <v>10.7804818946774</v>
      </c>
      <c r="F53" s="16" t="s">
        <v>75</v>
      </c>
      <c r="G53" s="13">
        <v>12</v>
      </c>
      <c r="H53" s="18">
        <f t="shared" si="21"/>
        <v>2.78206139833333</v>
      </c>
      <c r="I53" s="18">
        <f t="shared" si="22"/>
        <v>275.932061398333</v>
      </c>
      <c r="J53" s="18">
        <f t="shared" si="23"/>
        <v>0.0249627746864528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0.159249903751085</v>
      </c>
      <c r="P53" s="18">
        <f t="shared" si="26"/>
        <v>0.00397531946617764</v>
      </c>
      <c r="Q53" s="23">
        <f t="shared" si="27"/>
        <v>0.000715557503911975</v>
      </c>
      <c r="R53" s="18">
        <f t="shared" si="28"/>
        <v>0.0138763875</v>
      </c>
      <c r="S53" s="24">
        <f t="shared" si="29"/>
        <v>0.0515665553381221</v>
      </c>
      <c r="T53" s="3">
        <v>0.01</v>
      </c>
      <c r="U53" s="25">
        <f t="shared" si="30"/>
        <v>0.000515665553381221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0.0153156655533812</v>
      </c>
      <c r="AR53" s="28">
        <f t="shared" si="34"/>
        <v>7.70910416666667</v>
      </c>
      <c r="AS53" s="1">
        <f t="shared" si="35"/>
        <v>0.18</v>
      </c>
      <c r="AT53" s="2">
        <f t="shared" si="39"/>
        <v>263.717479452055</v>
      </c>
      <c r="AU53" s="1">
        <f t="shared" si="36"/>
        <v>37551.3895383687</v>
      </c>
      <c r="AV53" s="1">
        <f>SUM(AU42:AU53)</f>
        <v>753520.840028065</v>
      </c>
    </row>
    <row r="54" s="1" customFormat="1" spans="1:46">
      <c r="A54" s="13"/>
      <c r="B54" s="13"/>
      <c r="C54" s="16">
        <v>12</v>
      </c>
      <c r="D54" s="17">
        <v>-6.12963380370968</v>
      </c>
      <c r="E54" s="19">
        <f t="shared" si="37"/>
        <v>2.78206139833333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</row>
    <row r="57" s="1" customFormat="1" spans="1:32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f>F9</f>
        <v>341.64</v>
      </c>
      <c r="C58" s="16" t="s">
        <v>72</v>
      </c>
      <c r="D58" s="17">
        <v>-5.20660759529032</v>
      </c>
      <c r="E58" s="16"/>
      <c r="F58" s="16"/>
      <c r="G58" s="13">
        <v>1</v>
      </c>
      <c r="H58" s="18">
        <f t="shared" ref="H58:H69" si="40">E59</f>
        <v>-5.20660759529032</v>
      </c>
      <c r="I58" s="18">
        <f t="shared" ref="I58:I69" si="41">H58+273.15</f>
        <v>267.94339240471</v>
      </c>
      <c r="J58" s="18">
        <f t="shared" ref="J58:J69" si="42">EXP(($C$16*(I58-$C$14))/($C$17*I58*$C$14))</f>
        <v>0.00871734644738727</v>
      </c>
      <c r="K58" s="18">
        <f t="shared" ref="K58:K69" si="43">$B$58/12</f>
        <v>28.47</v>
      </c>
      <c r="L58" s="18">
        <f t="shared" ref="L58:L69" si="44">K58*$B$59/100</f>
        <v>7.6869</v>
      </c>
      <c r="M58" s="13" t="s">
        <v>73</v>
      </c>
      <c r="N58" s="13"/>
      <c r="O58" s="18">
        <f>L58</f>
        <v>7.6869</v>
      </c>
      <c r="P58" s="18">
        <f t="shared" ref="P58:P69" si="45">O58*J58</f>
        <v>0.0670093704064212</v>
      </c>
      <c r="Q58" s="23">
        <f t="shared" ref="Q58:Q69" si="46">P58*$B$60</f>
        <v>0.0301542166828895</v>
      </c>
      <c r="R58" s="18">
        <f t="shared" ref="R58:R69" si="47">L58*$B$60</f>
        <v>3.459105</v>
      </c>
      <c r="S58" s="24">
        <f t="shared" ref="S58:S69" si="48">Q58/R58</f>
        <v>0.00871734644738727</v>
      </c>
      <c r="T58" s="3">
        <v>0.27</v>
      </c>
      <c r="U58" s="25">
        <f t="shared" ref="U58:U69" si="49">S58*T58</f>
        <v>0.00235368354079456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0.22710963558755</v>
      </c>
      <c r="AC58" s="28">
        <f t="shared" ref="AC58:AC69" si="51">$B$58/12</f>
        <v>28.47</v>
      </c>
      <c r="AD58" s="1">
        <f t="shared" ref="AD58:AD69" si="52">$B$60</f>
        <v>0.45</v>
      </c>
      <c r="AE58" s="29">
        <f>$E$7/12</f>
        <v>424.609048789982</v>
      </c>
      <c r="AF58" s="1">
        <f t="shared" ref="AF58:AF69" si="53">AE58*10000*AC58*AB58</f>
        <v>27454419.9643912</v>
      </c>
    </row>
    <row r="59" s="1" customFormat="1" spans="1:32">
      <c r="A59" s="13" t="s">
        <v>74</v>
      </c>
      <c r="B59" s="13">
        <v>27</v>
      </c>
      <c r="C59" s="16">
        <v>1</v>
      </c>
      <c r="D59" s="17">
        <v>-9.93342485022581</v>
      </c>
      <c r="E59" s="19">
        <f t="shared" ref="E59:E70" si="54">D58</f>
        <v>-5.20660759529032</v>
      </c>
      <c r="F59" s="16" t="s">
        <v>73</v>
      </c>
      <c r="G59" s="13">
        <v>2</v>
      </c>
      <c r="H59" s="18">
        <f t="shared" si="40"/>
        <v>-9.93342485022581</v>
      </c>
      <c r="I59" s="18">
        <f t="shared" si="41"/>
        <v>263.216575149774</v>
      </c>
      <c r="J59" s="18">
        <f t="shared" si="42"/>
        <v>0.00453916512532066</v>
      </c>
      <c r="K59" s="18">
        <f t="shared" si="43"/>
        <v>28.47</v>
      </c>
      <c r="L59" s="18">
        <f t="shared" si="44"/>
        <v>7.6869</v>
      </c>
      <c r="M59" s="13" t="s">
        <v>73</v>
      </c>
      <c r="N59" s="13"/>
      <c r="O59" s="18">
        <f t="shared" ref="O59:O69" si="55">L59+O58-P58-N59</f>
        <v>15.3067906295936</v>
      </c>
      <c r="P59" s="18">
        <f t="shared" si="45"/>
        <v>0.0694800502064362</v>
      </c>
      <c r="Q59" s="23">
        <f t="shared" si="46"/>
        <v>0.0312660225928963</v>
      </c>
      <c r="R59" s="18">
        <f t="shared" si="47"/>
        <v>3.459105</v>
      </c>
      <c r="S59" s="24">
        <f t="shared" si="48"/>
        <v>0.009038760775662</v>
      </c>
      <c r="T59" s="3">
        <v>0.27</v>
      </c>
      <c r="U59" s="25">
        <f t="shared" si="49"/>
        <v>0.00244046540942874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0.227135800320943</v>
      </c>
      <c r="AC59" s="28">
        <f t="shared" si="51"/>
        <v>28.47</v>
      </c>
      <c r="AD59" s="1">
        <f t="shared" si="52"/>
        <v>0.45</v>
      </c>
      <c r="AE59" s="29">
        <f t="shared" ref="AE59:AE69" si="56">$E$7/12</f>
        <v>424.609048789982</v>
      </c>
      <c r="AF59" s="1">
        <f t="shared" si="53"/>
        <v>27457582.9194855</v>
      </c>
    </row>
    <row r="60" s="1" customFormat="1" spans="1:32">
      <c r="A60" s="13" t="s">
        <v>38</v>
      </c>
      <c r="B60" s="13">
        <v>0.45</v>
      </c>
      <c r="C60" s="16">
        <v>2</v>
      </c>
      <c r="D60" s="17">
        <v>-3.36958405485714</v>
      </c>
      <c r="E60" s="19">
        <f t="shared" si="54"/>
        <v>-9.93342485022581</v>
      </c>
      <c r="F60" s="16" t="s">
        <v>73</v>
      </c>
      <c r="G60" s="13">
        <v>3</v>
      </c>
      <c r="H60" s="18">
        <f t="shared" si="40"/>
        <v>-3.36958405485714</v>
      </c>
      <c r="I60" s="18">
        <f t="shared" si="41"/>
        <v>269.780415945143</v>
      </c>
      <c r="J60" s="18">
        <f t="shared" si="42"/>
        <v>0.0111647214301888</v>
      </c>
      <c r="K60" s="18">
        <f t="shared" si="43"/>
        <v>28.47</v>
      </c>
      <c r="L60" s="18">
        <f t="shared" si="44"/>
        <v>7.6869</v>
      </c>
      <c r="M60" s="13" t="s">
        <v>73</v>
      </c>
      <c r="N60" s="13"/>
      <c r="O60" s="18">
        <f t="shared" si="55"/>
        <v>22.9242105793871</v>
      </c>
      <c r="P60" s="18">
        <f t="shared" si="45"/>
        <v>0.255942425125844</v>
      </c>
      <c r="Q60" s="23">
        <f t="shared" si="46"/>
        <v>0.11517409130663</v>
      </c>
      <c r="R60" s="18">
        <f t="shared" si="47"/>
        <v>3.459105</v>
      </c>
      <c r="S60" s="24">
        <f t="shared" si="48"/>
        <v>0.0332959222997365</v>
      </c>
      <c r="T60" s="3">
        <v>0.27</v>
      </c>
      <c r="U60" s="25">
        <f t="shared" si="49"/>
        <v>0.00898989902092885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0.22911045455481</v>
      </c>
      <c r="AC60" s="28">
        <f t="shared" si="51"/>
        <v>28.47</v>
      </c>
      <c r="AD60" s="1">
        <f t="shared" si="52"/>
        <v>0.45</v>
      </c>
      <c r="AE60" s="29">
        <f t="shared" si="56"/>
        <v>424.609048789982</v>
      </c>
      <c r="AF60" s="1">
        <f t="shared" si="53"/>
        <v>27696291.3586092</v>
      </c>
    </row>
    <row r="61" s="1" customFormat="1" spans="1:32">
      <c r="A61" s="13"/>
      <c r="B61" s="13"/>
      <c r="C61" s="16">
        <v>3</v>
      </c>
      <c r="D61" s="17">
        <v>3.47941847432258</v>
      </c>
      <c r="E61" s="19">
        <f t="shared" si="54"/>
        <v>-3.36958405485714</v>
      </c>
      <c r="F61" s="16" t="s">
        <v>73</v>
      </c>
      <c r="G61" s="13">
        <v>4</v>
      </c>
      <c r="H61" s="18">
        <f t="shared" si="40"/>
        <v>3.47941847432258</v>
      </c>
      <c r="I61" s="18">
        <f t="shared" si="41"/>
        <v>276.629418474323</v>
      </c>
      <c r="J61" s="18">
        <f t="shared" si="42"/>
        <v>0.0272850987465789</v>
      </c>
      <c r="K61" s="18">
        <f t="shared" si="43"/>
        <v>28.47</v>
      </c>
      <c r="L61" s="18">
        <f t="shared" si="44"/>
        <v>7.6869</v>
      </c>
      <c r="M61" s="13" t="s">
        <v>73</v>
      </c>
      <c r="N61" s="13"/>
      <c r="O61" s="18">
        <f t="shared" si="55"/>
        <v>30.3551681542613</v>
      </c>
      <c r="P61" s="18">
        <f t="shared" si="45"/>
        <v>0.828243760558027</v>
      </c>
      <c r="Q61" s="23">
        <f t="shared" si="46"/>
        <v>0.372709692251112</v>
      </c>
      <c r="R61" s="18">
        <f t="shared" si="47"/>
        <v>3.459105</v>
      </c>
      <c r="S61" s="24">
        <f t="shared" si="48"/>
        <v>0.107747435319573</v>
      </c>
      <c r="T61" s="3">
        <v>0.27</v>
      </c>
      <c r="U61" s="25">
        <f t="shared" si="49"/>
        <v>0.0290918075362847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0.23517117997219</v>
      </c>
      <c r="AC61" s="28">
        <f t="shared" si="51"/>
        <v>28.47</v>
      </c>
      <c r="AD61" s="1">
        <f t="shared" si="52"/>
        <v>0.45</v>
      </c>
      <c r="AE61" s="29">
        <f t="shared" si="56"/>
        <v>424.609048789982</v>
      </c>
      <c r="AF61" s="1">
        <f t="shared" si="53"/>
        <v>28428949.4004714</v>
      </c>
    </row>
    <row r="62" s="1" customFormat="1" spans="1:32">
      <c r="A62" s="13"/>
      <c r="B62" s="13"/>
      <c r="C62" s="16">
        <v>4</v>
      </c>
      <c r="D62" s="17">
        <v>10.9848008378</v>
      </c>
      <c r="E62" s="19">
        <f t="shared" si="54"/>
        <v>3.47941847432258</v>
      </c>
      <c r="F62" s="16" t="s">
        <v>73</v>
      </c>
      <c r="G62" s="13">
        <v>5</v>
      </c>
      <c r="H62" s="18">
        <f t="shared" si="40"/>
        <v>10.9848008378</v>
      </c>
      <c r="I62" s="18">
        <f t="shared" si="41"/>
        <v>284.1348008378</v>
      </c>
      <c r="J62" s="18">
        <f t="shared" si="42"/>
        <v>0.0691369885560434</v>
      </c>
      <c r="K62" s="18">
        <f t="shared" si="43"/>
        <v>28.47</v>
      </c>
      <c r="L62" s="18">
        <f t="shared" si="44"/>
        <v>7.6869</v>
      </c>
      <c r="M62" s="13" t="s">
        <v>75</v>
      </c>
      <c r="N62" s="18">
        <f>(O61-P61)*$C$22/100</f>
        <v>28.0505781740181</v>
      </c>
      <c r="O62" s="18">
        <f t="shared" si="55"/>
        <v>9.16324621968517</v>
      </c>
      <c r="P62" s="18">
        <f t="shared" si="45"/>
        <v>0.633519249026581</v>
      </c>
      <c r="Q62" s="23">
        <f t="shared" si="46"/>
        <v>0.285083662061962</v>
      </c>
      <c r="R62" s="18">
        <f t="shared" si="47"/>
        <v>3.459105</v>
      </c>
      <c r="S62" s="24">
        <f t="shared" si="48"/>
        <v>0.0824154404280765</v>
      </c>
      <c r="T62" s="3">
        <v>0.27</v>
      </c>
      <c r="U62" s="25">
        <f t="shared" si="49"/>
        <v>0.0222521689155807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0.281909028928048</v>
      </c>
      <c r="AC62" s="28">
        <f t="shared" si="51"/>
        <v>28.47</v>
      </c>
      <c r="AD62" s="1">
        <f t="shared" si="52"/>
        <v>0.45</v>
      </c>
      <c r="AE62" s="29">
        <f t="shared" si="56"/>
        <v>424.609048789982</v>
      </c>
      <c r="AF62" s="1">
        <f t="shared" si="53"/>
        <v>34078910.1788715</v>
      </c>
    </row>
    <row r="63" s="1" customFormat="1" spans="1:32">
      <c r="A63" s="13"/>
      <c r="B63" s="13"/>
      <c r="C63" s="16">
        <v>5</v>
      </c>
      <c r="D63" s="17">
        <v>16.8185932196774</v>
      </c>
      <c r="E63" s="19">
        <f t="shared" si="54"/>
        <v>10.9848008378</v>
      </c>
      <c r="F63" s="16" t="s">
        <v>75</v>
      </c>
      <c r="G63" s="13">
        <v>6</v>
      </c>
      <c r="H63" s="18">
        <f t="shared" si="40"/>
        <v>16.8185932196774</v>
      </c>
      <c r="I63" s="18">
        <f t="shared" si="41"/>
        <v>289.968593219677</v>
      </c>
      <c r="J63" s="18">
        <f t="shared" si="42"/>
        <v>0.13776119668853</v>
      </c>
      <c r="K63" s="18">
        <f t="shared" si="43"/>
        <v>28.47</v>
      </c>
      <c r="L63" s="18">
        <f t="shared" si="44"/>
        <v>7.6869</v>
      </c>
      <c r="M63" s="13" t="s">
        <v>73</v>
      </c>
      <c r="N63" s="13"/>
      <c r="O63" s="18">
        <f t="shared" si="55"/>
        <v>16.2166269706586</v>
      </c>
      <c r="P63" s="18">
        <f t="shared" si="45"/>
        <v>2.23402193772942</v>
      </c>
      <c r="Q63" s="23">
        <f t="shared" si="46"/>
        <v>1.00530987197824</v>
      </c>
      <c r="R63" s="18">
        <f t="shared" si="47"/>
        <v>3.459105</v>
      </c>
      <c r="S63" s="24">
        <f t="shared" si="48"/>
        <v>0.290627162800273</v>
      </c>
      <c r="T63" s="3">
        <v>0.27</v>
      </c>
      <c r="U63" s="25">
        <f t="shared" si="49"/>
        <v>0.0784693339560737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0.298858504187756</v>
      </c>
      <c r="AC63" s="28">
        <f t="shared" si="51"/>
        <v>28.47</v>
      </c>
      <c r="AD63" s="1">
        <f t="shared" si="52"/>
        <v>0.45</v>
      </c>
      <c r="AE63" s="29">
        <f t="shared" si="56"/>
        <v>424.609048789982</v>
      </c>
      <c r="AF63" s="1">
        <f t="shared" si="53"/>
        <v>36127867.7704428</v>
      </c>
    </row>
    <row r="64" s="1" customFormat="1" spans="1:32">
      <c r="A64" s="13"/>
      <c r="B64" s="13"/>
      <c r="C64" s="16">
        <v>6</v>
      </c>
      <c r="D64" s="17">
        <v>22.8503555173333</v>
      </c>
      <c r="E64" s="19">
        <f t="shared" si="54"/>
        <v>16.8185932196774</v>
      </c>
      <c r="F64" s="16" t="s">
        <v>73</v>
      </c>
      <c r="G64" s="13">
        <v>7</v>
      </c>
      <c r="H64" s="18">
        <f t="shared" si="40"/>
        <v>22.8503555173333</v>
      </c>
      <c r="I64" s="18">
        <f t="shared" si="41"/>
        <v>296.000355517333</v>
      </c>
      <c r="J64" s="18">
        <f t="shared" si="42"/>
        <v>0.27308274676843</v>
      </c>
      <c r="K64" s="18">
        <f t="shared" si="43"/>
        <v>28.47</v>
      </c>
      <c r="L64" s="18">
        <f t="shared" si="44"/>
        <v>7.6869</v>
      </c>
      <c r="M64" s="13" t="s">
        <v>73</v>
      </c>
      <c r="N64" s="13"/>
      <c r="O64" s="18">
        <f t="shared" si="55"/>
        <v>21.6695050329292</v>
      </c>
      <c r="P64" s="18">
        <f t="shared" si="45"/>
        <v>5.91756795550461</v>
      </c>
      <c r="Q64" s="23">
        <f t="shared" si="46"/>
        <v>2.66290557997708</v>
      </c>
      <c r="R64" s="18">
        <f t="shared" si="47"/>
        <v>3.459105</v>
      </c>
      <c r="S64" s="24">
        <f t="shared" si="48"/>
        <v>0.769825021205507</v>
      </c>
      <c r="T64" s="3">
        <v>0.27</v>
      </c>
      <c r="U64" s="25">
        <f t="shared" si="49"/>
        <v>0.207852755725487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0.337867605851234</v>
      </c>
      <c r="AC64" s="28">
        <f t="shared" si="51"/>
        <v>28.47</v>
      </c>
      <c r="AD64" s="1">
        <f t="shared" si="52"/>
        <v>0.45</v>
      </c>
      <c r="AE64" s="29">
        <f t="shared" si="56"/>
        <v>424.609048789982</v>
      </c>
      <c r="AF64" s="1">
        <f t="shared" si="53"/>
        <v>40843529.6873495</v>
      </c>
    </row>
    <row r="65" s="1" customFormat="1" spans="1:32">
      <c r="A65" s="13"/>
      <c r="B65" s="13"/>
      <c r="C65" s="16">
        <v>7</v>
      </c>
      <c r="D65" s="17">
        <v>23.8689211467742</v>
      </c>
      <c r="E65" s="19">
        <f t="shared" si="54"/>
        <v>22.8503555173333</v>
      </c>
      <c r="F65" s="16" t="s">
        <v>73</v>
      </c>
      <c r="G65" s="13">
        <v>8</v>
      </c>
      <c r="H65" s="18">
        <f t="shared" si="40"/>
        <v>23.8689211467742</v>
      </c>
      <c r="I65" s="18">
        <f t="shared" si="41"/>
        <v>297.018921146774</v>
      </c>
      <c r="J65" s="18">
        <f t="shared" si="42"/>
        <v>0.305692554346214</v>
      </c>
      <c r="K65" s="18">
        <f t="shared" si="43"/>
        <v>28.47</v>
      </c>
      <c r="L65" s="18">
        <f t="shared" si="44"/>
        <v>7.6869</v>
      </c>
      <c r="M65" s="13" t="s">
        <v>73</v>
      </c>
      <c r="N65" s="13"/>
      <c r="O65" s="18">
        <f t="shared" si="55"/>
        <v>23.4388370774246</v>
      </c>
      <c r="P65" s="18">
        <f t="shared" si="45"/>
        <v>7.16507797710266</v>
      </c>
      <c r="Q65" s="23">
        <f t="shared" si="46"/>
        <v>3.2242850896962</v>
      </c>
      <c r="R65" s="18">
        <f t="shared" si="47"/>
        <v>3.459105</v>
      </c>
      <c r="S65" s="24">
        <f t="shared" si="48"/>
        <v>0.9321154141595</v>
      </c>
      <c r="T65" s="3">
        <v>0.27</v>
      </c>
      <c r="U65" s="25">
        <f t="shared" si="49"/>
        <v>0.251671161823065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0.351078855289654</v>
      </c>
      <c r="AC65" s="28">
        <f t="shared" si="51"/>
        <v>28.47</v>
      </c>
      <c r="AD65" s="1">
        <f t="shared" si="52"/>
        <v>0.45</v>
      </c>
      <c r="AE65" s="29">
        <f t="shared" si="56"/>
        <v>424.609048789982</v>
      </c>
      <c r="AF65" s="1">
        <f t="shared" si="53"/>
        <v>42440587.378884</v>
      </c>
    </row>
    <row r="66" s="1" customFormat="1" spans="1:32">
      <c r="A66" s="13"/>
      <c r="B66" s="13"/>
      <c r="C66" s="16">
        <v>8</v>
      </c>
      <c r="D66" s="17">
        <v>22.8803693309677</v>
      </c>
      <c r="E66" s="19">
        <f t="shared" si="54"/>
        <v>23.8689211467742</v>
      </c>
      <c r="F66" s="16" t="s">
        <v>73</v>
      </c>
      <c r="G66" s="13">
        <v>9</v>
      </c>
      <c r="H66" s="18">
        <f t="shared" si="40"/>
        <v>22.8803693309677</v>
      </c>
      <c r="I66" s="18">
        <f t="shared" si="41"/>
        <v>296.030369330968</v>
      </c>
      <c r="J66" s="18">
        <f t="shared" si="42"/>
        <v>0.273995024590881</v>
      </c>
      <c r="K66" s="18">
        <f t="shared" si="43"/>
        <v>28.47</v>
      </c>
      <c r="L66" s="18">
        <f t="shared" si="44"/>
        <v>7.6869</v>
      </c>
      <c r="M66" s="13" t="s">
        <v>73</v>
      </c>
      <c r="N66" s="13"/>
      <c r="O66" s="18">
        <f t="shared" si="55"/>
        <v>23.9606591003219</v>
      </c>
      <c r="P66" s="18">
        <f t="shared" si="45"/>
        <v>6.56510137940641</v>
      </c>
      <c r="Q66" s="23">
        <f t="shared" si="46"/>
        <v>2.95429562073289</v>
      </c>
      <c r="R66" s="18">
        <f t="shared" si="47"/>
        <v>3.459105</v>
      </c>
      <c r="S66" s="24">
        <f t="shared" si="48"/>
        <v>0.854063586023808</v>
      </c>
      <c r="T66" s="3">
        <v>0.27</v>
      </c>
      <c r="U66" s="25">
        <f t="shared" si="49"/>
        <v>0.230597168226428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0.344725046220268</v>
      </c>
      <c r="AC66" s="28">
        <f t="shared" si="51"/>
        <v>28.47</v>
      </c>
      <c r="AD66" s="1">
        <f t="shared" si="52"/>
        <v>0.45</v>
      </c>
      <c r="AE66" s="29">
        <f t="shared" si="56"/>
        <v>424.609048789982</v>
      </c>
      <c r="AF66" s="1">
        <f t="shared" si="53"/>
        <v>41672499.5691652</v>
      </c>
    </row>
    <row r="67" s="1" customFormat="1" spans="1:32">
      <c r="A67" s="13"/>
      <c r="B67" s="13"/>
      <c r="C67" s="16">
        <v>9</v>
      </c>
      <c r="D67" s="17">
        <v>15.9528241521333</v>
      </c>
      <c r="E67" s="19">
        <f t="shared" si="54"/>
        <v>22.8803693309677</v>
      </c>
      <c r="F67" s="16" t="s">
        <v>73</v>
      </c>
      <c r="G67" s="13">
        <v>10</v>
      </c>
      <c r="H67" s="18">
        <f t="shared" si="40"/>
        <v>15.9528241521333</v>
      </c>
      <c r="I67" s="18">
        <f t="shared" si="41"/>
        <v>289.102824152133</v>
      </c>
      <c r="J67" s="18">
        <f t="shared" si="42"/>
        <v>0.124582009769396</v>
      </c>
      <c r="K67" s="18">
        <f t="shared" si="43"/>
        <v>28.47</v>
      </c>
      <c r="L67" s="18">
        <f t="shared" si="44"/>
        <v>7.6869</v>
      </c>
      <c r="M67" s="13" t="s">
        <v>73</v>
      </c>
      <c r="N67" s="13"/>
      <c r="O67" s="18">
        <f t="shared" si="55"/>
        <v>25.0824577209155</v>
      </c>
      <c r="P67" s="18">
        <f t="shared" si="45"/>
        <v>3.12482299282755</v>
      </c>
      <c r="Q67" s="23">
        <f t="shared" si="46"/>
        <v>1.4061703467724</v>
      </c>
      <c r="R67" s="18">
        <f t="shared" si="47"/>
        <v>3.459105</v>
      </c>
      <c r="S67" s="24">
        <f t="shared" si="48"/>
        <v>0.406512767543165</v>
      </c>
      <c r="T67" s="3">
        <v>0.27</v>
      </c>
      <c r="U67" s="25">
        <f t="shared" si="49"/>
        <v>0.109758447236655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0.308292171841851</v>
      </c>
      <c r="AC67" s="28">
        <f t="shared" si="51"/>
        <v>28.47</v>
      </c>
      <c r="AD67" s="1">
        <f t="shared" si="52"/>
        <v>0.45</v>
      </c>
      <c r="AE67" s="29">
        <f t="shared" si="56"/>
        <v>424.609048789982</v>
      </c>
      <c r="AF67" s="1">
        <f t="shared" si="53"/>
        <v>37268267.9692718</v>
      </c>
    </row>
    <row r="68" s="1" customFormat="1" spans="1:32">
      <c r="A68" s="13"/>
      <c r="B68" s="13"/>
      <c r="C68" s="16">
        <v>10</v>
      </c>
      <c r="D68" s="17">
        <v>10.7804818946774</v>
      </c>
      <c r="E68" s="19">
        <f t="shared" si="54"/>
        <v>15.9528241521333</v>
      </c>
      <c r="F68" s="16" t="s">
        <v>73</v>
      </c>
      <c r="G68" s="13">
        <v>11</v>
      </c>
      <c r="H68" s="18">
        <f t="shared" si="40"/>
        <v>10.7804818946774</v>
      </c>
      <c r="I68" s="18">
        <f t="shared" si="41"/>
        <v>283.930481894677</v>
      </c>
      <c r="J68" s="18">
        <f t="shared" si="42"/>
        <v>0.0674529399431893</v>
      </c>
      <c r="K68" s="18">
        <f t="shared" si="43"/>
        <v>28.47</v>
      </c>
      <c r="L68" s="18">
        <f t="shared" si="44"/>
        <v>7.6869</v>
      </c>
      <c r="M68" s="13" t="s">
        <v>75</v>
      </c>
      <c r="N68" s="18">
        <f>(O67-P67)*$C$22/100</f>
        <v>20.8597529916835</v>
      </c>
      <c r="O68" s="18">
        <f t="shared" si="55"/>
        <v>8.7847817364044</v>
      </c>
      <c r="P68" s="18">
        <f t="shared" si="45"/>
        <v>0.592559354879712</v>
      </c>
      <c r="Q68" s="23">
        <f t="shared" si="46"/>
        <v>0.26665170969587</v>
      </c>
      <c r="R68" s="18">
        <f t="shared" si="47"/>
        <v>3.459105</v>
      </c>
      <c r="S68" s="24">
        <f t="shared" si="48"/>
        <v>0.0770869082308489</v>
      </c>
      <c r="T68" s="3">
        <v>0.27</v>
      </c>
      <c r="U68" s="25">
        <f t="shared" si="49"/>
        <v>0.0208134652223292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0.232675259764532</v>
      </c>
      <c r="AC68" s="28">
        <f t="shared" si="51"/>
        <v>28.47</v>
      </c>
      <c r="AD68" s="1">
        <f t="shared" si="52"/>
        <v>0.45</v>
      </c>
      <c r="AE68" s="29">
        <f t="shared" si="56"/>
        <v>424.609048789982</v>
      </c>
      <c r="AF68" s="1">
        <f t="shared" si="53"/>
        <v>28127227.1005726</v>
      </c>
    </row>
    <row r="69" s="1" customFormat="1" spans="1:33">
      <c r="A69" s="13"/>
      <c r="B69" s="13"/>
      <c r="C69" s="16">
        <v>11</v>
      </c>
      <c r="D69" s="17">
        <v>2.78206139833333</v>
      </c>
      <c r="E69" s="19">
        <f t="shared" si="54"/>
        <v>10.7804818946774</v>
      </c>
      <c r="F69" s="16" t="s">
        <v>75</v>
      </c>
      <c r="G69" s="13">
        <v>12</v>
      </c>
      <c r="H69" s="18">
        <f t="shared" si="40"/>
        <v>2.78206139833333</v>
      </c>
      <c r="I69" s="18">
        <f t="shared" si="41"/>
        <v>275.932061398333</v>
      </c>
      <c r="J69" s="18">
        <f t="shared" si="42"/>
        <v>0.0249627746864528</v>
      </c>
      <c r="K69" s="18">
        <f t="shared" si="43"/>
        <v>28.47</v>
      </c>
      <c r="L69" s="18">
        <f t="shared" si="44"/>
        <v>7.6869</v>
      </c>
      <c r="M69" s="13" t="s">
        <v>73</v>
      </c>
      <c r="N69" s="13"/>
      <c r="O69" s="18">
        <f t="shared" si="55"/>
        <v>15.8791223815247</v>
      </c>
      <c r="P69" s="18">
        <f t="shared" si="45"/>
        <v>0.396386954228611</v>
      </c>
      <c r="Q69" s="23">
        <f t="shared" si="46"/>
        <v>0.178374129402875</v>
      </c>
      <c r="R69" s="18">
        <f t="shared" si="47"/>
        <v>3.459105</v>
      </c>
      <c r="S69" s="24">
        <f t="shared" si="48"/>
        <v>0.0515665553381221</v>
      </c>
      <c r="T69" s="3">
        <v>0.27</v>
      </c>
      <c r="U69" s="25">
        <f t="shared" si="49"/>
        <v>0.013922969941293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0.2305977754373</v>
      </c>
      <c r="AC69" s="28">
        <f t="shared" si="51"/>
        <v>28.47</v>
      </c>
      <c r="AD69" s="1">
        <f t="shared" si="52"/>
        <v>0.45</v>
      </c>
      <c r="AE69" s="29">
        <f t="shared" si="56"/>
        <v>424.609048789982</v>
      </c>
      <c r="AF69" s="1">
        <f t="shared" si="53"/>
        <v>27876087.9226081</v>
      </c>
      <c r="AG69" s="1">
        <f>SUM(AF58:AF69)</f>
        <v>399472221.220123</v>
      </c>
    </row>
    <row r="70" s="1" customFormat="1" spans="1:46">
      <c r="A70" s="13"/>
      <c r="B70" s="13"/>
      <c r="C70" s="16">
        <v>12</v>
      </c>
      <c r="D70" s="17">
        <v>-6.12963380370968</v>
      </c>
      <c r="E70" s="19">
        <f t="shared" si="54"/>
        <v>2.78206139833333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F10</f>
        <v>341.64</v>
      </c>
      <c r="C74" s="16" t="s">
        <v>72</v>
      </c>
      <c r="D74" s="17">
        <v>-5.20660759529032</v>
      </c>
      <c r="E74" s="16"/>
      <c r="F74" s="16"/>
      <c r="G74" s="13">
        <v>1</v>
      </c>
      <c r="H74" s="18">
        <f t="shared" ref="H74:H85" si="57">E75</f>
        <v>-5.20660759529032</v>
      </c>
      <c r="I74" s="18">
        <f t="shared" ref="I74:I85" si="58">H74+273.15</f>
        <v>267.94339240471</v>
      </c>
      <c r="J74" s="18">
        <f t="shared" ref="J74:J85" si="59">EXP(($C$16*(I74-$C$14))/($C$17*I74*$C$14))</f>
        <v>0.00871734644738727</v>
      </c>
      <c r="K74" s="18">
        <f t="shared" ref="K74:K85" si="60">$B$74/12</f>
        <v>28.47</v>
      </c>
      <c r="L74" s="18">
        <f t="shared" ref="L74:L85" si="61">K74*$B$75/100</f>
        <v>0.2847</v>
      </c>
      <c r="M74" s="13" t="s">
        <v>73</v>
      </c>
      <c r="N74" s="13"/>
      <c r="O74" s="18">
        <f>L74</f>
        <v>0.2847</v>
      </c>
      <c r="P74" s="18">
        <f t="shared" ref="P74:P85" si="62">O74*J74</f>
        <v>0.00248182853357116</v>
      </c>
      <c r="Q74" s="23">
        <f t="shared" ref="Q74:Q85" si="63">P74*$B$76</f>
        <v>0.000645275418728501</v>
      </c>
      <c r="R74" s="18">
        <f t="shared" ref="R74:R85" si="64">L74*$B$76</f>
        <v>0.074022</v>
      </c>
      <c r="S74" s="24">
        <f t="shared" ref="S74:S85" si="65">Q74/R74</f>
        <v>0.00871734644738727</v>
      </c>
      <c r="T74" s="3">
        <v>0.01</v>
      </c>
      <c r="U74" s="25">
        <f t="shared" ref="U74:U85" si="66">S74*T74</f>
        <v>8.71734644738727e-5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0.01</v>
      </c>
      <c r="AF74" s="3">
        <v>0.49</v>
      </c>
      <c r="AG74" s="25">
        <f t="shared" ref="AG74:AG85" si="67">AF74*AE74</f>
        <v>0.0049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0.02</v>
      </c>
      <c r="AR74" s="3">
        <v>0.5</v>
      </c>
      <c r="AS74" s="3">
        <f t="shared" ref="AS74:AS85" si="68">AR74*AQ74</f>
        <v>0.01</v>
      </c>
      <c r="AT74" s="2">
        <f t="shared" ref="AT74:AT85" si="69">(AS74+AM74+AD74+AA74+U74+X74+AG74+AJ74+AP74)</f>
        <v>0.0149871734644739</v>
      </c>
      <c r="AU74" s="28">
        <f t="shared" ref="AU74:AU85" si="70">$B$74/12</f>
        <v>28.47</v>
      </c>
      <c r="AV74" s="1">
        <f t="shared" ref="AV74:AV85" si="71">$B$76</f>
        <v>0.26</v>
      </c>
      <c r="AW74" s="2">
        <f>$E$8/12</f>
        <v>0.577066666666667</v>
      </c>
      <c r="AX74" s="1">
        <f t="shared" ref="AX74:AX85" si="72">AW74*10000*AV74*0.67*AU74*AT74</f>
        <v>428.924980774683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-9.93342485022581</v>
      </c>
      <c r="E75" s="19">
        <f t="shared" ref="E75:E86" si="73">D74</f>
        <v>-5.20660759529032</v>
      </c>
      <c r="F75" s="16" t="s">
        <v>73</v>
      </c>
      <c r="G75" s="13">
        <v>2</v>
      </c>
      <c r="H75" s="18">
        <f t="shared" si="57"/>
        <v>-9.93342485022581</v>
      </c>
      <c r="I75" s="18">
        <f t="shared" si="58"/>
        <v>263.216575149774</v>
      </c>
      <c r="J75" s="18">
        <f t="shared" si="59"/>
        <v>0.00453916512532066</v>
      </c>
      <c r="K75" s="18">
        <f t="shared" si="60"/>
        <v>28.47</v>
      </c>
      <c r="L75" s="18">
        <f t="shared" si="61"/>
        <v>0.2847</v>
      </c>
      <c r="M75" s="13" t="s">
        <v>73</v>
      </c>
      <c r="N75" s="13"/>
      <c r="O75" s="18">
        <f t="shared" ref="O75:O85" si="74">L75+O74-P74-N75</f>
        <v>0.566918171466429</v>
      </c>
      <c r="P75" s="18">
        <f t="shared" si="62"/>
        <v>0.00257333519283097</v>
      </c>
      <c r="Q75" s="23">
        <f t="shared" si="63"/>
        <v>0.000669067150136053</v>
      </c>
      <c r="R75" s="18">
        <f t="shared" si="64"/>
        <v>0.074022</v>
      </c>
      <c r="S75" s="24">
        <f t="shared" si="65"/>
        <v>0.009038760775662</v>
      </c>
      <c r="T75" s="3">
        <v>0.01</v>
      </c>
      <c r="U75" s="25">
        <f t="shared" si="66"/>
        <v>9.038760775662e-5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0.00558038760775662</v>
      </c>
      <c r="AU75" s="28">
        <f t="shared" si="70"/>
        <v>28.47</v>
      </c>
      <c r="AV75" s="1">
        <f t="shared" si="71"/>
        <v>0.26</v>
      </c>
      <c r="AW75" s="2">
        <f t="shared" ref="AW75:AW85" si="75">$E$8/12</f>
        <v>0.577066666666667</v>
      </c>
      <c r="AX75" s="1">
        <f t="shared" si="72"/>
        <v>159.707742960745</v>
      </c>
    </row>
    <row r="76" s="1" customFormat="1" spans="1:50">
      <c r="A76" s="13" t="s">
        <v>38</v>
      </c>
      <c r="B76" s="13">
        <v>0.26</v>
      </c>
      <c r="C76" s="16">
        <v>2</v>
      </c>
      <c r="D76" s="17">
        <v>-3.36958405485714</v>
      </c>
      <c r="E76" s="19">
        <f t="shared" si="73"/>
        <v>-9.93342485022581</v>
      </c>
      <c r="F76" s="16" t="s">
        <v>73</v>
      </c>
      <c r="G76" s="13">
        <v>3</v>
      </c>
      <c r="H76" s="18">
        <f t="shared" si="57"/>
        <v>-3.36958405485714</v>
      </c>
      <c r="I76" s="18">
        <f t="shared" si="58"/>
        <v>269.780415945143</v>
      </c>
      <c r="J76" s="18">
        <f t="shared" si="59"/>
        <v>0.0111647214301888</v>
      </c>
      <c r="K76" s="18">
        <f t="shared" si="60"/>
        <v>28.47</v>
      </c>
      <c r="L76" s="18">
        <f t="shared" si="61"/>
        <v>0.2847</v>
      </c>
      <c r="M76" s="13" t="s">
        <v>73</v>
      </c>
      <c r="N76" s="13"/>
      <c r="O76" s="18">
        <f t="shared" si="74"/>
        <v>0.849044836273598</v>
      </c>
      <c r="P76" s="18">
        <f t="shared" si="62"/>
        <v>0.00947934907873498</v>
      </c>
      <c r="Q76" s="23">
        <f t="shared" si="63"/>
        <v>0.00246463076047109</v>
      </c>
      <c r="R76" s="18">
        <f t="shared" si="64"/>
        <v>0.074022</v>
      </c>
      <c r="S76" s="24">
        <f t="shared" si="65"/>
        <v>0.0332959222997365</v>
      </c>
      <c r="T76" s="3">
        <v>0.01</v>
      </c>
      <c r="U76" s="25">
        <f t="shared" si="66"/>
        <v>0.000332959222997365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0.00582295922299737</v>
      </c>
      <c r="AU76" s="28">
        <f t="shared" si="70"/>
        <v>28.47</v>
      </c>
      <c r="AV76" s="1">
        <f t="shared" si="71"/>
        <v>0.26</v>
      </c>
      <c r="AW76" s="2">
        <f t="shared" si="75"/>
        <v>0.577066666666667</v>
      </c>
      <c r="AX76" s="1">
        <f t="shared" si="72"/>
        <v>166.650014340352</v>
      </c>
    </row>
    <row r="77" s="1" customFormat="1" spans="1:50">
      <c r="A77" s="13"/>
      <c r="B77" s="13"/>
      <c r="C77" s="16">
        <v>3</v>
      </c>
      <c r="D77" s="17">
        <v>3.47941847432258</v>
      </c>
      <c r="E77" s="19">
        <f t="shared" si="73"/>
        <v>-3.36958405485714</v>
      </c>
      <c r="F77" s="16" t="s">
        <v>73</v>
      </c>
      <c r="G77" s="13">
        <v>4</v>
      </c>
      <c r="H77" s="18">
        <f t="shared" si="57"/>
        <v>3.47941847432258</v>
      </c>
      <c r="I77" s="18">
        <f t="shared" si="58"/>
        <v>276.629418474323</v>
      </c>
      <c r="J77" s="18">
        <f t="shared" si="59"/>
        <v>0.0272850987465789</v>
      </c>
      <c r="K77" s="18">
        <f t="shared" si="60"/>
        <v>28.47</v>
      </c>
      <c r="L77" s="18">
        <f t="shared" si="61"/>
        <v>0.2847</v>
      </c>
      <c r="M77" s="13" t="s">
        <v>73</v>
      </c>
      <c r="N77" s="13"/>
      <c r="O77" s="18">
        <f t="shared" si="74"/>
        <v>1.12426548719486</v>
      </c>
      <c r="P77" s="18">
        <f t="shared" si="62"/>
        <v>0.0306756948354825</v>
      </c>
      <c r="Q77" s="23">
        <f t="shared" si="63"/>
        <v>0.00797568065722544</v>
      </c>
      <c r="R77" s="18">
        <f t="shared" si="64"/>
        <v>0.074022</v>
      </c>
      <c r="S77" s="24">
        <f t="shared" si="65"/>
        <v>0.107747435319573</v>
      </c>
      <c r="T77" s="3">
        <v>0.01</v>
      </c>
      <c r="U77" s="25">
        <f t="shared" si="66"/>
        <v>0.00107747435319573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0.00656747435319573</v>
      </c>
      <c r="AU77" s="28">
        <f t="shared" si="70"/>
        <v>28.47</v>
      </c>
      <c r="AV77" s="1">
        <f t="shared" si="71"/>
        <v>0.26</v>
      </c>
      <c r="AW77" s="2">
        <f t="shared" si="75"/>
        <v>0.577066666666667</v>
      </c>
      <c r="AX77" s="1">
        <f t="shared" si="72"/>
        <v>187.957643738501</v>
      </c>
    </row>
    <row r="78" s="1" customFormat="1" spans="1:50">
      <c r="A78" s="13"/>
      <c r="B78" s="13"/>
      <c r="C78" s="16">
        <v>4</v>
      </c>
      <c r="D78" s="17">
        <v>10.9848008378</v>
      </c>
      <c r="E78" s="19">
        <f t="shared" si="73"/>
        <v>3.47941847432258</v>
      </c>
      <c r="F78" s="16" t="s">
        <v>73</v>
      </c>
      <c r="G78" s="13">
        <v>5</v>
      </c>
      <c r="H78" s="18">
        <f t="shared" si="57"/>
        <v>10.9848008378</v>
      </c>
      <c r="I78" s="18">
        <f t="shared" si="58"/>
        <v>284.1348008378</v>
      </c>
      <c r="J78" s="18">
        <f t="shared" si="59"/>
        <v>0.0691369885560434</v>
      </c>
      <c r="K78" s="18">
        <f t="shared" si="60"/>
        <v>28.47</v>
      </c>
      <c r="L78" s="18">
        <f t="shared" si="61"/>
        <v>0.2847</v>
      </c>
      <c r="M78" s="13" t="s">
        <v>75</v>
      </c>
      <c r="N78" s="18">
        <f>(O77-P77)*$C$22/100</f>
        <v>1.03891030274141</v>
      </c>
      <c r="O78" s="18">
        <f t="shared" si="74"/>
        <v>0.339379489617969</v>
      </c>
      <c r="P78" s="18">
        <f t="shared" si="62"/>
        <v>0.0234636758898734</v>
      </c>
      <c r="Q78" s="23">
        <f t="shared" si="63"/>
        <v>0.00610055573136708</v>
      </c>
      <c r="R78" s="18">
        <f t="shared" si="64"/>
        <v>0.074022</v>
      </c>
      <c r="S78" s="24">
        <f t="shared" si="65"/>
        <v>0.0824154404280765</v>
      </c>
      <c r="T78" s="3">
        <v>0.01</v>
      </c>
      <c r="U78" s="25">
        <f t="shared" si="66"/>
        <v>0.000824154404280765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0.0107741544042808</v>
      </c>
      <c r="AU78" s="28">
        <f t="shared" si="70"/>
        <v>28.47</v>
      </c>
      <c r="AV78" s="1">
        <f t="shared" si="71"/>
        <v>0.26</v>
      </c>
      <c r="AW78" s="2">
        <f t="shared" si="75"/>
        <v>0.577066666666667</v>
      </c>
      <c r="AX78" s="1">
        <f t="shared" si="72"/>
        <v>308.350602711985</v>
      </c>
    </row>
    <row r="79" s="1" customFormat="1" spans="1:50">
      <c r="A79" s="13"/>
      <c r="B79" s="13"/>
      <c r="C79" s="16">
        <v>5</v>
      </c>
      <c r="D79" s="17">
        <v>16.8185932196774</v>
      </c>
      <c r="E79" s="19">
        <f t="shared" si="73"/>
        <v>10.9848008378</v>
      </c>
      <c r="F79" s="16" t="s">
        <v>75</v>
      </c>
      <c r="G79" s="13">
        <v>6</v>
      </c>
      <c r="H79" s="18">
        <f t="shared" si="57"/>
        <v>16.8185932196774</v>
      </c>
      <c r="I79" s="18">
        <f t="shared" si="58"/>
        <v>289.968593219677</v>
      </c>
      <c r="J79" s="18">
        <f t="shared" si="59"/>
        <v>0.13776119668853</v>
      </c>
      <c r="K79" s="18">
        <f t="shared" si="60"/>
        <v>28.47</v>
      </c>
      <c r="L79" s="18">
        <f t="shared" si="61"/>
        <v>0.2847</v>
      </c>
      <c r="M79" s="13" t="s">
        <v>73</v>
      </c>
      <c r="N79" s="13"/>
      <c r="O79" s="18">
        <f t="shared" si="74"/>
        <v>0.600615813728095</v>
      </c>
      <c r="P79" s="18">
        <f t="shared" si="62"/>
        <v>0.0827415532492377</v>
      </c>
      <c r="Q79" s="23">
        <f t="shared" si="63"/>
        <v>0.0215128038448018</v>
      </c>
      <c r="R79" s="18">
        <f t="shared" si="64"/>
        <v>0.074022</v>
      </c>
      <c r="S79" s="24">
        <f t="shared" si="65"/>
        <v>0.290627162800273</v>
      </c>
      <c r="T79" s="3">
        <v>0.01</v>
      </c>
      <c r="U79" s="25">
        <f t="shared" si="66"/>
        <v>0.00290627162800273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0.0128562716280027</v>
      </c>
      <c r="AU79" s="28">
        <f t="shared" si="70"/>
        <v>28.47</v>
      </c>
      <c r="AV79" s="1">
        <f t="shared" si="71"/>
        <v>0.26</v>
      </c>
      <c r="AW79" s="2">
        <f t="shared" si="75"/>
        <v>0.577066666666667</v>
      </c>
      <c r="AX79" s="1">
        <f t="shared" si="72"/>
        <v>367.939696831203</v>
      </c>
    </row>
    <row r="80" s="1" customFormat="1" spans="1:50">
      <c r="A80" s="13"/>
      <c r="B80" s="13"/>
      <c r="C80" s="16">
        <v>6</v>
      </c>
      <c r="D80" s="17">
        <v>22.8503555173333</v>
      </c>
      <c r="E80" s="19">
        <f t="shared" si="73"/>
        <v>16.8185932196774</v>
      </c>
      <c r="F80" s="16" t="s">
        <v>73</v>
      </c>
      <c r="G80" s="13">
        <v>7</v>
      </c>
      <c r="H80" s="18">
        <f t="shared" si="57"/>
        <v>22.8503555173333</v>
      </c>
      <c r="I80" s="18">
        <f t="shared" si="58"/>
        <v>296.000355517333</v>
      </c>
      <c r="J80" s="18">
        <f t="shared" si="59"/>
        <v>0.27308274676843</v>
      </c>
      <c r="K80" s="18">
        <f t="shared" si="60"/>
        <v>28.47</v>
      </c>
      <c r="L80" s="18">
        <f t="shared" si="61"/>
        <v>0.2847</v>
      </c>
      <c r="M80" s="13" t="s">
        <v>73</v>
      </c>
      <c r="N80" s="13"/>
      <c r="O80" s="18">
        <f t="shared" si="74"/>
        <v>0.802574260478858</v>
      </c>
      <c r="P80" s="18">
        <f t="shared" si="62"/>
        <v>0.219169183537208</v>
      </c>
      <c r="Q80" s="23">
        <f t="shared" si="63"/>
        <v>0.056983987719674</v>
      </c>
      <c r="R80" s="18">
        <f t="shared" si="64"/>
        <v>0.074022</v>
      </c>
      <c r="S80" s="24">
        <f t="shared" si="65"/>
        <v>0.769825021205507</v>
      </c>
      <c r="T80" s="3">
        <v>0.01</v>
      </c>
      <c r="U80" s="25">
        <f t="shared" si="66"/>
        <v>0.00769825021205507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0.0176482502120551</v>
      </c>
      <c r="AU80" s="28">
        <f t="shared" si="70"/>
        <v>28.47</v>
      </c>
      <c r="AV80" s="1">
        <f t="shared" si="71"/>
        <v>0.26</v>
      </c>
      <c r="AW80" s="2">
        <f t="shared" si="75"/>
        <v>0.577066666666667</v>
      </c>
      <c r="AX80" s="1">
        <f t="shared" si="72"/>
        <v>505.083590368536</v>
      </c>
    </row>
    <row r="81" s="1" customFormat="1" spans="1:50">
      <c r="A81" s="13"/>
      <c r="B81" s="13"/>
      <c r="C81" s="16">
        <v>7</v>
      </c>
      <c r="D81" s="17">
        <v>23.8689211467742</v>
      </c>
      <c r="E81" s="19">
        <f t="shared" si="73"/>
        <v>22.8503555173333</v>
      </c>
      <c r="F81" s="16" t="s">
        <v>73</v>
      </c>
      <c r="G81" s="13">
        <v>8</v>
      </c>
      <c r="H81" s="18">
        <f t="shared" si="57"/>
        <v>23.8689211467742</v>
      </c>
      <c r="I81" s="18">
        <f t="shared" si="58"/>
        <v>297.018921146774</v>
      </c>
      <c r="J81" s="18">
        <f t="shared" si="59"/>
        <v>0.305692554346214</v>
      </c>
      <c r="K81" s="18">
        <f t="shared" si="60"/>
        <v>28.47</v>
      </c>
      <c r="L81" s="18">
        <f t="shared" si="61"/>
        <v>0.2847</v>
      </c>
      <c r="M81" s="13" t="s">
        <v>73</v>
      </c>
      <c r="N81" s="13"/>
      <c r="O81" s="18">
        <f t="shared" si="74"/>
        <v>0.86810507694165</v>
      </c>
      <c r="P81" s="18">
        <f t="shared" si="62"/>
        <v>0.26537325841121</v>
      </c>
      <c r="Q81" s="23">
        <f t="shared" si="63"/>
        <v>0.0689970471869145</v>
      </c>
      <c r="R81" s="18">
        <f t="shared" si="64"/>
        <v>0.074022</v>
      </c>
      <c r="S81" s="24">
        <f t="shared" si="65"/>
        <v>0.9321154141595</v>
      </c>
      <c r="T81" s="3">
        <v>0.01</v>
      </c>
      <c r="U81" s="25">
        <f t="shared" si="66"/>
        <v>0.009321154141595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0.019271154141595</v>
      </c>
      <c r="AU81" s="28">
        <f t="shared" si="70"/>
        <v>28.47</v>
      </c>
      <c r="AV81" s="1">
        <f t="shared" si="71"/>
        <v>0.26</v>
      </c>
      <c r="AW81" s="2">
        <f t="shared" si="75"/>
        <v>0.577066666666667</v>
      </c>
      <c r="AX81" s="1">
        <f t="shared" si="72"/>
        <v>551.53024279617</v>
      </c>
    </row>
    <row r="82" s="1" customFormat="1" spans="1:50">
      <c r="A82" s="13"/>
      <c r="B82" s="13"/>
      <c r="C82" s="16">
        <v>8</v>
      </c>
      <c r="D82" s="17">
        <v>22.8803693309677</v>
      </c>
      <c r="E82" s="19">
        <f t="shared" si="73"/>
        <v>23.8689211467742</v>
      </c>
      <c r="F82" s="16" t="s">
        <v>73</v>
      </c>
      <c r="G82" s="13">
        <v>9</v>
      </c>
      <c r="H82" s="18">
        <f t="shared" si="57"/>
        <v>22.8803693309677</v>
      </c>
      <c r="I82" s="18">
        <f t="shared" si="58"/>
        <v>296.030369330968</v>
      </c>
      <c r="J82" s="18">
        <f t="shared" si="59"/>
        <v>0.273995024590881</v>
      </c>
      <c r="K82" s="18">
        <f t="shared" si="60"/>
        <v>28.47</v>
      </c>
      <c r="L82" s="18">
        <f t="shared" si="61"/>
        <v>0.2847</v>
      </c>
      <c r="M82" s="13" t="s">
        <v>73</v>
      </c>
      <c r="N82" s="13"/>
      <c r="O82" s="18">
        <f t="shared" si="74"/>
        <v>0.88743181853044</v>
      </c>
      <c r="P82" s="18">
        <f t="shared" si="62"/>
        <v>0.243151902940978</v>
      </c>
      <c r="Q82" s="23">
        <f t="shared" si="63"/>
        <v>0.0632194947646543</v>
      </c>
      <c r="R82" s="18">
        <f t="shared" si="64"/>
        <v>0.074022</v>
      </c>
      <c r="S82" s="24">
        <f t="shared" si="65"/>
        <v>0.854063586023808</v>
      </c>
      <c r="T82" s="3">
        <v>0.01</v>
      </c>
      <c r="U82" s="25">
        <f t="shared" si="66"/>
        <v>0.00854063586023808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0.0184906358602381</v>
      </c>
      <c r="AU82" s="28">
        <f t="shared" si="70"/>
        <v>28.47</v>
      </c>
      <c r="AV82" s="1">
        <f t="shared" si="71"/>
        <v>0.26</v>
      </c>
      <c r="AW82" s="2">
        <f t="shared" si="75"/>
        <v>0.577066666666667</v>
      </c>
      <c r="AX82" s="1">
        <f t="shared" si="72"/>
        <v>529.192222246872</v>
      </c>
    </row>
    <row r="83" s="1" customFormat="1" spans="1:50">
      <c r="A83" s="13"/>
      <c r="B83" s="13"/>
      <c r="C83" s="16">
        <v>9</v>
      </c>
      <c r="D83" s="17">
        <v>15.9528241521333</v>
      </c>
      <c r="E83" s="19">
        <f t="shared" si="73"/>
        <v>22.8803693309677</v>
      </c>
      <c r="F83" s="16" t="s">
        <v>73</v>
      </c>
      <c r="G83" s="13">
        <v>10</v>
      </c>
      <c r="H83" s="18">
        <f t="shared" si="57"/>
        <v>15.9528241521333</v>
      </c>
      <c r="I83" s="18">
        <f t="shared" si="58"/>
        <v>289.102824152133</v>
      </c>
      <c r="J83" s="18">
        <f t="shared" si="59"/>
        <v>0.124582009769396</v>
      </c>
      <c r="K83" s="18">
        <f t="shared" si="60"/>
        <v>28.47</v>
      </c>
      <c r="L83" s="18">
        <f t="shared" si="61"/>
        <v>0.2847</v>
      </c>
      <c r="M83" s="13" t="s">
        <v>73</v>
      </c>
      <c r="N83" s="13"/>
      <c r="O83" s="18">
        <f t="shared" si="74"/>
        <v>0.928979915589462</v>
      </c>
      <c r="P83" s="18">
        <f t="shared" si="62"/>
        <v>0.115734184919539</v>
      </c>
      <c r="Q83" s="23">
        <f t="shared" si="63"/>
        <v>0.0300908880790801</v>
      </c>
      <c r="R83" s="18">
        <f t="shared" si="64"/>
        <v>0.074022</v>
      </c>
      <c r="S83" s="24">
        <f t="shared" si="65"/>
        <v>0.406512767543165</v>
      </c>
      <c r="T83" s="3">
        <v>0.01</v>
      </c>
      <c r="U83" s="25">
        <f t="shared" si="66"/>
        <v>0.00406512767543165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0.0140151276754316</v>
      </c>
      <c r="AU83" s="28">
        <f t="shared" si="70"/>
        <v>28.47</v>
      </c>
      <c r="AV83" s="1">
        <f t="shared" si="71"/>
        <v>0.26</v>
      </c>
      <c r="AW83" s="2">
        <f t="shared" si="75"/>
        <v>0.577066666666667</v>
      </c>
      <c r="AX83" s="1">
        <f t="shared" si="72"/>
        <v>401.105544216791</v>
      </c>
    </row>
    <row r="84" s="1" customFormat="1" spans="1:50">
      <c r="A84" s="13"/>
      <c r="B84" s="13"/>
      <c r="C84" s="16">
        <v>10</v>
      </c>
      <c r="D84" s="17">
        <v>10.7804818946774</v>
      </c>
      <c r="E84" s="19">
        <f t="shared" si="73"/>
        <v>15.9528241521333</v>
      </c>
      <c r="F84" s="16" t="s">
        <v>73</v>
      </c>
      <c r="G84" s="13">
        <v>11</v>
      </c>
      <c r="H84" s="18">
        <f t="shared" si="57"/>
        <v>10.7804818946774</v>
      </c>
      <c r="I84" s="18">
        <f t="shared" si="58"/>
        <v>283.930481894677</v>
      </c>
      <c r="J84" s="18">
        <f t="shared" si="59"/>
        <v>0.0674529399431893</v>
      </c>
      <c r="K84" s="18">
        <f t="shared" si="60"/>
        <v>28.47</v>
      </c>
      <c r="L84" s="18">
        <f t="shared" si="61"/>
        <v>0.2847</v>
      </c>
      <c r="M84" s="13" t="s">
        <v>75</v>
      </c>
      <c r="N84" s="18">
        <f>(O83-P83)*$C$22/100</f>
        <v>0.772583444136427</v>
      </c>
      <c r="O84" s="18">
        <f t="shared" si="74"/>
        <v>0.325362286533496</v>
      </c>
      <c r="P84" s="18">
        <f t="shared" si="62"/>
        <v>0.0219466427733227</v>
      </c>
      <c r="Q84" s="23">
        <f t="shared" si="63"/>
        <v>0.00570612712106389</v>
      </c>
      <c r="R84" s="18">
        <f t="shared" si="64"/>
        <v>0.074022</v>
      </c>
      <c r="S84" s="24">
        <f t="shared" si="65"/>
        <v>0.0770869082308488</v>
      </c>
      <c r="T84" s="3">
        <v>0.01</v>
      </c>
      <c r="U84" s="25">
        <f t="shared" si="66"/>
        <v>0.000770869082308488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0.00626086908230849</v>
      </c>
      <c r="AU84" s="28">
        <f t="shared" si="70"/>
        <v>28.47</v>
      </c>
      <c r="AV84" s="1">
        <f t="shared" si="71"/>
        <v>0.26</v>
      </c>
      <c r="AW84" s="2">
        <f t="shared" si="75"/>
        <v>0.577066666666667</v>
      </c>
      <c r="AX84" s="1">
        <f t="shared" si="72"/>
        <v>179.182762989142</v>
      </c>
    </row>
    <row r="85" s="1" customFormat="1" spans="1:51">
      <c r="A85" s="13"/>
      <c r="B85" s="13"/>
      <c r="C85" s="16">
        <v>11</v>
      </c>
      <c r="D85" s="17">
        <v>2.78206139833333</v>
      </c>
      <c r="E85" s="19">
        <f t="shared" si="73"/>
        <v>10.7804818946774</v>
      </c>
      <c r="F85" s="16" t="s">
        <v>75</v>
      </c>
      <c r="G85" s="13">
        <v>12</v>
      </c>
      <c r="H85" s="18">
        <f t="shared" si="57"/>
        <v>2.78206139833333</v>
      </c>
      <c r="I85" s="18">
        <f t="shared" si="58"/>
        <v>275.932061398333</v>
      </c>
      <c r="J85" s="18">
        <f t="shared" si="59"/>
        <v>0.0249627746864528</v>
      </c>
      <c r="K85" s="18">
        <f t="shared" si="60"/>
        <v>28.47</v>
      </c>
      <c r="L85" s="18">
        <f t="shared" si="61"/>
        <v>0.2847</v>
      </c>
      <c r="M85" s="13" t="s">
        <v>73</v>
      </c>
      <c r="N85" s="13"/>
      <c r="O85" s="18">
        <f t="shared" si="74"/>
        <v>0.588115643760173</v>
      </c>
      <c r="P85" s="18">
        <f t="shared" si="62"/>
        <v>0.0146809983047634</v>
      </c>
      <c r="Q85" s="23">
        <f t="shared" si="63"/>
        <v>0.00381705955923847</v>
      </c>
      <c r="R85" s="18">
        <f t="shared" si="64"/>
        <v>0.074022</v>
      </c>
      <c r="S85" s="24">
        <f t="shared" si="65"/>
        <v>0.0515665553381221</v>
      </c>
      <c r="T85" s="3">
        <v>0.01</v>
      </c>
      <c r="U85" s="25">
        <f t="shared" si="66"/>
        <v>0.000515665553381221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0.00600566555338122</v>
      </c>
      <c r="AU85" s="28">
        <f t="shared" si="70"/>
        <v>28.47</v>
      </c>
      <c r="AV85" s="1">
        <f t="shared" si="71"/>
        <v>0.26</v>
      </c>
      <c r="AW85" s="2">
        <f t="shared" si="75"/>
        <v>0.577066666666667</v>
      </c>
      <c r="AX85" s="1">
        <f t="shared" si="72"/>
        <v>171.87897291837</v>
      </c>
      <c r="AY85" s="1">
        <f>SUM(AX74:AX85)</f>
        <v>3957.50401689335</v>
      </c>
    </row>
    <row r="86" s="1" customFormat="1" spans="1:46">
      <c r="A86" s="13"/>
      <c r="B86" s="13"/>
      <c r="C86" s="16">
        <v>12</v>
      </c>
      <c r="D86" s="17">
        <v>-6.12963380370968</v>
      </c>
      <c r="E86" s="19">
        <f t="shared" si="73"/>
        <v>2.78206139833333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F11</f>
        <v>910.8575</v>
      </c>
      <c r="C90" s="16" t="s">
        <v>72</v>
      </c>
      <c r="D90" s="17">
        <v>-5.20660759529032</v>
      </c>
      <c r="E90" s="16"/>
      <c r="F90" s="16"/>
      <c r="G90" s="13">
        <v>1</v>
      </c>
      <c r="H90" s="18">
        <f t="shared" ref="H90:H101" si="76">E91</f>
        <v>-5.20660759529032</v>
      </c>
      <c r="I90" s="18">
        <f t="shared" ref="I90:I101" si="77">H90+273.15</f>
        <v>267.94339240471</v>
      </c>
      <c r="J90" s="18">
        <f t="shared" ref="J90:J101" si="78">EXP(($C$16*(I90-$C$14))/($C$17*I90*$C$14))</f>
        <v>0.00871734644738727</v>
      </c>
      <c r="K90" s="18">
        <f t="shared" ref="K90:K101" si="79">$B$90/12</f>
        <v>75.9047916666667</v>
      </c>
      <c r="L90" s="18">
        <f t="shared" ref="L90:L101" si="80">K90*$B$75/100</f>
        <v>0.759047916666667</v>
      </c>
      <c r="M90" s="13" t="s">
        <v>73</v>
      </c>
      <c r="N90" s="13"/>
      <c r="O90" s="18">
        <f>L90</f>
        <v>0.759047916666667</v>
      </c>
      <c r="P90" s="18">
        <f t="shared" ref="P90:P101" si="81">O90*J90</f>
        <v>0.00661688365975088</v>
      </c>
      <c r="Q90" s="23">
        <f t="shared" ref="Q90:Q101" si="82">P90*$B$76</f>
        <v>0.00172038975153523</v>
      </c>
      <c r="R90" s="18">
        <f t="shared" ref="R90:R101" si="83">L90*$B$76</f>
        <v>0.197352458333333</v>
      </c>
      <c r="S90" s="24">
        <f t="shared" ref="S90:S101" si="84">Q90/R90</f>
        <v>0.00871734644738727</v>
      </c>
      <c r="T90" s="3">
        <v>0.01</v>
      </c>
      <c r="U90" s="25">
        <f t="shared" ref="U90:U101" si="85">S90*T90</f>
        <v>8.71734644738727e-5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0.01</v>
      </c>
      <c r="AF90" s="3">
        <v>0.49</v>
      </c>
      <c r="AG90" s="25">
        <f t="shared" ref="AG90:AG101" si="86">AF90*AE90</f>
        <v>0.0049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0.02</v>
      </c>
      <c r="AR90" s="3">
        <v>0.5</v>
      </c>
      <c r="AS90" s="3">
        <f t="shared" ref="AS90:AS101" si="87">AR90*AQ90</f>
        <v>0.01</v>
      </c>
      <c r="AT90" s="2">
        <f t="shared" ref="AT90:AT101" si="88">(AS90+AM90+AD90+AA90+U90+X90+AG90+AJ90+AP90)</f>
        <v>0.0149871734644739</v>
      </c>
      <c r="AU90" s="28">
        <f t="shared" ref="AU90:AU101" si="89">$B$90/12</f>
        <v>75.9047916666667</v>
      </c>
      <c r="AV90" s="1">
        <f t="shared" ref="AV90:AV101" si="90">$B$76</f>
        <v>0.26</v>
      </c>
      <c r="AW90" s="2">
        <f>$E$9/12</f>
        <v>1.67734688725967</v>
      </c>
      <c r="AX90" s="1">
        <f t="shared" ref="AX90:AX101" si="91">AW90*10000*AV90*0.67*AU90*AT90</f>
        <v>3323.99195738996</v>
      </c>
      <c r="AZ90" s="2">
        <f>$E$10/12</f>
        <v>0.56262795671458</v>
      </c>
      <c r="BA90" s="1">
        <f t="shared" ref="BA90:BA101" si="92">AZ90*10000*AV90*0.67*AU90*AT90</f>
        <v>1114.9576854537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-9.93342485022581</v>
      </c>
      <c r="E91" s="19">
        <f t="shared" ref="E91:E102" si="93">D90</f>
        <v>-5.20660759529032</v>
      </c>
      <c r="F91" s="16" t="s">
        <v>73</v>
      </c>
      <c r="G91" s="13">
        <v>2</v>
      </c>
      <c r="H91" s="18">
        <f t="shared" si="76"/>
        <v>-9.93342485022581</v>
      </c>
      <c r="I91" s="18">
        <f t="shared" si="77"/>
        <v>263.216575149774</v>
      </c>
      <c r="J91" s="18">
        <f t="shared" si="78"/>
        <v>0.00453916512532066</v>
      </c>
      <c r="K91" s="18">
        <f t="shared" si="79"/>
        <v>75.9047916666667</v>
      </c>
      <c r="L91" s="18">
        <f t="shared" si="80"/>
        <v>0.759047916666667</v>
      </c>
      <c r="M91" s="13" t="s">
        <v>73</v>
      </c>
      <c r="N91" s="13"/>
      <c r="O91" s="18">
        <f t="shared" ref="O91:O101" si="94">L91+O90-P90-N91</f>
        <v>1.51147894967358</v>
      </c>
      <c r="P91" s="18">
        <f t="shared" si="81"/>
        <v>0.00686085253601463</v>
      </c>
      <c r="Q91" s="23">
        <f t="shared" si="82"/>
        <v>0.0017838216593638</v>
      </c>
      <c r="R91" s="18">
        <f t="shared" si="83"/>
        <v>0.197352458333333</v>
      </c>
      <c r="S91" s="24">
        <f t="shared" si="84"/>
        <v>0.009038760775662</v>
      </c>
      <c r="T91" s="3">
        <v>0.01</v>
      </c>
      <c r="U91" s="25">
        <f t="shared" si="85"/>
        <v>9.038760775662e-5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0.00558038760775662</v>
      </c>
      <c r="AU91" s="28">
        <f t="shared" si="89"/>
        <v>75.9047916666667</v>
      </c>
      <c r="AV91" s="1">
        <f t="shared" si="90"/>
        <v>0.26</v>
      </c>
      <c r="AW91" s="2">
        <f t="shared" ref="AW91:AW101" si="95">$E$9/12</f>
        <v>1.67734688725967</v>
      </c>
      <c r="AX91" s="1">
        <f t="shared" si="91"/>
        <v>1237.66923571487</v>
      </c>
      <c r="AZ91" s="2">
        <f t="shared" ref="AZ91:AZ101" si="96">$E$10/12</f>
        <v>0.56262795671458</v>
      </c>
      <c r="BA91" s="1">
        <f t="shared" si="92"/>
        <v>415.14806416483</v>
      </c>
    </row>
    <row r="92" s="1" customFormat="1" spans="1:53">
      <c r="A92" s="13" t="s">
        <v>38</v>
      </c>
      <c r="B92" s="13">
        <v>0.33</v>
      </c>
      <c r="C92" s="16">
        <v>2</v>
      </c>
      <c r="D92" s="17">
        <v>-3.36958405485714</v>
      </c>
      <c r="E92" s="19">
        <f t="shared" si="93"/>
        <v>-9.93342485022581</v>
      </c>
      <c r="F92" s="16" t="s">
        <v>73</v>
      </c>
      <c r="G92" s="13">
        <v>3</v>
      </c>
      <c r="H92" s="18">
        <f t="shared" si="76"/>
        <v>-3.36958405485714</v>
      </c>
      <c r="I92" s="18">
        <f t="shared" si="77"/>
        <v>269.780415945143</v>
      </c>
      <c r="J92" s="18">
        <f t="shared" si="78"/>
        <v>0.0111647214301888</v>
      </c>
      <c r="K92" s="18">
        <f t="shared" si="79"/>
        <v>75.9047916666667</v>
      </c>
      <c r="L92" s="18">
        <f t="shared" si="80"/>
        <v>0.759047916666667</v>
      </c>
      <c r="M92" s="13" t="s">
        <v>73</v>
      </c>
      <c r="N92" s="13"/>
      <c r="O92" s="18">
        <f t="shared" si="94"/>
        <v>2.26366601380423</v>
      </c>
      <c r="P92" s="18">
        <f t="shared" si="81"/>
        <v>0.0252732004551102</v>
      </c>
      <c r="Q92" s="23">
        <f t="shared" si="82"/>
        <v>0.00657103211832865</v>
      </c>
      <c r="R92" s="18">
        <f t="shared" si="83"/>
        <v>0.197352458333333</v>
      </c>
      <c r="S92" s="24">
        <f t="shared" si="84"/>
        <v>0.0332959222997365</v>
      </c>
      <c r="T92" s="3">
        <v>0.01</v>
      </c>
      <c r="U92" s="25">
        <f t="shared" si="85"/>
        <v>0.000332959222997365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0.00582295922299737</v>
      </c>
      <c r="AU92" s="28">
        <f t="shared" si="89"/>
        <v>75.9047916666667</v>
      </c>
      <c r="AV92" s="1">
        <f t="shared" si="90"/>
        <v>0.26</v>
      </c>
      <c r="AW92" s="2">
        <f t="shared" si="95"/>
        <v>1.67734688725967</v>
      </c>
      <c r="AX92" s="1">
        <f t="shared" si="91"/>
        <v>1291.46897988028</v>
      </c>
      <c r="AZ92" s="2">
        <f t="shared" si="96"/>
        <v>0.56262795671458</v>
      </c>
      <c r="BA92" s="1">
        <f t="shared" si="92"/>
        <v>433.193967705394</v>
      </c>
    </row>
    <row r="93" s="1" customFormat="1" spans="1:53">
      <c r="A93" s="13"/>
      <c r="B93" s="13"/>
      <c r="C93" s="16">
        <v>3</v>
      </c>
      <c r="D93" s="17">
        <v>3.47941847432258</v>
      </c>
      <c r="E93" s="19">
        <f t="shared" si="93"/>
        <v>-3.36958405485714</v>
      </c>
      <c r="F93" s="16" t="s">
        <v>73</v>
      </c>
      <c r="G93" s="13">
        <v>4</v>
      </c>
      <c r="H93" s="18">
        <f t="shared" si="76"/>
        <v>3.47941847432258</v>
      </c>
      <c r="I93" s="18">
        <f t="shared" si="77"/>
        <v>276.629418474323</v>
      </c>
      <c r="J93" s="18">
        <f t="shared" si="78"/>
        <v>0.0272850987465789</v>
      </c>
      <c r="K93" s="18">
        <f t="shared" si="79"/>
        <v>75.9047916666667</v>
      </c>
      <c r="L93" s="18">
        <f t="shared" si="80"/>
        <v>0.759047916666667</v>
      </c>
      <c r="M93" s="13" t="s">
        <v>73</v>
      </c>
      <c r="N93" s="13"/>
      <c r="O93" s="18">
        <f t="shared" si="94"/>
        <v>2.99744073001579</v>
      </c>
      <c r="P93" s="18">
        <f t="shared" si="81"/>
        <v>0.0817854663054984</v>
      </c>
      <c r="Q93" s="23">
        <f t="shared" si="82"/>
        <v>0.0212642212394296</v>
      </c>
      <c r="R93" s="18">
        <f t="shared" si="83"/>
        <v>0.197352458333333</v>
      </c>
      <c r="S93" s="24">
        <f t="shared" si="84"/>
        <v>0.107747435319573</v>
      </c>
      <c r="T93" s="3">
        <v>0.01</v>
      </c>
      <c r="U93" s="25">
        <f t="shared" si="85"/>
        <v>0.00107747435319573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0.00656747435319573</v>
      </c>
      <c r="AU93" s="28">
        <f t="shared" si="89"/>
        <v>75.9047916666667</v>
      </c>
      <c r="AV93" s="1">
        <f t="shared" si="90"/>
        <v>0.26</v>
      </c>
      <c r="AW93" s="2">
        <f t="shared" si="95"/>
        <v>1.67734688725967</v>
      </c>
      <c r="AX93" s="1">
        <f t="shared" si="91"/>
        <v>1456.5943326228</v>
      </c>
      <c r="AZ93" s="2">
        <f t="shared" si="96"/>
        <v>0.56262795671458</v>
      </c>
      <c r="BA93" s="1">
        <f t="shared" si="92"/>
        <v>488.581520823327</v>
      </c>
    </row>
    <row r="94" s="1" customFormat="1" spans="1:53">
      <c r="A94" s="13"/>
      <c r="B94" s="13"/>
      <c r="C94" s="16">
        <v>4</v>
      </c>
      <c r="D94" s="17">
        <v>10.9848008378</v>
      </c>
      <c r="E94" s="19">
        <f t="shared" si="93"/>
        <v>3.47941847432258</v>
      </c>
      <c r="F94" s="16" t="s">
        <v>73</v>
      </c>
      <c r="G94" s="13">
        <v>5</v>
      </c>
      <c r="H94" s="18">
        <f t="shared" si="76"/>
        <v>10.9848008378</v>
      </c>
      <c r="I94" s="18">
        <f t="shared" si="77"/>
        <v>284.1348008378</v>
      </c>
      <c r="J94" s="18">
        <f t="shared" si="78"/>
        <v>0.0691369885560434</v>
      </c>
      <c r="K94" s="18">
        <f t="shared" si="79"/>
        <v>75.9047916666667</v>
      </c>
      <c r="L94" s="18">
        <f t="shared" si="80"/>
        <v>0.759047916666667</v>
      </c>
      <c r="M94" s="13" t="s">
        <v>75</v>
      </c>
      <c r="N94" s="18">
        <f>(O93-P93)*$C$22/100</f>
        <v>2.76987250052478</v>
      </c>
      <c r="O94" s="18">
        <f t="shared" si="94"/>
        <v>0.904830679852182</v>
      </c>
      <c r="P94" s="18">
        <f t="shared" si="81"/>
        <v>0.0625572683580973</v>
      </c>
      <c r="Q94" s="23">
        <f t="shared" si="82"/>
        <v>0.0162648897731053</v>
      </c>
      <c r="R94" s="18">
        <f t="shared" si="83"/>
        <v>0.197352458333333</v>
      </c>
      <c r="S94" s="24">
        <f t="shared" si="84"/>
        <v>0.0824154404280765</v>
      </c>
      <c r="T94" s="3">
        <v>0.01</v>
      </c>
      <c r="U94" s="25">
        <f t="shared" si="85"/>
        <v>0.000824154404280765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0.0107741544042808</v>
      </c>
      <c r="AU94" s="28">
        <f t="shared" si="89"/>
        <v>75.9047916666667</v>
      </c>
      <c r="AV94" s="1">
        <f t="shared" si="90"/>
        <v>0.26</v>
      </c>
      <c r="AW94" s="2">
        <f t="shared" si="95"/>
        <v>1.67734688725967</v>
      </c>
      <c r="AX94" s="1">
        <f t="shared" si="91"/>
        <v>2389.59018339247</v>
      </c>
      <c r="AZ94" s="2">
        <f t="shared" si="96"/>
        <v>0.56262795671458</v>
      </c>
      <c r="BA94" s="1">
        <f t="shared" si="92"/>
        <v>801.533810614328</v>
      </c>
    </row>
    <row r="95" s="1" customFormat="1" spans="1:53">
      <c r="A95" s="13"/>
      <c r="B95" s="13"/>
      <c r="C95" s="16">
        <v>5</v>
      </c>
      <c r="D95" s="17">
        <v>16.8185932196774</v>
      </c>
      <c r="E95" s="19">
        <f t="shared" si="93"/>
        <v>10.9848008378</v>
      </c>
      <c r="F95" s="16" t="s">
        <v>75</v>
      </c>
      <c r="G95" s="13">
        <v>6</v>
      </c>
      <c r="H95" s="18">
        <f t="shared" si="76"/>
        <v>16.8185932196774</v>
      </c>
      <c r="I95" s="18">
        <f t="shared" si="77"/>
        <v>289.968593219677</v>
      </c>
      <c r="J95" s="18">
        <f t="shared" si="78"/>
        <v>0.13776119668853</v>
      </c>
      <c r="K95" s="18">
        <f t="shared" si="79"/>
        <v>75.9047916666667</v>
      </c>
      <c r="L95" s="18">
        <f t="shared" si="80"/>
        <v>0.759047916666667</v>
      </c>
      <c r="M95" s="13" t="s">
        <v>73</v>
      </c>
      <c r="N95" s="13"/>
      <c r="O95" s="18">
        <f t="shared" si="94"/>
        <v>1.60132132816075</v>
      </c>
      <c r="P95" s="18">
        <f t="shared" si="81"/>
        <v>0.220599942450291</v>
      </c>
      <c r="Q95" s="23">
        <f t="shared" si="82"/>
        <v>0.0573559850370758</v>
      </c>
      <c r="R95" s="18">
        <f t="shared" si="83"/>
        <v>0.197352458333333</v>
      </c>
      <c r="S95" s="24">
        <f t="shared" si="84"/>
        <v>0.290627162800273</v>
      </c>
      <c r="T95" s="3">
        <v>0.01</v>
      </c>
      <c r="U95" s="25">
        <f t="shared" si="85"/>
        <v>0.00290627162800273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0.0128562716280027</v>
      </c>
      <c r="AU95" s="28">
        <f t="shared" si="89"/>
        <v>75.9047916666667</v>
      </c>
      <c r="AV95" s="1">
        <f t="shared" si="90"/>
        <v>0.26</v>
      </c>
      <c r="AW95" s="2">
        <f t="shared" si="95"/>
        <v>1.67734688725967</v>
      </c>
      <c r="AX95" s="1">
        <f t="shared" si="91"/>
        <v>2851.38112231771</v>
      </c>
      <c r="AZ95" s="2">
        <f t="shared" si="96"/>
        <v>0.56262795671458</v>
      </c>
      <c r="BA95" s="1">
        <f t="shared" si="92"/>
        <v>956.431103696792</v>
      </c>
    </row>
    <row r="96" s="1" customFormat="1" spans="1:53">
      <c r="A96" s="13"/>
      <c r="B96" s="13"/>
      <c r="C96" s="16">
        <v>6</v>
      </c>
      <c r="D96" s="17">
        <v>22.8503555173333</v>
      </c>
      <c r="E96" s="19">
        <f t="shared" si="93"/>
        <v>16.8185932196774</v>
      </c>
      <c r="F96" s="16" t="s">
        <v>73</v>
      </c>
      <c r="G96" s="13">
        <v>7</v>
      </c>
      <c r="H96" s="18">
        <f t="shared" si="76"/>
        <v>22.8503555173333</v>
      </c>
      <c r="I96" s="18">
        <f t="shared" si="77"/>
        <v>296.000355517333</v>
      </c>
      <c r="J96" s="18">
        <f t="shared" si="78"/>
        <v>0.27308274676843</v>
      </c>
      <c r="K96" s="18">
        <f t="shared" si="79"/>
        <v>75.9047916666667</v>
      </c>
      <c r="L96" s="18">
        <f t="shared" si="80"/>
        <v>0.759047916666667</v>
      </c>
      <c r="M96" s="13" t="s">
        <v>73</v>
      </c>
      <c r="N96" s="13"/>
      <c r="O96" s="18">
        <f t="shared" si="94"/>
        <v>2.13976930237713</v>
      </c>
      <c r="P96" s="18">
        <f t="shared" si="81"/>
        <v>0.584334078543913</v>
      </c>
      <c r="Q96" s="23">
        <f t="shared" si="82"/>
        <v>0.151926860421417</v>
      </c>
      <c r="R96" s="18">
        <f t="shared" si="83"/>
        <v>0.197352458333333</v>
      </c>
      <c r="S96" s="24">
        <f t="shared" si="84"/>
        <v>0.769825021205507</v>
      </c>
      <c r="T96" s="3">
        <v>0.01</v>
      </c>
      <c r="U96" s="25">
        <f t="shared" si="85"/>
        <v>0.00769825021205507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0.0176482502120551</v>
      </c>
      <c r="AU96" s="28">
        <f t="shared" si="89"/>
        <v>75.9047916666667</v>
      </c>
      <c r="AV96" s="1">
        <f t="shared" si="90"/>
        <v>0.26</v>
      </c>
      <c r="AW96" s="2">
        <f t="shared" si="95"/>
        <v>1.67734688725967</v>
      </c>
      <c r="AX96" s="1">
        <f t="shared" si="91"/>
        <v>3914.18981744174</v>
      </c>
      <c r="AZ96" s="2">
        <f t="shared" si="96"/>
        <v>0.56262795671458</v>
      </c>
      <c r="BA96" s="1">
        <f t="shared" si="92"/>
        <v>1312.92616685754</v>
      </c>
    </row>
    <row r="97" s="1" customFormat="1" spans="1:53">
      <c r="A97" s="13"/>
      <c r="B97" s="13"/>
      <c r="C97" s="16">
        <v>7</v>
      </c>
      <c r="D97" s="17">
        <v>23.8689211467742</v>
      </c>
      <c r="E97" s="19">
        <f t="shared" si="93"/>
        <v>22.8503555173333</v>
      </c>
      <c r="F97" s="16" t="s">
        <v>73</v>
      </c>
      <c r="G97" s="13">
        <v>8</v>
      </c>
      <c r="H97" s="18">
        <f t="shared" si="76"/>
        <v>23.8689211467742</v>
      </c>
      <c r="I97" s="18">
        <f t="shared" si="77"/>
        <v>297.018921146774</v>
      </c>
      <c r="J97" s="18">
        <f t="shared" si="78"/>
        <v>0.305692554346214</v>
      </c>
      <c r="K97" s="18">
        <f t="shared" si="79"/>
        <v>75.9047916666667</v>
      </c>
      <c r="L97" s="18">
        <f t="shared" si="80"/>
        <v>0.759047916666667</v>
      </c>
      <c r="M97" s="13" t="s">
        <v>73</v>
      </c>
      <c r="N97" s="13"/>
      <c r="O97" s="18">
        <f t="shared" si="94"/>
        <v>2.31448314049988</v>
      </c>
      <c r="P97" s="18">
        <f t="shared" si="81"/>
        <v>0.707520263210656</v>
      </c>
      <c r="Q97" s="23">
        <f t="shared" si="82"/>
        <v>0.183955268434771</v>
      </c>
      <c r="R97" s="18">
        <f t="shared" si="83"/>
        <v>0.197352458333333</v>
      </c>
      <c r="S97" s="24">
        <f t="shared" si="84"/>
        <v>0.9321154141595</v>
      </c>
      <c r="T97" s="3">
        <v>0.01</v>
      </c>
      <c r="U97" s="25">
        <f t="shared" si="85"/>
        <v>0.009321154141595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0.019271154141595</v>
      </c>
      <c r="AU97" s="28">
        <f t="shared" si="89"/>
        <v>75.9047916666667</v>
      </c>
      <c r="AV97" s="1">
        <f t="shared" si="90"/>
        <v>0.26</v>
      </c>
      <c r="AW97" s="2">
        <f t="shared" si="95"/>
        <v>1.67734688725967</v>
      </c>
      <c r="AX97" s="1">
        <f t="shared" si="91"/>
        <v>4274.13224569178</v>
      </c>
      <c r="AZ97" s="2">
        <f t="shared" si="96"/>
        <v>0.56262795671458</v>
      </c>
      <c r="BA97" s="1">
        <f t="shared" si="92"/>
        <v>1433.66068783194</v>
      </c>
    </row>
    <row r="98" s="1" customFormat="1" spans="1:53">
      <c r="A98" s="13"/>
      <c r="B98" s="13"/>
      <c r="C98" s="16">
        <v>8</v>
      </c>
      <c r="D98" s="17">
        <v>22.8803693309677</v>
      </c>
      <c r="E98" s="19">
        <f t="shared" si="93"/>
        <v>23.8689211467742</v>
      </c>
      <c r="F98" s="16" t="s">
        <v>73</v>
      </c>
      <c r="G98" s="13">
        <v>9</v>
      </c>
      <c r="H98" s="18">
        <f t="shared" si="76"/>
        <v>22.8803693309677</v>
      </c>
      <c r="I98" s="18">
        <f t="shared" si="77"/>
        <v>296.030369330968</v>
      </c>
      <c r="J98" s="18">
        <f t="shared" si="78"/>
        <v>0.273995024590881</v>
      </c>
      <c r="K98" s="18">
        <f t="shared" si="79"/>
        <v>75.9047916666667</v>
      </c>
      <c r="L98" s="18">
        <f t="shared" si="80"/>
        <v>0.759047916666667</v>
      </c>
      <c r="M98" s="13" t="s">
        <v>73</v>
      </c>
      <c r="N98" s="13"/>
      <c r="O98" s="18">
        <f t="shared" si="94"/>
        <v>2.36601079395589</v>
      </c>
      <c r="P98" s="18">
        <f t="shared" si="81"/>
        <v>0.648275185672234</v>
      </c>
      <c r="Q98" s="23">
        <f t="shared" si="82"/>
        <v>0.168551548274781</v>
      </c>
      <c r="R98" s="18">
        <f t="shared" si="83"/>
        <v>0.197352458333333</v>
      </c>
      <c r="S98" s="24">
        <f t="shared" si="84"/>
        <v>0.854063586023808</v>
      </c>
      <c r="T98" s="3">
        <v>0.01</v>
      </c>
      <c r="U98" s="25">
        <f t="shared" si="85"/>
        <v>0.00854063586023809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0.0184906358602381</v>
      </c>
      <c r="AU98" s="28">
        <f t="shared" si="89"/>
        <v>75.9047916666667</v>
      </c>
      <c r="AV98" s="1">
        <f t="shared" si="90"/>
        <v>0.26</v>
      </c>
      <c r="AW98" s="2">
        <f t="shared" si="95"/>
        <v>1.67734688725967</v>
      </c>
      <c r="AX98" s="1">
        <f t="shared" si="91"/>
        <v>4101.02178587251</v>
      </c>
      <c r="AZ98" s="2">
        <f t="shared" si="96"/>
        <v>0.56262795671458</v>
      </c>
      <c r="BA98" s="1">
        <f t="shared" si="92"/>
        <v>1375.59471171584</v>
      </c>
    </row>
    <row r="99" s="1" customFormat="1" spans="1:53">
      <c r="A99" s="13"/>
      <c r="B99" s="13"/>
      <c r="C99" s="16">
        <v>9</v>
      </c>
      <c r="D99" s="17">
        <v>15.9528241521333</v>
      </c>
      <c r="E99" s="19">
        <f t="shared" si="93"/>
        <v>22.8803693309677</v>
      </c>
      <c r="F99" s="16" t="s">
        <v>73</v>
      </c>
      <c r="G99" s="13">
        <v>10</v>
      </c>
      <c r="H99" s="18">
        <f t="shared" si="76"/>
        <v>15.9528241521333</v>
      </c>
      <c r="I99" s="18">
        <f t="shared" si="77"/>
        <v>289.102824152133</v>
      </c>
      <c r="J99" s="18">
        <f t="shared" si="78"/>
        <v>0.124582009769396</v>
      </c>
      <c r="K99" s="18">
        <f t="shared" si="79"/>
        <v>75.9047916666667</v>
      </c>
      <c r="L99" s="18">
        <f t="shared" si="80"/>
        <v>0.759047916666667</v>
      </c>
      <c r="M99" s="13" t="s">
        <v>73</v>
      </c>
      <c r="N99" s="13"/>
      <c r="O99" s="18">
        <f t="shared" si="94"/>
        <v>2.47678352495032</v>
      </c>
      <c r="P99" s="18">
        <f t="shared" si="81"/>
        <v>0.30856266930204</v>
      </c>
      <c r="Q99" s="23">
        <f t="shared" si="82"/>
        <v>0.0802262940185305</v>
      </c>
      <c r="R99" s="18">
        <f t="shared" si="83"/>
        <v>0.197352458333333</v>
      </c>
      <c r="S99" s="24">
        <f t="shared" si="84"/>
        <v>0.406512767543165</v>
      </c>
      <c r="T99" s="3">
        <v>0.01</v>
      </c>
      <c r="U99" s="25">
        <f t="shared" si="85"/>
        <v>0.00406512767543165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0.0140151276754317</v>
      </c>
      <c r="AU99" s="28">
        <f t="shared" si="89"/>
        <v>75.9047916666667</v>
      </c>
      <c r="AV99" s="1">
        <f t="shared" si="90"/>
        <v>0.26</v>
      </c>
      <c r="AW99" s="2">
        <f t="shared" si="95"/>
        <v>1.67734688725967</v>
      </c>
      <c r="AX99" s="1">
        <f t="shared" si="91"/>
        <v>3108.40278090847</v>
      </c>
      <c r="AZ99" s="2">
        <f t="shared" si="96"/>
        <v>0.56262795671458</v>
      </c>
      <c r="BA99" s="1">
        <f t="shared" si="92"/>
        <v>1042.64318761496</v>
      </c>
    </row>
    <row r="100" s="1" customFormat="1" spans="1:53">
      <c r="A100" s="13"/>
      <c r="B100" s="13"/>
      <c r="C100" s="16">
        <v>10</v>
      </c>
      <c r="D100" s="17">
        <v>10.7804818946774</v>
      </c>
      <c r="E100" s="19">
        <f t="shared" si="93"/>
        <v>15.9528241521333</v>
      </c>
      <c r="F100" s="16" t="s">
        <v>73</v>
      </c>
      <c r="G100" s="13">
        <v>11</v>
      </c>
      <c r="H100" s="18">
        <f t="shared" si="76"/>
        <v>10.7804818946774</v>
      </c>
      <c r="I100" s="18">
        <f t="shared" si="77"/>
        <v>283.930481894677</v>
      </c>
      <c r="J100" s="18">
        <f t="shared" si="78"/>
        <v>0.0674529399431893</v>
      </c>
      <c r="K100" s="18">
        <f t="shared" si="79"/>
        <v>75.9047916666667</v>
      </c>
      <c r="L100" s="18">
        <f t="shared" si="80"/>
        <v>0.759047916666667</v>
      </c>
      <c r="M100" s="13" t="s">
        <v>75</v>
      </c>
      <c r="N100" s="18">
        <f>(O99-P99)*$C$22/100</f>
        <v>2.05980981286587</v>
      </c>
      <c r="O100" s="18">
        <f t="shared" si="94"/>
        <v>0.867458959449081</v>
      </c>
      <c r="P100" s="18">
        <f t="shared" si="81"/>
        <v>0.0585126570949003</v>
      </c>
      <c r="Q100" s="23">
        <f t="shared" si="82"/>
        <v>0.0152132908446741</v>
      </c>
      <c r="R100" s="18">
        <f t="shared" si="83"/>
        <v>0.197352458333333</v>
      </c>
      <c r="S100" s="24">
        <f t="shared" si="84"/>
        <v>0.0770869082308489</v>
      </c>
      <c r="T100" s="3">
        <v>0.01</v>
      </c>
      <c r="U100" s="25">
        <f t="shared" si="85"/>
        <v>0.000770869082308489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0.00626086908230849</v>
      </c>
      <c r="AU100" s="28">
        <f t="shared" si="89"/>
        <v>75.9047916666667</v>
      </c>
      <c r="AV100" s="1">
        <f t="shared" si="90"/>
        <v>0.26</v>
      </c>
      <c r="AW100" s="2">
        <f t="shared" si="95"/>
        <v>1.67734688725967</v>
      </c>
      <c r="AX100" s="1">
        <f t="shared" si="91"/>
        <v>1388.59262056292</v>
      </c>
      <c r="AZ100" s="2">
        <f t="shared" si="96"/>
        <v>0.56262795671458</v>
      </c>
      <c r="BA100" s="1">
        <f t="shared" si="92"/>
        <v>465.77188937503</v>
      </c>
    </row>
    <row r="101" s="1" customFormat="1" spans="1:54">
      <c r="A101" s="13"/>
      <c r="B101" s="13"/>
      <c r="C101" s="16">
        <v>11</v>
      </c>
      <c r="D101" s="17">
        <v>2.78206139833333</v>
      </c>
      <c r="E101" s="19">
        <f t="shared" si="93"/>
        <v>10.7804818946774</v>
      </c>
      <c r="F101" s="16" t="s">
        <v>75</v>
      </c>
      <c r="G101" s="13">
        <v>12</v>
      </c>
      <c r="H101" s="18">
        <f t="shared" si="76"/>
        <v>2.78206139833333</v>
      </c>
      <c r="I101" s="18">
        <f t="shared" si="77"/>
        <v>275.932061398333</v>
      </c>
      <c r="J101" s="18">
        <f t="shared" si="78"/>
        <v>0.0249627746864528</v>
      </c>
      <c r="K101" s="18">
        <f t="shared" si="79"/>
        <v>75.9047916666667</v>
      </c>
      <c r="L101" s="18">
        <f t="shared" si="80"/>
        <v>0.759047916666667</v>
      </c>
      <c r="M101" s="13" t="s">
        <v>73</v>
      </c>
      <c r="N101" s="13"/>
      <c r="O101" s="18">
        <f t="shared" si="94"/>
        <v>1.56799421902085</v>
      </c>
      <c r="P101" s="18">
        <f t="shared" si="81"/>
        <v>0.0391414863990779</v>
      </c>
      <c r="Q101" s="23">
        <f t="shared" si="82"/>
        <v>0.0101767864637603</v>
      </c>
      <c r="R101" s="18">
        <f t="shared" si="83"/>
        <v>0.197352458333333</v>
      </c>
      <c r="S101" s="24">
        <f t="shared" si="84"/>
        <v>0.0515665553381221</v>
      </c>
      <c r="T101" s="3">
        <v>0.01</v>
      </c>
      <c r="U101" s="25">
        <f t="shared" si="85"/>
        <v>0.000515665553381221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0.00600566555338122</v>
      </c>
      <c r="AU101" s="28">
        <f t="shared" si="89"/>
        <v>75.9047916666667</v>
      </c>
      <c r="AV101" s="1">
        <f t="shared" si="90"/>
        <v>0.26</v>
      </c>
      <c r="AW101" s="2">
        <f t="shared" si="95"/>
        <v>1.67734688725967</v>
      </c>
      <c r="AX101" s="1">
        <f t="shared" si="91"/>
        <v>1331.99125542475</v>
      </c>
      <c r="AY101" s="1">
        <f>SUM(AX90:AX101)</f>
        <v>30669.0263172203</v>
      </c>
      <c r="AZ101" s="2">
        <f t="shared" si="96"/>
        <v>0.56262795671458</v>
      </c>
      <c r="BA101" s="1">
        <f t="shared" si="92"/>
        <v>446.786245643952</v>
      </c>
      <c r="BB101" s="1">
        <f>SUM(BA90:BA101)</f>
        <v>10287.2290414976</v>
      </c>
    </row>
    <row r="102" s="1" customFormat="1" spans="1:46">
      <c r="A102" s="13"/>
      <c r="B102" s="13"/>
      <c r="C102" s="16">
        <v>12</v>
      </c>
      <c r="D102" s="17">
        <v>-6.12963380370968</v>
      </c>
      <c r="E102" s="19">
        <f t="shared" si="93"/>
        <v>2.78206139833333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02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/>
      <c r="B2" s="5" t="s">
        <v>11</v>
      </c>
      <c r="C2" s="3"/>
      <c r="D2" s="3"/>
      <c r="E2" s="6">
        <v>117.5</v>
      </c>
      <c r="F2" s="12">
        <v>1166.832</v>
      </c>
      <c r="G2" s="41">
        <f>(F2+F3+F4)/3</f>
        <v>1338.18733333333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14</v>
      </c>
      <c r="C3" s="3"/>
      <c r="D3" s="3"/>
      <c r="E3" s="8"/>
      <c r="F3" s="12">
        <v>1192.09</v>
      </c>
      <c r="G3" s="41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15</v>
      </c>
      <c r="C4" s="3"/>
      <c r="D4" s="3"/>
      <c r="E4" s="10"/>
      <c r="F4" s="12">
        <v>1655.64</v>
      </c>
      <c r="G4" s="41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/>
      <c r="B5" s="5" t="s">
        <v>16</v>
      </c>
      <c r="C5" s="3"/>
      <c r="D5" s="3"/>
      <c r="E5" s="6">
        <v>2498.40739726027</v>
      </c>
      <c r="F5" s="12">
        <v>91.104</v>
      </c>
      <c r="G5" s="41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17</v>
      </c>
      <c r="C6" s="3"/>
      <c r="D6" s="3"/>
      <c r="E6" s="10"/>
      <c r="F6" s="12">
        <v>93.9145</v>
      </c>
      <c r="G6" s="41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5</v>
      </c>
      <c r="B7" s="5"/>
      <c r="C7" s="3"/>
      <c r="D7" s="3"/>
      <c r="E7" s="12">
        <v>1031.29308682507</v>
      </c>
      <c r="F7" s="12">
        <v>122.786</v>
      </c>
      <c r="G7" s="29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6</v>
      </c>
      <c r="B8" s="5"/>
      <c r="C8" s="3"/>
      <c r="D8" s="3"/>
      <c r="E8" s="12">
        <v>1.9092</v>
      </c>
      <c r="F8" s="12">
        <v>625.464</v>
      </c>
      <c r="G8" s="29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7</v>
      </c>
      <c r="B9" s="5"/>
      <c r="C9" s="3"/>
      <c r="D9" s="3"/>
      <c r="E9" s="12">
        <v>14.246356927625</v>
      </c>
      <c r="F9" s="12">
        <v>341.64</v>
      </c>
      <c r="G9" s="2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8</v>
      </c>
      <c r="B10" s="5"/>
      <c r="C10" s="3"/>
      <c r="D10" s="3"/>
      <c r="E10" s="12">
        <v>5.90452382682557</v>
      </c>
      <c r="F10" s="12">
        <v>341.64</v>
      </c>
      <c r="G10" s="29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9</v>
      </c>
      <c r="B11" s="5"/>
      <c r="C11" s="3"/>
      <c r="D11" s="3"/>
      <c r="E11" s="12">
        <v>0</v>
      </c>
      <c r="F11" s="12">
        <v>910.8575</v>
      </c>
      <c r="G11" s="29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AV38+AV53+BB68+AY85+AY101+BB101+AG69</f>
        <v>28239408.7118819</v>
      </c>
      <c r="J14" s="14" t="s">
        <v>22</v>
      </c>
      <c r="K14" s="14">
        <f>I14/(10000*1000)</f>
        <v>2.82394087118819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19641309.7426738</v>
      </c>
      <c r="J15" s="14" t="s">
        <v>22</v>
      </c>
      <c r="K15" s="14">
        <f>I15/(10000*1000)</f>
        <v>1.96413097426738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-4.38430635203226</v>
      </c>
      <c r="E27" s="16"/>
      <c r="F27" s="16"/>
      <c r="G27" s="13">
        <v>1</v>
      </c>
      <c r="H27" s="18">
        <f t="shared" ref="H27:H38" si="0">E28</f>
        <v>-4.38430635203226</v>
      </c>
      <c r="I27" s="18">
        <f t="shared" ref="I27:I38" si="1">H27+273.15</f>
        <v>268.765693647968</v>
      </c>
      <c r="J27" s="18">
        <f t="shared" ref="J27:J38" si="2">EXP(($C$16*(I27-$C$14))/($C$17*I27*$C$14))</f>
        <v>0.00974247988334959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0.0108643859792944</v>
      </c>
      <c r="Q27" s="23">
        <f t="shared" ref="Q27:Q38" si="6">P27*$B$29</f>
        <v>0.00141237017730827</v>
      </c>
      <c r="R27" s="18">
        <f t="shared" ref="R27:R38" si="7">L27*$B$29</f>
        <v>0.144970294444444</v>
      </c>
      <c r="S27" s="24">
        <f t="shared" ref="S27:S38" si="8">Q27/R27</f>
        <v>0.00974247988334959</v>
      </c>
      <c r="T27" s="3">
        <v>0.01</v>
      </c>
      <c r="U27" s="25">
        <f t="shared" ref="U27:U38" si="9">S27*T27</f>
        <v>9.74247988334959e-5</v>
      </c>
      <c r="V27" s="24"/>
      <c r="W27" s="3"/>
      <c r="X27" s="25"/>
      <c r="Y27" s="27">
        <v>0.05</v>
      </c>
      <c r="Z27" s="3">
        <v>0.21</v>
      </c>
      <c r="AA27" s="26">
        <f t="shared" ref="AA27:AA38" si="10">Y27*Z27</f>
        <v>0.0105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0.0282974247988335</v>
      </c>
      <c r="AR27" s="28">
        <f t="shared" ref="AR27:AR38" si="15">$B$27/12</f>
        <v>111.515611111111</v>
      </c>
      <c r="AS27" s="1">
        <f t="shared" ref="AS27:AS38" si="16">$B$29</f>
        <v>0.13</v>
      </c>
      <c r="AT27" s="2">
        <f>$E$2/12</f>
        <v>9.79166666666667</v>
      </c>
      <c r="AU27" s="1">
        <f t="shared" ref="AU27:AU38" si="17">AT27*10000*AS27*0.67*AR27*AQ27</f>
        <v>26912.7054793336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-10.2203195026774</v>
      </c>
      <c r="E28" s="19">
        <f t="shared" ref="E28:E39" si="18">D27</f>
        <v>-4.38430635203226</v>
      </c>
      <c r="F28" s="16" t="s">
        <v>73</v>
      </c>
      <c r="G28" s="13">
        <v>2</v>
      </c>
      <c r="H28" s="18">
        <f t="shared" si="0"/>
        <v>-10.2203195026774</v>
      </c>
      <c r="I28" s="18">
        <f t="shared" si="1"/>
        <v>262.929680497323</v>
      </c>
      <c r="J28" s="18">
        <f t="shared" si="2"/>
        <v>0.00435959831031901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2.21944783624293</v>
      </c>
      <c r="P28" s="18">
        <f t="shared" si="5"/>
        <v>0.00967590103672585</v>
      </c>
      <c r="Q28" s="23">
        <f t="shared" si="6"/>
        <v>0.00125786713477436</v>
      </c>
      <c r="R28" s="18">
        <f t="shared" si="7"/>
        <v>0.144970294444444</v>
      </c>
      <c r="S28" s="24">
        <f t="shared" si="8"/>
        <v>0.00867672332180025</v>
      </c>
      <c r="T28" s="3">
        <v>0.01</v>
      </c>
      <c r="U28" s="25">
        <f t="shared" si="9"/>
        <v>8.67672332180025e-5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0.021986767233218</v>
      </c>
      <c r="AR28" s="28">
        <f t="shared" si="15"/>
        <v>111.515611111111</v>
      </c>
      <c r="AS28" s="1">
        <f t="shared" si="16"/>
        <v>0.13</v>
      </c>
      <c r="AT28" s="2">
        <f t="shared" ref="AT28:AT38" si="20">$E$2/12</f>
        <v>9.79166666666667</v>
      </c>
      <c r="AU28" s="1">
        <f t="shared" si="17"/>
        <v>20910.8565601577</v>
      </c>
    </row>
    <row r="29" s="1" customFormat="1" spans="1:47">
      <c r="A29" s="13" t="s">
        <v>38</v>
      </c>
      <c r="B29" s="13">
        <v>0.13</v>
      </c>
      <c r="C29" s="16">
        <v>2</v>
      </c>
      <c r="D29" s="17">
        <v>-2.25356128071429</v>
      </c>
      <c r="E29" s="19">
        <f t="shared" si="18"/>
        <v>-10.2203195026774</v>
      </c>
      <c r="F29" s="16" t="s">
        <v>73</v>
      </c>
      <c r="G29" s="13">
        <v>3</v>
      </c>
      <c r="H29" s="18">
        <f t="shared" si="0"/>
        <v>-2.25356128071429</v>
      </c>
      <c r="I29" s="18">
        <f t="shared" si="1"/>
        <v>270.896438719286</v>
      </c>
      <c r="J29" s="18">
        <f t="shared" si="2"/>
        <v>0.0129545445372358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3.32492804631731</v>
      </c>
      <c r="P29" s="18">
        <f t="shared" si="5"/>
        <v>0.043072928459122</v>
      </c>
      <c r="Q29" s="23">
        <f t="shared" si="6"/>
        <v>0.00559948069968587</v>
      </c>
      <c r="R29" s="18">
        <f t="shared" si="7"/>
        <v>0.144970294444444</v>
      </c>
      <c r="S29" s="24">
        <f t="shared" si="8"/>
        <v>0.0386250212234459</v>
      </c>
      <c r="T29" s="3">
        <v>0.01</v>
      </c>
      <c r="U29" s="25">
        <f t="shared" si="9"/>
        <v>0.000386250212234459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0.0222862502122345</v>
      </c>
      <c r="AR29" s="28">
        <f t="shared" si="15"/>
        <v>111.515611111111</v>
      </c>
      <c r="AS29" s="1">
        <f t="shared" si="16"/>
        <v>0.13</v>
      </c>
      <c r="AT29" s="2">
        <f t="shared" si="20"/>
        <v>9.79166666666667</v>
      </c>
      <c r="AU29" s="1">
        <f t="shared" si="17"/>
        <v>21195.6845000724</v>
      </c>
    </row>
    <row r="30" s="1" customFormat="1" spans="1:47">
      <c r="A30" s="13"/>
      <c r="B30" s="13"/>
      <c r="C30" s="16">
        <v>3</v>
      </c>
      <c r="D30" s="17">
        <v>2.15307264219355</v>
      </c>
      <c r="E30" s="19">
        <f t="shared" si="18"/>
        <v>-2.25356128071429</v>
      </c>
      <c r="F30" s="16" t="s">
        <v>73</v>
      </c>
      <c r="G30" s="13">
        <v>4</v>
      </c>
      <c r="H30" s="18">
        <f t="shared" si="0"/>
        <v>2.15307264219355</v>
      </c>
      <c r="I30" s="18">
        <f t="shared" si="1"/>
        <v>275.303072642194</v>
      </c>
      <c r="J30" s="18">
        <f t="shared" si="2"/>
        <v>0.0230292515560647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4.3970112289693</v>
      </c>
      <c r="P30" s="18">
        <f t="shared" si="5"/>
        <v>0.101259877686775</v>
      </c>
      <c r="Q30" s="23">
        <f t="shared" si="6"/>
        <v>0.0131637840992808</v>
      </c>
      <c r="R30" s="18">
        <f t="shared" si="7"/>
        <v>0.144970294444444</v>
      </c>
      <c r="S30" s="24">
        <f t="shared" si="8"/>
        <v>0.0908033204300721</v>
      </c>
      <c r="T30" s="3">
        <v>0.01</v>
      </c>
      <c r="U30" s="25">
        <f t="shared" si="9"/>
        <v>0.000908033204300721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0.0228080332043007</v>
      </c>
      <c r="AR30" s="28">
        <f t="shared" si="15"/>
        <v>111.515611111111</v>
      </c>
      <c r="AS30" s="1">
        <f t="shared" si="16"/>
        <v>0.13</v>
      </c>
      <c r="AT30" s="2">
        <f t="shared" si="20"/>
        <v>9.79166666666667</v>
      </c>
      <c r="AU30" s="1">
        <f t="shared" si="17"/>
        <v>21691.9343210167</v>
      </c>
    </row>
    <row r="31" s="1" customFormat="1" spans="1:47">
      <c r="A31" s="13"/>
      <c r="B31" s="13"/>
      <c r="C31" s="16">
        <v>4</v>
      </c>
      <c r="D31" s="17">
        <v>10.7862718904333</v>
      </c>
      <c r="E31" s="19">
        <f t="shared" si="18"/>
        <v>2.15307264219355</v>
      </c>
      <c r="F31" s="16" t="s">
        <v>73</v>
      </c>
      <c r="G31" s="13">
        <v>5</v>
      </c>
      <c r="H31" s="18">
        <f t="shared" si="0"/>
        <v>10.7862718904333</v>
      </c>
      <c r="I31" s="18">
        <f t="shared" si="1"/>
        <v>283.936271890433</v>
      </c>
      <c r="J31" s="18">
        <f t="shared" si="2"/>
        <v>0.0675001260185475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4.0809637837184</v>
      </c>
      <c r="O31" s="18">
        <f t="shared" si="19"/>
        <v>1.32994367867524</v>
      </c>
      <c r="P31" s="18">
        <f t="shared" si="5"/>
        <v>0.0897713659081492</v>
      </c>
      <c r="Q31" s="23">
        <f t="shared" si="6"/>
        <v>0.0116702775680594</v>
      </c>
      <c r="R31" s="18">
        <f t="shared" si="7"/>
        <v>0.144970294444444</v>
      </c>
      <c r="S31" s="24">
        <f t="shared" si="8"/>
        <v>0.0805011648267824</v>
      </c>
      <c r="T31" s="3">
        <v>0.01</v>
      </c>
      <c r="U31" s="25">
        <f t="shared" si="9"/>
        <v>0.000805011648267824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0.0227050116482678</v>
      </c>
      <c r="AR31" s="28">
        <f t="shared" si="15"/>
        <v>111.515611111111</v>
      </c>
      <c r="AS31" s="1">
        <f t="shared" si="16"/>
        <v>0.13</v>
      </c>
      <c r="AT31" s="2">
        <f t="shared" si="20"/>
        <v>9.79166666666667</v>
      </c>
      <c r="AU31" s="1">
        <f t="shared" si="17"/>
        <v>21593.9540696247</v>
      </c>
    </row>
    <row r="32" s="1" customFormat="1" spans="1:47">
      <c r="A32" s="13"/>
      <c r="B32" s="13"/>
      <c r="C32" s="16">
        <v>5</v>
      </c>
      <c r="D32" s="17">
        <v>15.5549611690323</v>
      </c>
      <c r="E32" s="19">
        <f t="shared" si="18"/>
        <v>10.7862718904333</v>
      </c>
      <c r="F32" s="16" t="s">
        <v>75</v>
      </c>
      <c r="G32" s="13">
        <v>6</v>
      </c>
      <c r="H32" s="18">
        <f t="shared" si="0"/>
        <v>15.5549611690323</v>
      </c>
      <c r="I32" s="18">
        <f t="shared" si="1"/>
        <v>288.704961169032</v>
      </c>
      <c r="J32" s="18">
        <f t="shared" si="2"/>
        <v>0.118931878925954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2.3553284238782</v>
      </c>
      <c r="P32" s="18">
        <f t="shared" si="5"/>
        <v>0.28012363493954</v>
      </c>
      <c r="Q32" s="23">
        <f t="shared" si="6"/>
        <v>0.0364160725421402</v>
      </c>
      <c r="R32" s="18">
        <f t="shared" si="7"/>
        <v>0.144970294444444</v>
      </c>
      <c r="S32" s="24">
        <f t="shared" si="8"/>
        <v>0.25119678953329</v>
      </c>
      <c r="T32" s="3">
        <v>0.01</v>
      </c>
      <c r="U32" s="25">
        <f t="shared" si="9"/>
        <v>0.0025119678953329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0.0319619678953329</v>
      </c>
      <c r="AR32" s="28">
        <f t="shared" si="15"/>
        <v>111.515611111111</v>
      </c>
      <c r="AS32" s="1">
        <f t="shared" si="16"/>
        <v>0.13</v>
      </c>
      <c r="AT32" s="2">
        <f t="shared" si="20"/>
        <v>9.79166666666667</v>
      </c>
      <c r="AU32" s="1">
        <f t="shared" si="17"/>
        <v>30397.9261230325</v>
      </c>
    </row>
    <row r="33" s="1" customFormat="1" spans="1:47">
      <c r="A33" s="13"/>
      <c r="B33" s="13"/>
      <c r="C33" s="16">
        <v>6</v>
      </c>
      <c r="D33" s="17">
        <v>21.7597567726667</v>
      </c>
      <c r="E33" s="19">
        <f t="shared" si="18"/>
        <v>15.5549611690323</v>
      </c>
      <c r="F33" s="16" t="s">
        <v>73</v>
      </c>
      <c r="G33" s="13">
        <v>7</v>
      </c>
      <c r="H33" s="18">
        <f t="shared" si="0"/>
        <v>21.7597567726667</v>
      </c>
      <c r="I33" s="18">
        <f t="shared" si="1"/>
        <v>294.909756772667</v>
      </c>
      <c r="J33" s="18">
        <f t="shared" si="2"/>
        <v>0.241804226272089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3.19036090004977</v>
      </c>
      <c r="P33" s="18">
        <f t="shared" si="5"/>
        <v>0.77144274896526</v>
      </c>
      <c r="Q33" s="23">
        <f t="shared" si="6"/>
        <v>0.100287557365484</v>
      </c>
      <c r="R33" s="18">
        <f t="shared" si="7"/>
        <v>0.144970294444444</v>
      </c>
      <c r="S33" s="24">
        <f t="shared" si="8"/>
        <v>0.691780048801074</v>
      </c>
      <c r="T33" s="3">
        <v>0.01</v>
      </c>
      <c r="U33" s="25">
        <f t="shared" si="9"/>
        <v>0.00691780048801074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0.0363678004880107</v>
      </c>
      <c r="AR33" s="28">
        <f t="shared" si="15"/>
        <v>111.515611111111</v>
      </c>
      <c r="AS33" s="1">
        <f t="shared" si="16"/>
        <v>0.13</v>
      </c>
      <c r="AT33" s="2">
        <f t="shared" si="20"/>
        <v>9.79166666666667</v>
      </c>
      <c r="AU33" s="1">
        <f t="shared" si="17"/>
        <v>34588.1616586306</v>
      </c>
    </row>
    <row r="34" s="1" customFormat="1" spans="1:47">
      <c r="A34" s="13"/>
      <c r="B34" s="13"/>
      <c r="C34" s="16">
        <v>7</v>
      </c>
      <c r="D34" s="17">
        <v>21.9038907722581</v>
      </c>
      <c r="E34" s="19">
        <f t="shared" si="18"/>
        <v>21.7597567726667</v>
      </c>
      <c r="F34" s="16" t="s">
        <v>73</v>
      </c>
      <c r="G34" s="13">
        <v>8</v>
      </c>
      <c r="H34" s="18">
        <f t="shared" si="0"/>
        <v>21.9038907722581</v>
      </c>
      <c r="I34" s="18">
        <f t="shared" si="1"/>
        <v>295.053890772258</v>
      </c>
      <c r="J34" s="18">
        <f t="shared" si="2"/>
        <v>0.245735764937337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3.53407426219562</v>
      </c>
      <c r="P34" s="18">
        <f t="shared" si="5"/>
        <v>0.868448442165996</v>
      </c>
      <c r="Q34" s="23">
        <f t="shared" si="6"/>
        <v>0.112898297481579</v>
      </c>
      <c r="R34" s="18">
        <f t="shared" si="7"/>
        <v>0.144970294444444</v>
      </c>
      <c r="S34" s="24">
        <f t="shared" si="8"/>
        <v>0.778768491256975</v>
      </c>
      <c r="T34" s="3">
        <v>0.01</v>
      </c>
      <c r="U34" s="25">
        <f t="shared" si="9"/>
        <v>0.00778768491256975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0.0372376849125697</v>
      </c>
      <c r="AR34" s="28">
        <f t="shared" si="15"/>
        <v>111.515611111111</v>
      </c>
      <c r="AS34" s="1">
        <f t="shared" si="16"/>
        <v>0.13</v>
      </c>
      <c r="AT34" s="2">
        <f t="shared" si="20"/>
        <v>9.79166666666667</v>
      </c>
      <c r="AU34" s="1">
        <f t="shared" si="17"/>
        <v>35415.478754997</v>
      </c>
    </row>
    <row r="35" s="1" customFormat="1" spans="1:47">
      <c r="A35" s="13"/>
      <c r="B35" s="13"/>
      <c r="C35" s="16">
        <v>8</v>
      </c>
      <c r="D35" s="17">
        <v>20.6893946406452</v>
      </c>
      <c r="E35" s="19">
        <f t="shared" si="18"/>
        <v>21.9038907722581</v>
      </c>
      <c r="F35" s="16" t="s">
        <v>73</v>
      </c>
      <c r="G35" s="13">
        <v>9</v>
      </c>
      <c r="H35" s="18">
        <f t="shared" si="0"/>
        <v>20.6893946406452</v>
      </c>
      <c r="I35" s="18">
        <f t="shared" si="1"/>
        <v>293.839394640645</v>
      </c>
      <c r="J35" s="18">
        <f t="shared" si="2"/>
        <v>0.214403805367879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3.78078193114074</v>
      </c>
      <c r="P35" s="18">
        <f t="shared" si="5"/>
        <v>0.810614033302692</v>
      </c>
      <c r="Q35" s="23">
        <f t="shared" si="6"/>
        <v>0.10537982432935</v>
      </c>
      <c r="R35" s="18">
        <f t="shared" si="7"/>
        <v>0.144970294444444</v>
      </c>
      <c r="S35" s="24">
        <f t="shared" si="8"/>
        <v>0.726906327487206</v>
      </c>
      <c r="T35" s="3">
        <v>0.01</v>
      </c>
      <c r="U35" s="25">
        <f t="shared" si="9"/>
        <v>0.00726906327487206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0.0367190632748721</v>
      </c>
      <c r="AR35" s="28">
        <f t="shared" si="15"/>
        <v>111.515611111111</v>
      </c>
      <c r="AS35" s="1">
        <f t="shared" si="16"/>
        <v>0.13</v>
      </c>
      <c r="AT35" s="2">
        <f t="shared" si="20"/>
        <v>9.79166666666667</v>
      </c>
      <c r="AU35" s="1">
        <f t="shared" si="17"/>
        <v>34922.2355892393</v>
      </c>
    </row>
    <row r="36" s="1" customFormat="1" spans="1:47">
      <c r="A36" s="13"/>
      <c r="B36" s="13"/>
      <c r="C36" s="16">
        <v>9</v>
      </c>
      <c r="D36" s="17">
        <v>14.4370061830333</v>
      </c>
      <c r="E36" s="19">
        <f t="shared" si="18"/>
        <v>20.6893946406452</v>
      </c>
      <c r="F36" s="16" t="s">
        <v>73</v>
      </c>
      <c r="G36" s="13">
        <v>10</v>
      </c>
      <c r="H36" s="18">
        <f t="shared" si="0"/>
        <v>14.4370061830333</v>
      </c>
      <c r="I36" s="18">
        <f t="shared" si="1"/>
        <v>287.587006183033</v>
      </c>
      <c r="J36" s="18">
        <f t="shared" si="2"/>
        <v>0.104318288540744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4.08532400894916</v>
      </c>
      <c r="P36" s="18">
        <f t="shared" si="5"/>
        <v>0.426174008747987</v>
      </c>
      <c r="Q36" s="23">
        <f t="shared" si="6"/>
        <v>0.0554026211372383</v>
      </c>
      <c r="R36" s="18">
        <f t="shared" si="7"/>
        <v>0.144970294444444</v>
      </c>
      <c r="S36" s="24">
        <f t="shared" si="8"/>
        <v>0.382165334971226</v>
      </c>
      <c r="T36" s="3">
        <v>0.01</v>
      </c>
      <c r="U36" s="25">
        <f t="shared" si="9"/>
        <v>0.00382165334971226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0.0332716533497123</v>
      </c>
      <c r="AR36" s="28">
        <f t="shared" si="15"/>
        <v>111.515611111111</v>
      </c>
      <c r="AS36" s="1">
        <f t="shared" si="16"/>
        <v>0.13</v>
      </c>
      <c r="AT36" s="2">
        <f t="shared" si="20"/>
        <v>9.79166666666667</v>
      </c>
      <c r="AU36" s="1">
        <f t="shared" si="17"/>
        <v>31643.5228214901</v>
      </c>
    </row>
    <row r="37" s="1" customFormat="1" spans="1:47">
      <c r="A37" s="13"/>
      <c r="B37" s="13"/>
      <c r="C37" s="16">
        <v>10</v>
      </c>
      <c r="D37" s="17">
        <v>9.79218774116129</v>
      </c>
      <c r="E37" s="19">
        <f t="shared" si="18"/>
        <v>14.4370061830333</v>
      </c>
      <c r="F37" s="16" t="s">
        <v>73</v>
      </c>
      <c r="G37" s="13">
        <v>11</v>
      </c>
      <c r="H37" s="18">
        <f t="shared" si="0"/>
        <v>9.79218774116129</v>
      </c>
      <c r="I37" s="18">
        <f t="shared" si="1"/>
        <v>282.942187741161</v>
      </c>
      <c r="J37" s="18">
        <f t="shared" si="2"/>
        <v>0.0598384226941915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3.47619250019111</v>
      </c>
      <c r="O37" s="18">
        <f t="shared" si="19"/>
        <v>1.29811361112117</v>
      </c>
      <c r="P37" s="18">
        <f t="shared" si="5"/>
        <v>0.0776770709673519</v>
      </c>
      <c r="Q37" s="23">
        <f t="shared" si="6"/>
        <v>0.0100980192257557</v>
      </c>
      <c r="R37" s="18">
        <f t="shared" si="7"/>
        <v>0.144970294444444</v>
      </c>
      <c r="S37" s="24">
        <f t="shared" si="8"/>
        <v>0.0696557819962593</v>
      </c>
      <c r="T37" s="3">
        <v>0.01</v>
      </c>
      <c r="U37" s="25">
        <f t="shared" si="9"/>
        <v>0.000696557819962593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0.0225965578199626</v>
      </c>
      <c r="AR37" s="28">
        <f t="shared" si="15"/>
        <v>111.515611111111</v>
      </c>
      <c r="AS37" s="1">
        <f t="shared" si="16"/>
        <v>0.13</v>
      </c>
      <c r="AT37" s="2">
        <f t="shared" si="20"/>
        <v>9.79166666666667</v>
      </c>
      <c r="AU37" s="1">
        <f t="shared" si="17"/>
        <v>21490.8073712932</v>
      </c>
    </row>
    <row r="38" s="1" customFormat="1" spans="1:48">
      <c r="A38" s="13"/>
      <c r="B38" s="13"/>
      <c r="C38" s="16">
        <v>11</v>
      </c>
      <c r="D38" s="17">
        <v>3.42427842323333</v>
      </c>
      <c r="E38" s="19">
        <f t="shared" si="18"/>
        <v>9.79218774116129</v>
      </c>
      <c r="F38" s="16" t="s">
        <v>75</v>
      </c>
      <c r="G38" s="13">
        <v>12</v>
      </c>
      <c r="H38" s="18">
        <f t="shared" si="0"/>
        <v>3.42427842323333</v>
      </c>
      <c r="I38" s="18">
        <f t="shared" si="1"/>
        <v>276.574278423233</v>
      </c>
      <c r="J38" s="18">
        <f t="shared" si="2"/>
        <v>0.0270943000511372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2.33559265126493</v>
      </c>
      <c r="P38" s="18">
        <f t="shared" si="5"/>
        <v>0.063281248090603</v>
      </c>
      <c r="Q38" s="23">
        <f t="shared" si="6"/>
        <v>0.00822656225177839</v>
      </c>
      <c r="R38" s="18">
        <f t="shared" si="7"/>
        <v>0.144970294444444</v>
      </c>
      <c r="S38" s="24">
        <f t="shared" si="8"/>
        <v>0.0567465375117313</v>
      </c>
      <c r="T38" s="3">
        <v>0.01</v>
      </c>
      <c r="U38" s="25">
        <f t="shared" si="9"/>
        <v>0.000567465375117313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0.0224674653751173</v>
      </c>
      <c r="AR38" s="28">
        <f t="shared" si="15"/>
        <v>111.515611111111</v>
      </c>
      <c r="AS38" s="1">
        <f t="shared" si="16"/>
        <v>0.13</v>
      </c>
      <c r="AT38" s="2">
        <f t="shared" si="20"/>
        <v>9.79166666666667</v>
      </c>
      <c r="AU38" s="1">
        <f t="shared" si="17"/>
        <v>21368.0319960628</v>
      </c>
      <c r="AV38" s="1">
        <f>SUM(AU27:AU38)</f>
        <v>322131.299244951</v>
      </c>
    </row>
    <row r="39" s="1" customFormat="1" spans="1:46">
      <c r="A39" s="13"/>
      <c r="B39" s="13"/>
      <c r="C39" s="16">
        <v>12</v>
      </c>
      <c r="D39" s="17">
        <v>-5.66502333483871</v>
      </c>
      <c r="E39" s="19">
        <f t="shared" si="18"/>
        <v>3.42427842323333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-4.38430635203226</v>
      </c>
      <c r="E42" s="16"/>
      <c r="F42" s="16"/>
      <c r="G42" s="13">
        <v>1</v>
      </c>
      <c r="H42" s="18">
        <f t="shared" ref="H42:H53" si="21">E43</f>
        <v>-4.38430635203226</v>
      </c>
      <c r="I42" s="18">
        <f t="shared" ref="I42:I53" si="22">H42+273.15</f>
        <v>268.765693647968</v>
      </c>
      <c r="J42" s="18">
        <f t="shared" ref="J42:J53" si="23">EXP(($C$16*(I42-$C$14))/($C$17*I42*$C$14))</f>
        <v>0.00974247988334959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0.000751057922623965</v>
      </c>
      <c r="Q42" s="23">
        <f t="shared" ref="Q42:Q53" si="27">P42*$B$44</f>
        <v>9.76375299411155e-5</v>
      </c>
      <c r="R42" s="18">
        <f t="shared" ref="R42:R53" si="28">L42*$B$44</f>
        <v>0.0100218354166667</v>
      </c>
      <c r="S42" s="24">
        <f t="shared" ref="S42:S53" si="29">Q42/R42</f>
        <v>0.00974247988334959</v>
      </c>
      <c r="T42" s="3">
        <v>0.01</v>
      </c>
      <c r="U42" s="25">
        <f t="shared" ref="U42:U53" si="30">S42*T42</f>
        <v>9.74247988334959e-5</v>
      </c>
      <c r="V42" s="24"/>
      <c r="W42" s="3"/>
      <c r="X42" s="25"/>
      <c r="Y42" s="27">
        <v>0.05</v>
      </c>
      <c r="Z42" s="3">
        <v>0.49</v>
      </c>
      <c r="AA42" s="26">
        <f t="shared" ref="AA42:AA53" si="31">Y42*Z42</f>
        <v>0.0245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0.0295974247988335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>$E$5/12</f>
        <v>208.200616438356</v>
      </c>
      <c r="AU42" s="1">
        <f t="shared" ref="AU42:AU53" si="36">AT42*10000*AS42*0.67*AR42*AQ42</f>
        <v>41376.9053379228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-10.2203195026774</v>
      </c>
      <c r="E43" s="19">
        <f t="shared" ref="E43:E54" si="37">D42</f>
        <v>-4.38430635203226</v>
      </c>
      <c r="F43" s="16" t="s">
        <v>73</v>
      </c>
      <c r="G43" s="13">
        <v>2</v>
      </c>
      <c r="H43" s="18">
        <f t="shared" si="21"/>
        <v>-10.2203195026774</v>
      </c>
      <c r="I43" s="18">
        <f t="shared" si="22"/>
        <v>262.929680497323</v>
      </c>
      <c r="J43" s="18">
        <f t="shared" si="23"/>
        <v>0.00435959831031901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0.153431025410709</v>
      </c>
      <c r="P43" s="18">
        <f t="shared" si="26"/>
        <v>0.000668897639131042</v>
      </c>
      <c r="Q43" s="23">
        <f t="shared" si="27"/>
        <v>8.69566930870354e-5</v>
      </c>
      <c r="R43" s="18">
        <f t="shared" si="28"/>
        <v>0.0100218354166667</v>
      </c>
      <c r="S43" s="24">
        <f t="shared" si="29"/>
        <v>0.00867672332180025</v>
      </c>
      <c r="T43" s="3">
        <v>0.01</v>
      </c>
      <c r="U43" s="25">
        <f t="shared" si="30"/>
        <v>8.67672332180025e-5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0.014886767233218</v>
      </c>
      <c r="AR43" s="28">
        <f t="shared" si="34"/>
        <v>7.70910416666667</v>
      </c>
      <c r="AS43" s="1">
        <f t="shared" si="35"/>
        <v>0.13</v>
      </c>
      <c r="AT43" s="2">
        <f t="shared" ref="AT43:AT53" si="39">$E$5/12</f>
        <v>208.200616438356</v>
      </c>
      <c r="AU43" s="1">
        <f t="shared" si="36"/>
        <v>20811.5524503615</v>
      </c>
    </row>
    <row r="44" s="1" customFormat="1" spans="1:47">
      <c r="A44" s="13" t="s">
        <v>38</v>
      </c>
      <c r="B44" s="13">
        <v>0.13</v>
      </c>
      <c r="C44" s="16">
        <v>2</v>
      </c>
      <c r="D44" s="17">
        <v>-2.25356128071429</v>
      </c>
      <c r="E44" s="19">
        <f t="shared" si="37"/>
        <v>-10.2203195026774</v>
      </c>
      <c r="F44" s="16" t="s">
        <v>73</v>
      </c>
      <c r="G44" s="13">
        <v>3</v>
      </c>
      <c r="H44" s="18">
        <f t="shared" si="21"/>
        <v>-2.25356128071429</v>
      </c>
      <c r="I44" s="18">
        <f t="shared" si="22"/>
        <v>270.896438719286</v>
      </c>
      <c r="J44" s="18">
        <f t="shared" si="23"/>
        <v>0.0129545445372358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0.229853169438245</v>
      </c>
      <c r="P44" s="18">
        <f t="shared" si="26"/>
        <v>0.00297764312051255</v>
      </c>
      <c r="Q44" s="23">
        <f t="shared" si="27"/>
        <v>0.000387093605666632</v>
      </c>
      <c r="R44" s="18">
        <f t="shared" si="28"/>
        <v>0.0100218354166667</v>
      </c>
      <c r="S44" s="24">
        <f t="shared" si="29"/>
        <v>0.0386250212234459</v>
      </c>
      <c r="T44" s="3">
        <v>0.01</v>
      </c>
      <c r="U44" s="25">
        <f t="shared" si="30"/>
        <v>0.000386250212234459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0.0151862502122345</v>
      </c>
      <c r="AR44" s="28">
        <f t="shared" si="34"/>
        <v>7.70910416666667</v>
      </c>
      <c r="AS44" s="1">
        <f t="shared" si="35"/>
        <v>0.13</v>
      </c>
      <c r="AT44" s="2">
        <f t="shared" si="39"/>
        <v>208.200616438356</v>
      </c>
      <c r="AU44" s="1">
        <f t="shared" si="36"/>
        <v>21230.2266748018</v>
      </c>
    </row>
    <row r="45" s="1" customFormat="1" spans="1:47">
      <c r="A45" s="13"/>
      <c r="B45" s="13"/>
      <c r="C45" s="16">
        <v>3</v>
      </c>
      <c r="D45" s="17">
        <v>2.15307264219355</v>
      </c>
      <c r="E45" s="19">
        <f t="shared" si="37"/>
        <v>-2.25356128071429</v>
      </c>
      <c r="F45" s="16" t="s">
        <v>73</v>
      </c>
      <c r="G45" s="13">
        <v>4</v>
      </c>
      <c r="H45" s="18">
        <f t="shared" si="21"/>
        <v>2.15307264219355</v>
      </c>
      <c r="I45" s="18">
        <f t="shared" si="22"/>
        <v>275.303072642194</v>
      </c>
      <c r="J45" s="18">
        <f t="shared" si="23"/>
        <v>0.0230292515560647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0.303966567984399</v>
      </c>
      <c r="P45" s="18">
        <f t="shared" si="26"/>
        <v>0.00700012255874637</v>
      </c>
      <c r="Q45" s="23">
        <f t="shared" si="27"/>
        <v>0.000910015932637028</v>
      </c>
      <c r="R45" s="18">
        <f t="shared" si="28"/>
        <v>0.0100218354166667</v>
      </c>
      <c r="S45" s="24">
        <f t="shared" si="29"/>
        <v>0.0908033204300721</v>
      </c>
      <c r="T45" s="3">
        <v>0.01</v>
      </c>
      <c r="U45" s="25">
        <f t="shared" si="30"/>
        <v>0.000908033204300721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0.0157080332043007</v>
      </c>
      <c r="AR45" s="28">
        <f t="shared" si="34"/>
        <v>7.70910416666667</v>
      </c>
      <c r="AS45" s="1">
        <f t="shared" si="35"/>
        <v>0.13</v>
      </c>
      <c r="AT45" s="2">
        <f t="shared" si="39"/>
        <v>208.200616438356</v>
      </c>
      <c r="AU45" s="1">
        <f t="shared" si="36"/>
        <v>21959.6741053267</v>
      </c>
    </row>
    <row r="46" s="1" customFormat="1" spans="1:47">
      <c r="A46" s="13"/>
      <c r="B46" s="13"/>
      <c r="C46" s="16">
        <v>4</v>
      </c>
      <c r="D46" s="17">
        <v>10.7862718904333</v>
      </c>
      <c r="E46" s="19">
        <f t="shared" si="37"/>
        <v>2.15307264219355</v>
      </c>
      <c r="F46" s="16" t="s">
        <v>73</v>
      </c>
      <c r="G46" s="13">
        <v>5</v>
      </c>
      <c r="H46" s="18">
        <f t="shared" si="21"/>
        <v>10.7862718904333</v>
      </c>
      <c r="I46" s="18">
        <f t="shared" si="22"/>
        <v>283.936271890433</v>
      </c>
      <c r="J46" s="18">
        <f t="shared" si="23"/>
        <v>0.0675001260185475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0.28211812315437</v>
      </c>
      <c r="O46" s="18">
        <f t="shared" si="38"/>
        <v>0.0919393639379493</v>
      </c>
      <c r="P46" s="18">
        <f t="shared" si="26"/>
        <v>0.00620591865187668</v>
      </c>
      <c r="Q46" s="23">
        <f t="shared" si="27"/>
        <v>0.000806769424743968</v>
      </c>
      <c r="R46" s="18">
        <f t="shared" si="28"/>
        <v>0.0100218354166667</v>
      </c>
      <c r="S46" s="24">
        <f t="shared" si="29"/>
        <v>0.0805011648267823</v>
      </c>
      <c r="T46" s="3">
        <v>0.01</v>
      </c>
      <c r="U46" s="25">
        <f t="shared" si="30"/>
        <v>0.000805011648267823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0.0156050116482678</v>
      </c>
      <c r="AR46" s="28">
        <f t="shared" si="34"/>
        <v>7.70910416666667</v>
      </c>
      <c r="AS46" s="1">
        <f t="shared" si="35"/>
        <v>0.13</v>
      </c>
      <c r="AT46" s="2">
        <f t="shared" si="39"/>
        <v>208.200616438356</v>
      </c>
      <c r="AU46" s="1">
        <f t="shared" si="36"/>
        <v>21815.6509951842</v>
      </c>
    </row>
    <row r="47" s="1" customFormat="1" spans="1:47">
      <c r="A47" s="13"/>
      <c r="B47" s="13"/>
      <c r="C47" s="16">
        <v>5</v>
      </c>
      <c r="D47" s="17">
        <v>15.5549611690323</v>
      </c>
      <c r="E47" s="19">
        <f t="shared" si="37"/>
        <v>10.7862718904333</v>
      </c>
      <c r="F47" s="16" t="s">
        <v>75</v>
      </c>
      <c r="G47" s="13">
        <v>6</v>
      </c>
      <c r="H47" s="18">
        <f t="shared" si="21"/>
        <v>15.5549611690323</v>
      </c>
      <c r="I47" s="18">
        <f t="shared" si="22"/>
        <v>288.704961169032</v>
      </c>
      <c r="J47" s="18">
        <f t="shared" si="23"/>
        <v>0.118931878925954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0.162824486952739</v>
      </c>
      <c r="P47" s="18">
        <f t="shared" si="26"/>
        <v>0.0193650221684438</v>
      </c>
      <c r="Q47" s="23">
        <f t="shared" si="27"/>
        <v>0.00251745288189769</v>
      </c>
      <c r="R47" s="18">
        <f t="shared" si="28"/>
        <v>0.0100218354166667</v>
      </c>
      <c r="S47" s="24">
        <f t="shared" si="29"/>
        <v>0.25119678953329</v>
      </c>
      <c r="T47" s="3">
        <v>0.01</v>
      </c>
      <c r="U47" s="25">
        <f t="shared" si="30"/>
        <v>0.0025119678953329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0.0296119678953329</v>
      </c>
      <c r="AR47" s="28">
        <f t="shared" si="34"/>
        <v>7.70910416666667</v>
      </c>
      <c r="AS47" s="1">
        <f t="shared" si="35"/>
        <v>0.13</v>
      </c>
      <c r="AT47" s="2">
        <f t="shared" si="39"/>
        <v>208.200616438356</v>
      </c>
      <c r="AU47" s="1">
        <f t="shared" si="36"/>
        <v>41397.2364421073</v>
      </c>
    </row>
    <row r="48" s="1" customFormat="1" spans="1:47">
      <c r="A48" s="13"/>
      <c r="B48" s="13"/>
      <c r="C48" s="16">
        <v>6</v>
      </c>
      <c r="D48" s="17">
        <v>21.7597567726667</v>
      </c>
      <c r="E48" s="19">
        <f t="shared" si="37"/>
        <v>15.5549611690323</v>
      </c>
      <c r="F48" s="16" t="s">
        <v>73</v>
      </c>
      <c r="G48" s="13">
        <v>7</v>
      </c>
      <c r="H48" s="18">
        <f t="shared" si="21"/>
        <v>21.7597567726667</v>
      </c>
      <c r="I48" s="18">
        <f t="shared" si="22"/>
        <v>294.909756772667</v>
      </c>
      <c r="J48" s="18">
        <f t="shared" si="23"/>
        <v>0.241804226272089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0.220550506450962</v>
      </c>
      <c r="P48" s="18">
        <f t="shared" si="26"/>
        <v>0.0533300445662923</v>
      </c>
      <c r="Q48" s="23">
        <f t="shared" si="27"/>
        <v>0.006932905793618</v>
      </c>
      <c r="R48" s="18">
        <f t="shared" si="28"/>
        <v>0.0100218354166667</v>
      </c>
      <c r="S48" s="24">
        <f t="shared" si="29"/>
        <v>0.691780048801074</v>
      </c>
      <c r="T48" s="3">
        <v>0.01</v>
      </c>
      <c r="U48" s="25">
        <f t="shared" si="30"/>
        <v>0.00691780048801074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0.0340178004880107</v>
      </c>
      <c r="AR48" s="28">
        <f t="shared" si="34"/>
        <v>7.70910416666667</v>
      </c>
      <c r="AS48" s="1">
        <f t="shared" si="35"/>
        <v>0.13</v>
      </c>
      <c r="AT48" s="2">
        <f t="shared" si="39"/>
        <v>208.200616438356</v>
      </c>
      <c r="AU48" s="1">
        <f t="shared" si="36"/>
        <v>47556.5465632078</v>
      </c>
    </row>
    <row r="49" s="1" customFormat="1" spans="1:47">
      <c r="A49" s="13"/>
      <c r="B49" s="13"/>
      <c r="C49" s="16">
        <v>7</v>
      </c>
      <c r="D49" s="17">
        <v>21.9038907722581</v>
      </c>
      <c r="E49" s="19">
        <f t="shared" si="37"/>
        <v>21.7597567726667</v>
      </c>
      <c r="F49" s="16" t="s">
        <v>73</v>
      </c>
      <c r="G49" s="13">
        <v>8</v>
      </c>
      <c r="H49" s="18">
        <f t="shared" si="21"/>
        <v>21.9038907722581</v>
      </c>
      <c r="I49" s="18">
        <f t="shared" si="22"/>
        <v>295.053890772258</v>
      </c>
      <c r="J49" s="18">
        <f t="shared" si="23"/>
        <v>0.245735764937337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0.244311503551337</v>
      </c>
      <c r="P49" s="18">
        <f t="shared" si="26"/>
        <v>0.0600360742081786</v>
      </c>
      <c r="Q49" s="23">
        <f t="shared" si="27"/>
        <v>0.00780468964706322</v>
      </c>
      <c r="R49" s="18">
        <f t="shared" si="28"/>
        <v>0.0100218354166667</v>
      </c>
      <c r="S49" s="24">
        <f t="shared" si="29"/>
        <v>0.778768491256975</v>
      </c>
      <c r="T49" s="3">
        <v>0.01</v>
      </c>
      <c r="U49" s="25">
        <f t="shared" si="30"/>
        <v>0.00778768491256975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0.0348876849125698</v>
      </c>
      <c r="AR49" s="28">
        <f t="shared" si="34"/>
        <v>7.70910416666667</v>
      </c>
      <c r="AS49" s="1">
        <f t="shared" si="35"/>
        <v>0.13</v>
      </c>
      <c r="AT49" s="2">
        <f t="shared" si="39"/>
        <v>208.200616438356</v>
      </c>
      <c r="AU49" s="1">
        <f t="shared" si="36"/>
        <v>48772.6363323194</v>
      </c>
    </row>
    <row r="50" s="1" customFormat="1" spans="1:47">
      <c r="A50" s="13"/>
      <c r="B50" s="13"/>
      <c r="C50" s="16">
        <v>8</v>
      </c>
      <c r="D50" s="17">
        <v>20.6893946406452</v>
      </c>
      <c r="E50" s="19">
        <f t="shared" si="37"/>
        <v>21.9038907722581</v>
      </c>
      <c r="F50" s="16" t="s">
        <v>73</v>
      </c>
      <c r="G50" s="13">
        <v>9</v>
      </c>
      <c r="H50" s="18">
        <f t="shared" si="21"/>
        <v>20.6893946406452</v>
      </c>
      <c r="I50" s="18">
        <f t="shared" si="22"/>
        <v>293.839394640645</v>
      </c>
      <c r="J50" s="18">
        <f t="shared" si="23"/>
        <v>0.214403805367879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0.261366471009825</v>
      </c>
      <c r="P50" s="18">
        <f t="shared" si="26"/>
        <v>0.0560379659800798</v>
      </c>
      <c r="Q50" s="23">
        <f t="shared" si="27"/>
        <v>0.00728493557741038</v>
      </c>
      <c r="R50" s="18">
        <f t="shared" si="28"/>
        <v>0.0100218354166667</v>
      </c>
      <c r="S50" s="24">
        <f t="shared" si="29"/>
        <v>0.726906327487206</v>
      </c>
      <c r="T50" s="3">
        <v>0.01</v>
      </c>
      <c r="U50" s="25">
        <f t="shared" si="30"/>
        <v>0.00726906327487206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0.0343690632748721</v>
      </c>
      <c r="AR50" s="28">
        <f t="shared" si="34"/>
        <v>7.70910416666667</v>
      </c>
      <c r="AS50" s="1">
        <f t="shared" si="35"/>
        <v>0.13</v>
      </c>
      <c r="AT50" s="2">
        <f t="shared" si="39"/>
        <v>208.200616438356</v>
      </c>
      <c r="AU50" s="1">
        <f t="shared" si="36"/>
        <v>48047.6084437423</v>
      </c>
    </row>
    <row r="51" s="1" customFormat="1" spans="1:47">
      <c r="A51" s="13"/>
      <c r="B51" s="13"/>
      <c r="C51" s="16">
        <v>9</v>
      </c>
      <c r="D51" s="17">
        <v>14.4370061830333</v>
      </c>
      <c r="E51" s="19">
        <f t="shared" si="37"/>
        <v>20.6893946406452</v>
      </c>
      <c r="F51" s="16" t="s">
        <v>73</v>
      </c>
      <c r="G51" s="13">
        <v>10</v>
      </c>
      <c r="H51" s="18">
        <f t="shared" si="21"/>
        <v>14.4370061830333</v>
      </c>
      <c r="I51" s="18">
        <f t="shared" si="22"/>
        <v>287.587006183033</v>
      </c>
      <c r="J51" s="18">
        <f t="shared" si="23"/>
        <v>0.104318288540744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0.282419546696411</v>
      </c>
      <c r="P51" s="18">
        <f t="shared" si="26"/>
        <v>0.0294615237618224</v>
      </c>
      <c r="Q51" s="23">
        <f t="shared" si="27"/>
        <v>0.00382999808903691</v>
      </c>
      <c r="R51" s="18">
        <f t="shared" si="28"/>
        <v>0.0100218354166667</v>
      </c>
      <c r="S51" s="24">
        <f t="shared" si="29"/>
        <v>0.382165334971226</v>
      </c>
      <c r="T51" s="3">
        <v>0.01</v>
      </c>
      <c r="U51" s="25">
        <f t="shared" si="30"/>
        <v>0.00382165334971226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0.0309216533497123</v>
      </c>
      <c r="AR51" s="28">
        <f t="shared" si="34"/>
        <v>7.70910416666667</v>
      </c>
      <c r="AS51" s="1">
        <f t="shared" si="35"/>
        <v>0.13</v>
      </c>
      <c r="AT51" s="2">
        <f t="shared" si="39"/>
        <v>208.200616438356</v>
      </c>
      <c r="AU51" s="1">
        <f t="shared" si="36"/>
        <v>43228.1636743456</v>
      </c>
    </row>
    <row r="52" s="1" customFormat="1" spans="1:47">
      <c r="A52" s="13"/>
      <c r="B52" s="13"/>
      <c r="C52" s="16">
        <v>10</v>
      </c>
      <c r="D52" s="17">
        <v>9.79218774116129</v>
      </c>
      <c r="E52" s="19">
        <f t="shared" si="37"/>
        <v>14.4370061830333</v>
      </c>
      <c r="F52" s="16" t="s">
        <v>73</v>
      </c>
      <c r="G52" s="13">
        <v>11</v>
      </c>
      <c r="H52" s="18">
        <f t="shared" si="21"/>
        <v>9.79218774116129</v>
      </c>
      <c r="I52" s="18">
        <f t="shared" si="22"/>
        <v>282.942187741161</v>
      </c>
      <c r="J52" s="18">
        <f t="shared" si="23"/>
        <v>0.0598384226941915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0.24031012178786</v>
      </c>
      <c r="O52" s="18">
        <f t="shared" si="38"/>
        <v>0.0897389428133962</v>
      </c>
      <c r="P52" s="18">
        <f t="shared" si="26"/>
        <v>0.00536983679219788</v>
      </c>
      <c r="Q52" s="23">
        <f t="shared" si="27"/>
        <v>0.000698078782985724</v>
      </c>
      <c r="R52" s="18">
        <f t="shared" si="28"/>
        <v>0.0100218354166667</v>
      </c>
      <c r="S52" s="24">
        <f t="shared" si="29"/>
        <v>0.0696557819962594</v>
      </c>
      <c r="T52" s="3">
        <v>0.01</v>
      </c>
      <c r="U52" s="25">
        <f t="shared" si="30"/>
        <v>0.000696557819962594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0.0154965578199626</v>
      </c>
      <c r="AR52" s="28">
        <f t="shared" si="34"/>
        <v>7.70910416666667</v>
      </c>
      <c r="AS52" s="1">
        <f t="shared" si="35"/>
        <v>0.13</v>
      </c>
      <c r="AT52" s="2">
        <f t="shared" si="39"/>
        <v>208.200616438356</v>
      </c>
      <c r="AU52" s="1">
        <f t="shared" si="36"/>
        <v>21664.0336224627</v>
      </c>
    </row>
    <row r="53" s="1" customFormat="1" spans="1:48">
      <c r="A53" s="13"/>
      <c r="B53" s="13"/>
      <c r="C53" s="16">
        <v>11</v>
      </c>
      <c r="D53" s="17">
        <v>3.42427842323333</v>
      </c>
      <c r="E53" s="19">
        <f t="shared" si="37"/>
        <v>9.79218774116129</v>
      </c>
      <c r="F53" s="16" t="s">
        <v>75</v>
      </c>
      <c r="G53" s="13">
        <v>12</v>
      </c>
      <c r="H53" s="18">
        <f t="shared" si="21"/>
        <v>3.42427842323333</v>
      </c>
      <c r="I53" s="18">
        <f t="shared" si="22"/>
        <v>276.574278423233</v>
      </c>
      <c r="J53" s="18">
        <f t="shared" si="23"/>
        <v>0.0270943000511372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0.161460147687865</v>
      </c>
      <c r="P53" s="18">
        <f t="shared" si="26"/>
        <v>0.00437464968775594</v>
      </c>
      <c r="Q53" s="23">
        <f t="shared" si="27"/>
        <v>0.000568704459408272</v>
      </c>
      <c r="R53" s="18">
        <f t="shared" si="28"/>
        <v>0.0100218354166667</v>
      </c>
      <c r="S53" s="24">
        <f t="shared" si="29"/>
        <v>0.0567465375117313</v>
      </c>
      <c r="T53" s="3">
        <v>0.01</v>
      </c>
      <c r="U53" s="25">
        <f t="shared" si="30"/>
        <v>0.000567465375117313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0.0153674653751173</v>
      </c>
      <c r="AR53" s="28">
        <f t="shared" si="34"/>
        <v>7.70910416666667</v>
      </c>
      <c r="AS53" s="1">
        <f t="shared" si="35"/>
        <v>0.13</v>
      </c>
      <c r="AT53" s="2">
        <f t="shared" si="39"/>
        <v>208.200616438356</v>
      </c>
      <c r="AU53" s="1">
        <f t="shared" si="36"/>
        <v>21483.5636691979</v>
      </c>
      <c r="AV53" s="1">
        <f>SUM(AU42:AU53)</f>
        <v>399343.79831098</v>
      </c>
    </row>
    <row r="54" s="1" customFormat="1" spans="1:46">
      <c r="A54" s="13"/>
      <c r="B54" s="13"/>
      <c r="C54" s="16">
        <v>12</v>
      </c>
      <c r="D54" s="17">
        <v>-5.66502333483871</v>
      </c>
      <c r="E54" s="19">
        <f t="shared" si="37"/>
        <v>3.42427842323333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37:51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="1" customFormat="1" spans="19:51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 s="1" customFormat="1" spans="1:52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29"/>
    </row>
    <row r="58" s="1" customFormat="1" spans="1:52">
      <c r="A58" s="13" t="s">
        <v>71</v>
      </c>
      <c r="B58" s="13">
        <f>F7</f>
        <v>122.786</v>
      </c>
      <c r="C58" s="16" t="s">
        <v>72</v>
      </c>
      <c r="D58" s="42">
        <v>-4.38430635203226</v>
      </c>
      <c r="E58" s="16"/>
      <c r="F58" s="16"/>
      <c r="G58" s="13">
        <v>1</v>
      </c>
      <c r="H58" s="18">
        <f t="shared" ref="H58:H69" si="40">E59</f>
        <v>-4.38430635203226</v>
      </c>
      <c r="I58" s="18">
        <f t="shared" ref="I58:I69" si="41">H58+273.15</f>
        <v>268.765693647968</v>
      </c>
      <c r="J58" s="18">
        <f t="shared" ref="J58:J69" si="42">EXP(($C$16*(I58-$C$14))/($C$17*I58*$C$14))</f>
        <v>0.00974247988334959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0.0269154030365317</v>
      </c>
      <c r="Q58" s="23">
        <f t="shared" ref="Q58:Q69" si="46">P58*$B$60</f>
        <v>0.00780546688059418</v>
      </c>
      <c r="R58" s="18">
        <f t="shared" ref="R58:R69" si="47">L58*$B$60</f>
        <v>0.80117865</v>
      </c>
      <c r="S58" s="24">
        <f t="shared" ref="S58:S69" si="48">Q58/R58</f>
        <v>0.00974247988334959</v>
      </c>
      <c r="T58" s="3">
        <v>0.27</v>
      </c>
      <c r="U58" s="25">
        <f t="shared" ref="U58:U69" si="49">S58*T58</f>
        <v>0.00263046956850439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0.22691110023716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85.9410905687558</v>
      </c>
      <c r="AF58" s="1">
        <f t="shared" ref="AF58:AF69" si="54">AE58*10000*AC58*AB58</f>
        <v>1995373.53410585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29"/>
    </row>
    <row r="59" s="1" customFormat="1" spans="1:52">
      <c r="A59" s="13" t="s">
        <v>74</v>
      </c>
      <c r="B59" s="13">
        <v>27</v>
      </c>
      <c r="C59" s="16">
        <v>1</v>
      </c>
      <c r="D59" s="42">
        <v>-10.2203195026774</v>
      </c>
      <c r="E59" s="19">
        <f t="shared" ref="E59:E70" si="55">D58</f>
        <v>-4.38430635203226</v>
      </c>
      <c r="F59" s="16" t="s">
        <v>73</v>
      </c>
      <c r="G59" s="13">
        <v>2</v>
      </c>
      <c r="H59" s="18">
        <f t="shared" si="40"/>
        <v>-10.2203195026774</v>
      </c>
      <c r="I59" s="18">
        <f t="shared" si="41"/>
        <v>262.929680497323</v>
      </c>
      <c r="J59" s="18">
        <f t="shared" si="42"/>
        <v>0.00435959831031901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5.49845459696347</v>
      </c>
      <c r="P59" s="18">
        <f t="shared" si="45"/>
        <v>0.0239710533702877</v>
      </c>
      <c r="Q59" s="23">
        <f t="shared" si="46"/>
        <v>0.00695160547738344</v>
      </c>
      <c r="R59" s="18">
        <f t="shared" si="47"/>
        <v>0.80117865</v>
      </c>
      <c r="S59" s="24">
        <f t="shared" si="48"/>
        <v>0.00867672332180025</v>
      </c>
      <c r="T59" s="3">
        <v>0.27</v>
      </c>
      <c r="U59" s="25">
        <f t="shared" si="49"/>
        <v>0.00234271529688607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0.226855189582185</v>
      </c>
      <c r="AC59" s="28">
        <f t="shared" si="51"/>
        <v>10.2321666666667</v>
      </c>
      <c r="AD59" s="1">
        <f t="shared" si="52"/>
        <v>0.29</v>
      </c>
      <c r="AE59" s="29">
        <f t="shared" si="53"/>
        <v>85.9410905687558</v>
      </c>
      <c r="AF59" s="1">
        <f t="shared" si="54"/>
        <v>1994881.8761786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29"/>
    </row>
    <row r="60" s="1" customFormat="1" spans="1:52">
      <c r="A60" s="13" t="s">
        <v>38</v>
      </c>
      <c r="B60" s="13">
        <v>0.29</v>
      </c>
      <c r="C60" s="16">
        <v>2</v>
      </c>
      <c r="D60" s="42">
        <v>-2.25356128071429</v>
      </c>
      <c r="E60" s="19">
        <f t="shared" si="55"/>
        <v>-10.2203195026774</v>
      </c>
      <c r="F60" s="16" t="s">
        <v>73</v>
      </c>
      <c r="G60" s="13">
        <v>3</v>
      </c>
      <c r="H60" s="18">
        <f t="shared" si="40"/>
        <v>-2.25356128071429</v>
      </c>
      <c r="I60" s="18">
        <f t="shared" si="41"/>
        <v>270.896438719286</v>
      </c>
      <c r="J60" s="18">
        <f t="shared" si="42"/>
        <v>0.0129545445372358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8.23716854359318</v>
      </c>
      <c r="P60" s="18">
        <f t="shared" si="45"/>
        <v>0.106708766758696</v>
      </c>
      <c r="Q60" s="23">
        <f t="shared" si="46"/>
        <v>0.0309455423600217</v>
      </c>
      <c r="R60" s="18">
        <f t="shared" si="47"/>
        <v>0.80117865</v>
      </c>
      <c r="S60" s="24">
        <f t="shared" si="48"/>
        <v>0.0386250212234459</v>
      </c>
      <c r="T60" s="3">
        <v>0.27</v>
      </c>
      <c r="U60" s="25">
        <f t="shared" si="49"/>
        <v>0.0104287557303304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0.228426307238403</v>
      </c>
      <c r="AC60" s="28">
        <f t="shared" si="51"/>
        <v>10.2321666666667</v>
      </c>
      <c r="AD60" s="1">
        <f t="shared" si="52"/>
        <v>0.29</v>
      </c>
      <c r="AE60" s="29">
        <f t="shared" si="53"/>
        <v>85.9410905687558</v>
      </c>
      <c r="AF60" s="1">
        <f t="shared" si="54"/>
        <v>2008697.7123669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29"/>
    </row>
    <row r="61" s="1" customFormat="1" spans="1:52">
      <c r="A61" s="13"/>
      <c r="B61" s="13"/>
      <c r="C61" s="16">
        <v>3</v>
      </c>
      <c r="D61" s="42">
        <v>2.15307264219355</v>
      </c>
      <c r="E61" s="19">
        <f t="shared" si="55"/>
        <v>-2.25356128071429</v>
      </c>
      <c r="F61" s="16" t="s">
        <v>73</v>
      </c>
      <c r="G61" s="13">
        <v>4</v>
      </c>
      <c r="H61" s="18">
        <f t="shared" si="40"/>
        <v>2.15307264219355</v>
      </c>
      <c r="I61" s="18">
        <f t="shared" si="41"/>
        <v>275.303072642194</v>
      </c>
      <c r="J61" s="18">
        <f t="shared" si="42"/>
        <v>0.0230292515560647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10.8931447768345</v>
      </c>
      <c r="P61" s="18">
        <f t="shared" si="45"/>
        <v>0.250860971302354</v>
      </c>
      <c r="Q61" s="23">
        <f t="shared" si="46"/>
        <v>0.0727496816776825</v>
      </c>
      <c r="R61" s="18">
        <f t="shared" si="47"/>
        <v>0.80117865</v>
      </c>
      <c r="S61" s="24">
        <f t="shared" si="48"/>
        <v>0.0908033204300721</v>
      </c>
      <c r="T61" s="3">
        <v>0.27</v>
      </c>
      <c r="U61" s="25">
        <f t="shared" si="49"/>
        <v>0.0245168965161195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0.231163632993082</v>
      </c>
      <c r="AC61" s="28">
        <f t="shared" si="51"/>
        <v>10.2321666666667</v>
      </c>
      <c r="AD61" s="1">
        <f t="shared" si="52"/>
        <v>0.29</v>
      </c>
      <c r="AE61" s="29">
        <f t="shared" si="53"/>
        <v>85.9410905687558</v>
      </c>
      <c r="AF61" s="1">
        <f t="shared" si="54"/>
        <v>2032768.75763266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29"/>
    </row>
    <row r="62" s="1" customFormat="1" spans="1:52">
      <c r="A62" s="13"/>
      <c r="B62" s="13"/>
      <c r="C62" s="16">
        <v>4</v>
      </c>
      <c r="D62" s="42">
        <v>10.7862718904333</v>
      </c>
      <c r="E62" s="19">
        <f t="shared" si="55"/>
        <v>2.15307264219355</v>
      </c>
      <c r="F62" s="16" t="s">
        <v>73</v>
      </c>
      <c r="G62" s="13">
        <v>5</v>
      </c>
      <c r="H62" s="18">
        <f t="shared" si="40"/>
        <v>10.7862718904333</v>
      </c>
      <c r="I62" s="18">
        <f t="shared" si="41"/>
        <v>283.936271890433</v>
      </c>
      <c r="J62" s="18">
        <f t="shared" si="42"/>
        <v>0.0675001260185475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10.1101696152555</v>
      </c>
      <c r="O62" s="18">
        <f t="shared" si="56"/>
        <v>3.29479919027661</v>
      </c>
      <c r="P62" s="18">
        <f t="shared" si="45"/>
        <v>0.222399360549479</v>
      </c>
      <c r="Q62" s="23">
        <f t="shared" si="46"/>
        <v>0.064495814559349</v>
      </c>
      <c r="R62" s="18">
        <f t="shared" si="47"/>
        <v>0.80117865</v>
      </c>
      <c r="S62" s="24">
        <f t="shared" si="48"/>
        <v>0.0805011648267824</v>
      </c>
      <c r="T62" s="3">
        <v>0.27</v>
      </c>
      <c r="U62" s="25">
        <f t="shared" si="49"/>
        <v>0.0217353145032312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0.230623171607978</v>
      </c>
      <c r="AC62" s="28">
        <f t="shared" si="51"/>
        <v>10.2321666666667</v>
      </c>
      <c r="AD62" s="1">
        <f t="shared" si="52"/>
        <v>0.29</v>
      </c>
      <c r="AE62" s="29">
        <f t="shared" si="53"/>
        <v>85.9410905687558</v>
      </c>
      <c r="AF62" s="1">
        <f t="shared" si="54"/>
        <v>2028016.13714421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29"/>
    </row>
    <row r="63" s="1" customFormat="1" spans="1:52">
      <c r="A63" s="13"/>
      <c r="B63" s="13"/>
      <c r="C63" s="16">
        <v>5</v>
      </c>
      <c r="D63" s="42">
        <v>15.5549611690323</v>
      </c>
      <c r="E63" s="19">
        <f t="shared" si="55"/>
        <v>10.7862718904333</v>
      </c>
      <c r="F63" s="16" t="s">
        <v>75</v>
      </c>
      <c r="G63" s="13">
        <v>6</v>
      </c>
      <c r="H63" s="18">
        <f t="shared" si="40"/>
        <v>15.5549611690323</v>
      </c>
      <c r="I63" s="18">
        <f t="shared" si="41"/>
        <v>288.704961169032</v>
      </c>
      <c r="J63" s="18">
        <f t="shared" si="42"/>
        <v>0.118931878925954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5.83508482972713</v>
      </c>
      <c r="P63" s="18">
        <f t="shared" si="45"/>
        <v>0.693977602491778</v>
      </c>
      <c r="Q63" s="23">
        <f t="shared" si="46"/>
        <v>0.201253504722615</v>
      </c>
      <c r="R63" s="18">
        <f t="shared" si="47"/>
        <v>0.80117865</v>
      </c>
      <c r="S63" s="24">
        <f t="shared" si="48"/>
        <v>0.25119678953329</v>
      </c>
      <c r="T63" s="3">
        <v>0.27</v>
      </c>
      <c r="U63" s="25">
        <f t="shared" si="49"/>
        <v>0.0678231331739883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0.288378034775706</v>
      </c>
      <c r="AC63" s="28">
        <f t="shared" si="51"/>
        <v>10.2321666666667</v>
      </c>
      <c r="AD63" s="1">
        <f t="shared" si="52"/>
        <v>0.29</v>
      </c>
      <c r="AE63" s="29">
        <f t="shared" si="53"/>
        <v>85.9410905687558</v>
      </c>
      <c r="AF63" s="1">
        <f t="shared" si="54"/>
        <v>2535891.35924812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29"/>
    </row>
    <row r="64" s="1" customFormat="1" spans="1:52">
      <c r="A64" s="13"/>
      <c r="B64" s="13"/>
      <c r="C64" s="16">
        <v>6</v>
      </c>
      <c r="D64" s="42">
        <v>21.7597567726667</v>
      </c>
      <c r="E64" s="19">
        <f t="shared" si="55"/>
        <v>15.5549611690323</v>
      </c>
      <c r="F64" s="16" t="s">
        <v>73</v>
      </c>
      <c r="G64" s="13">
        <v>7</v>
      </c>
      <c r="H64" s="18">
        <f t="shared" si="40"/>
        <v>21.7597567726667</v>
      </c>
      <c r="I64" s="18">
        <f t="shared" si="41"/>
        <v>294.909756772667</v>
      </c>
      <c r="J64" s="18">
        <f t="shared" si="42"/>
        <v>0.241804226272089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7.90379222723535</v>
      </c>
      <c r="P64" s="18">
        <f t="shared" si="45"/>
        <v>1.91117036412199</v>
      </c>
      <c r="Q64" s="23">
        <f t="shared" si="46"/>
        <v>0.554239405595378</v>
      </c>
      <c r="R64" s="18">
        <f t="shared" si="47"/>
        <v>0.80117865</v>
      </c>
      <c r="S64" s="24">
        <f t="shared" si="48"/>
        <v>0.691780048801074</v>
      </c>
      <c r="T64" s="3">
        <v>0.27</v>
      </c>
      <c r="U64" s="25">
        <f t="shared" si="49"/>
        <v>0.18678061317629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0.311491473140153</v>
      </c>
      <c r="AC64" s="28">
        <f t="shared" si="51"/>
        <v>10.2321666666667</v>
      </c>
      <c r="AD64" s="1">
        <f t="shared" si="52"/>
        <v>0.29</v>
      </c>
      <c r="AE64" s="29">
        <f t="shared" si="53"/>
        <v>85.9410905687558</v>
      </c>
      <c r="AF64" s="1">
        <f t="shared" si="54"/>
        <v>2739142.5142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29"/>
    </row>
    <row r="65" s="1" customFormat="1" spans="1:52">
      <c r="A65" s="13"/>
      <c r="B65" s="13"/>
      <c r="C65" s="16">
        <v>7</v>
      </c>
      <c r="D65" s="42">
        <v>21.9038907722581</v>
      </c>
      <c r="E65" s="19">
        <f t="shared" si="55"/>
        <v>21.7597567726667</v>
      </c>
      <c r="F65" s="16" t="s">
        <v>73</v>
      </c>
      <c r="G65" s="13">
        <v>8</v>
      </c>
      <c r="H65" s="18">
        <f t="shared" si="40"/>
        <v>21.9038907722581</v>
      </c>
      <c r="I65" s="18">
        <f t="shared" si="41"/>
        <v>295.053890772258</v>
      </c>
      <c r="J65" s="18">
        <f t="shared" si="42"/>
        <v>0.245735764937337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8.75530686311335</v>
      </c>
      <c r="P65" s="18">
        <f t="shared" si="45"/>
        <v>2.15149202926828</v>
      </c>
      <c r="Q65" s="23">
        <f t="shared" si="46"/>
        <v>0.6239326884878</v>
      </c>
      <c r="R65" s="18">
        <f t="shared" si="47"/>
        <v>0.80117865</v>
      </c>
      <c r="S65" s="24">
        <f t="shared" si="48"/>
        <v>0.778768491256975</v>
      </c>
      <c r="T65" s="3">
        <v>0.27</v>
      </c>
      <c r="U65" s="25">
        <f t="shared" si="49"/>
        <v>0.210267492639383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0.316054973819832</v>
      </c>
      <c r="AC65" s="28">
        <f t="shared" si="51"/>
        <v>10.2321666666667</v>
      </c>
      <c r="AD65" s="1">
        <f t="shared" si="52"/>
        <v>0.29</v>
      </c>
      <c r="AE65" s="29">
        <f t="shared" si="53"/>
        <v>85.9410905687558</v>
      </c>
      <c r="AF65" s="1">
        <f t="shared" si="54"/>
        <v>2779272.27633851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29"/>
    </row>
    <row r="66" s="1" customFormat="1" spans="1:52">
      <c r="A66" s="13"/>
      <c r="B66" s="13"/>
      <c r="C66" s="16">
        <v>8</v>
      </c>
      <c r="D66" s="42">
        <v>20.6893946406452</v>
      </c>
      <c r="E66" s="19">
        <f t="shared" si="55"/>
        <v>21.9038907722581</v>
      </c>
      <c r="F66" s="16" t="s">
        <v>73</v>
      </c>
      <c r="G66" s="13">
        <v>9</v>
      </c>
      <c r="H66" s="18">
        <f t="shared" si="40"/>
        <v>20.6893946406452</v>
      </c>
      <c r="I66" s="18">
        <f t="shared" si="41"/>
        <v>293.839394640645</v>
      </c>
      <c r="J66" s="18">
        <f t="shared" si="42"/>
        <v>0.214403805367879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9.36649983384508</v>
      </c>
      <c r="P66" s="18">
        <f t="shared" si="45"/>
        <v>2.00821320735399</v>
      </c>
      <c r="Q66" s="23">
        <f t="shared" si="46"/>
        <v>0.582381830132657</v>
      </c>
      <c r="R66" s="18">
        <f t="shared" si="47"/>
        <v>0.80117865</v>
      </c>
      <c r="S66" s="24">
        <f t="shared" si="48"/>
        <v>0.726906327487206</v>
      </c>
      <c r="T66" s="3">
        <v>0.27</v>
      </c>
      <c r="U66" s="25">
        <f t="shared" si="49"/>
        <v>0.196264708421546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0.313334232846306</v>
      </c>
      <c r="AC66" s="28">
        <f t="shared" si="51"/>
        <v>10.2321666666667</v>
      </c>
      <c r="AD66" s="1">
        <f t="shared" si="52"/>
        <v>0.29</v>
      </c>
      <c r="AE66" s="29">
        <f t="shared" si="53"/>
        <v>85.9410905687558</v>
      </c>
      <c r="AF66" s="1">
        <f t="shared" si="54"/>
        <v>2755347.07159508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29"/>
    </row>
    <row r="67" s="1" customFormat="1" spans="1:52">
      <c r="A67" s="13"/>
      <c r="B67" s="13"/>
      <c r="C67" s="16">
        <v>9</v>
      </c>
      <c r="D67" s="42">
        <v>14.4370061830333</v>
      </c>
      <c r="E67" s="19">
        <f t="shared" si="55"/>
        <v>20.6893946406452</v>
      </c>
      <c r="F67" s="16" t="s">
        <v>73</v>
      </c>
      <c r="G67" s="13">
        <v>10</v>
      </c>
      <c r="H67" s="18">
        <f t="shared" si="40"/>
        <v>14.4370061830333</v>
      </c>
      <c r="I67" s="18">
        <f t="shared" si="41"/>
        <v>287.587006183033</v>
      </c>
      <c r="J67" s="18">
        <f t="shared" si="42"/>
        <v>0.104318288540744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10.1209716264911</v>
      </c>
      <c r="P67" s="18">
        <f t="shared" si="45"/>
        <v>1.05580243844498</v>
      </c>
      <c r="Q67" s="23">
        <f t="shared" si="46"/>
        <v>0.306182707149044</v>
      </c>
      <c r="R67" s="18">
        <f t="shared" si="47"/>
        <v>0.80117865</v>
      </c>
      <c r="S67" s="24">
        <f t="shared" si="48"/>
        <v>0.382165334971226</v>
      </c>
      <c r="T67" s="3">
        <v>0.27</v>
      </c>
      <c r="U67" s="25">
        <f t="shared" si="49"/>
        <v>0.103184640442231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0.295248775637925</v>
      </c>
      <c r="AC67" s="28">
        <f t="shared" si="51"/>
        <v>10.2321666666667</v>
      </c>
      <c r="AD67" s="1">
        <f t="shared" si="52"/>
        <v>0.29</v>
      </c>
      <c r="AE67" s="29">
        <f t="shared" si="53"/>
        <v>85.9410905687558</v>
      </c>
      <c r="AF67" s="1">
        <f t="shared" si="54"/>
        <v>2596310.15084467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29"/>
    </row>
    <row r="68" s="1" customFormat="1" spans="1:52">
      <c r="A68" s="13"/>
      <c r="B68" s="13"/>
      <c r="C68" s="16">
        <v>10</v>
      </c>
      <c r="D68" s="42">
        <v>9.79218774116129</v>
      </c>
      <c r="E68" s="19">
        <f t="shared" si="55"/>
        <v>14.4370061830333</v>
      </c>
      <c r="F68" s="16" t="s">
        <v>73</v>
      </c>
      <c r="G68" s="13">
        <v>11</v>
      </c>
      <c r="H68" s="18">
        <f t="shared" si="40"/>
        <v>9.79218774116129</v>
      </c>
      <c r="I68" s="18">
        <f t="shared" si="41"/>
        <v>282.942187741161</v>
      </c>
      <c r="J68" s="18">
        <f t="shared" si="42"/>
        <v>0.0598384226941915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8.6119107286438</v>
      </c>
      <c r="O68" s="18">
        <f t="shared" si="56"/>
        <v>3.2159434594023</v>
      </c>
      <c r="P68" s="18">
        <f t="shared" si="45"/>
        <v>0.192436984084336</v>
      </c>
      <c r="Q68" s="23">
        <f t="shared" si="46"/>
        <v>0.0558067253844573</v>
      </c>
      <c r="R68" s="18">
        <f t="shared" si="47"/>
        <v>0.80117865</v>
      </c>
      <c r="S68" s="24">
        <f t="shared" si="48"/>
        <v>0.0696557819962593</v>
      </c>
      <c r="T68" s="3">
        <v>0.27</v>
      </c>
      <c r="U68" s="25">
        <f t="shared" si="49"/>
        <v>0.01880706113899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0.230054211979306</v>
      </c>
      <c r="AC68" s="28">
        <f t="shared" si="51"/>
        <v>10.2321666666667</v>
      </c>
      <c r="AD68" s="1">
        <f t="shared" si="52"/>
        <v>0.29</v>
      </c>
      <c r="AE68" s="29">
        <f t="shared" si="53"/>
        <v>85.9410905687558</v>
      </c>
      <c r="AF68" s="1">
        <f t="shared" si="54"/>
        <v>2023012.91348596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29"/>
    </row>
    <row r="69" s="1" customFormat="1" spans="1:33">
      <c r="A69" s="13"/>
      <c r="B69" s="13"/>
      <c r="C69" s="16">
        <v>11</v>
      </c>
      <c r="D69" s="42">
        <v>3.42427842323333</v>
      </c>
      <c r="E69" s="19">
        <f t="shared" si="55"/>
        <v>9.79218774116129</v>
      </c>
      <c r="F69" s="16" t="s">
        <v>75</v>
      </c>
      <c r="G69" s="13">
        <v>12</v>
      </c>
      <c r="H69" s="18">
        <f t="shared" si="40"/>
        <v>3.42427842323333</v>
      </c>
      <c r="I69" s="18">
        <f t="shared" si="41"/>
        <v>276.574278423233</v>
      </c>
      <c r="J69" s="18">
        <f t="shared" si="42"/>
        <v>0.0270943000511372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5.78619147531797</v>
      </c>
      <c r="P69" s="18">
        <f t="shared" si="45"/>
        <v>0.156772807985597</v>
      </c>
      <c r="Q69" s="23">
        <f t="shared" si="46"/>
        <v>0.0454641143158232</v>
      </c>
      <c r="R69" s="18">
        <f t="shared" si="47"/>
        <v>0.80117865</v>
      </c>
      <c r="S69" s="24">
        <f t="shared" si="48"/>
        <v>0.0567465375117313</v>
      </c>
      <c r="T69" s="3">
        <v>0.27</v>
      </c>
      <c r="U69" s="25">
        <f t="shared" si="49"/>
        <v>0.0153215651281674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0.229376980104403</v>
      </c>
      <c r="AC69" s="28">
        <f t="shared" si="51"/>
        <v>10.2321666666667</v>
      </c>
      <c r="AD69" s="1">
        <f t="shared" si="52"/>
        <v>0.29</v>
      </c>
      <c r="AE69" s="29">
        <f t="shared" si="53"/>
        <v>85.9410905687558</v>
      </c>
      <c r="AF69" s="1">
        <f t="shared" si="54"/>
        <v>2017057.58314636</v>
      </c>
      <c r="AG69" s="1">
        <f>SUM(AF58:AF69)</f>
        <v>27505771.8862869</v>
      </c>
    </row>
    <row r="70" s="1" customFormat="1" spans="1:46">
      <c r="A70" s="13"/>
      <c r="B70" s="13"/>
      <c r="C70" s="16">
        <v>12</v>
      </c>
      <c r="D70" s="42">
        <v>-5.66502333483871</v>
      </c>
      <c r="E70" s="19">
        <f t="shared" si="55"/>
        <v>3.42427842323333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-4.38430635203226</v>
      </c>
      <c r="E74" s="16"/>
      <c r="F74" s="16"/>
      <c r="G74" s="13">
        <v>1</v>
      </c>
      <c r="H74" s="18">
        <f t="shared" ref="H74:H85" si="57">E75</f>
        <v>-4.38430635203226</v>
      </c>
      <c r="I74" s="18">
        <f t="shared" ref="I74:I85" si="58">H74+273.15</f>
        <v>268.765693647968</v>
      </c>
      <c r="J74" s="18">
        <f t="shared" ref="J74:J85" si="59">EXP(($C$16*(I74-$C$14))/($C$17*I74*$C$14))</f>
        <v>0.00974247988334959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0.00507797536479947</v>
      </c>
      <c r="Q74" s="23">
        <f t="shared" ref="Q74:Q85" si="63">P74*$B$76</f>
        <v>0.00132027359484786</v>
      </c>
      <c r="R74" s="18">
        <f t="shared" ref="R74:R85" si="64">L74*$B$76</f>
        <v>0.1355172</v>
      </c>
      <c r="S74" s="24">
        <f t="shared" ref="S74:S85" si="65">Q74/R74</f>
        <v>0.00974247988334959</v>
      </c>
      <c r="T74" s="3">
        <v>0.01</v>
      </c>
      <c r="U74" s="25">
        <f t="shared" ref="U74:U85" si="66">S74*T74</f>
        <v>9.74247988334959e-5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0.01</v>
      </c>
      <c r="AF74" s="3">
        <v>0.49</v>
      </c>
      <c r="AG74" s="25">
        <f t="shared" ref="AG74:AG85" si="67">AF74*AE74</f>
        <v>0.0049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0.0099974247988335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0.1591</v>
      </c>
      <c r="AX74" s="1">
        <f t="shared" ref="AX74:AX85" si="72">AW74*10000*AV74*0.67*AU74*AT74</f>
        <v>144.42006903106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-10.2203195026774</v>
      </c>
      <c r="E75" s="19">
        <f t="shared" ref="E75:E86" si="73">D74</f>
        <v>-4.38430635203226</v>
      </c>
      <c r="F75" s="16" t="s">
        <v>73</v>
      </c>
      <c r="G75" s="13">
        <v>2</v>
      </c>
      <c r="H75" s="18">
        <f t="shared" si="57"/>
        <v>-10.2203195026774</v>
      </c>
      <c r="I75" s="18">
        <f t="shared" si="58"/>
        <v>262.929680497323</v>
      </c>
      <c r="J75" s="18">
        <f t="shared" si="59"/>
        <v>0.00435959831031901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1.0373620246352</v>
      </c>
      <c r="P75" s="18">
        <f t="shared" si="62"/>
        <v>0.00452248172978873</v>
      </c>
      <c r="Q75" s="23">
        <f t="shared" si="63"/>
        <v>0.00117584524974507</v>
      </c>
      <c r="R75" s="18">
        <f t="shared" si="64"/>
        <v>0.1355172</v>
      </c>
      <c r="S75" s="24">
        <f t="shared" si="65"/>
        <v>0.00867672332180025</v>
      </c>
      <c r="T75" s="3">
        <v>0.01</v>
      </c>
      <c r="U75" s="25">
        <f t="shared" si="66"/>
        <v>8.67672332180025e-5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0.005576767233218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0.1591</v>
      </c>
      <c r="AX75" s="1">
        <f t="shared" si="72"/>
        <v>80.5604568173868</v>
      </c>
    </row>
    <row r="76" s="1" customFormat="1" spans="1:50">
      <c r="A76" s="13" t="s">
        <v>38</v>
      </c>
      <c r="B76" s="13">
        <v>0.26</v>
      </c>
      <c r="C76" s="16">
        <v>2</v>
      </c>
      <c r="D76" s="17">
        <v>-2.25356128071429</v>
      </c>
      <c r="E76" s="19">
        <f t="shared" si="73"/>
        <v>-10.2203195026774</v>
      </c>
      <c r="F76" s="16" t="s">
        <v>73</v>
      </c>
      <c r="G76" s="13">
        <v>3</v>
      </c>
      <c r="H76" s="18">
        <f t="shared" si="57"/>
        <v>-2.25356128071429</v>
      </c>
      <c r="I76" s="18">
        <f t="shared" si="58"/>
        <v>270.896438719286</v>
      </c>
      <c r="J76" s="18">
        <f t="shared" si="59"/>
        <v>0.0129545445372358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1.55405954290541</v>
      </c>
      <c r="P76" s="18">
        <f t="shared" si="62"/>
        <v>0.0201321335620845</v>
      </c>
      <c r="Q76" s="23">
        <f t="shared" si="63"/>
        <v>0.00523435472614196</v>
      </c>
      <c r="R76" s="18">
        <f t="shared" si="64"/>
        <v>0.1355172</v>
      </c>
      <c r="S76" s="24">
        <f t="shared" si="65"/>
        <v>0.0386250212234459</v>
      </c>
      <c r="T76" s="3">
        <v>0.01</v>
      </c>
      <c r="U76" s="25">
        <f t="shared" si="66"/>
        <v>0.000386250212234459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0.00587625021223446</v>
      </c>
      <c r="AU76" s="28">
        <f t="shared" si="70"/>
        <v>52.122</v>
      </c>
      <c r="AV76" s="1">
        <f t="shared" si="71"/>
        <v>0.26</v>
      </c>
      <c r="AW76" s="2">
        <f t="shared" si="75"/>
        <v>0.1591</v>
      </c>
      <c r="AX76" s="1">
        <f t="shared" si="72"/>
        <v>84.8867061639416</v>
      </c>
    </row>
    <row r="77" s="1" customFormat="1" spans="1:50">
      <c r="A77" s="13"/>
      <c r="B77" s="13"/>
      <c r="C77" s="16">
        <v>3</v>
      </c>
      <c r="D77" s="17">
        <v>2.15307264219355</v>
      </c>
      <c r="E77" s="19">
        <f t="shared" si="73"/>
        <v>-2.25356128071429</v>
      </c>
      <c r="F77" s="16" t="s">
        <v>73</v>
      </c>
      <c r="G77" s="13">
        <v>4</v>
      </c>
      <c r="H77" s="18">
        <f t="shared" si="57"/>
        <v>2.15307264219355</v>
      </c>
      <c r="I77" s="18">
        <f t="shared" si="58"/>
        <v>275.303072642194</v>
      </c>
      <c r="J77" s="18">
        <f t="shared" si="59"/>
        <v>0.0230292515560647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2.05514740934333</v>
      </c>
      <c r="P77" s="18">
        <f t="shared" si="62"/>
        <v>0.0473285066745622</v>
      </c>
      <c r="Q77" s="23">
        <f t="shared" si="63"/>
        <v>0.0123054117353862</v>
      </c>
      <c r="R77" s="18">
        <f t="shared" si="64"/>
        <v>0.1355172</v>
      </c>
      <c r="S77" s="24">
        <f t="shared" si="65"/>
        <v>0.0908033204300721</v>
      </c>
      <c r="T77" s="3">
        <v>0.01</v>
      </c>
      <c r="U77" s="25">
        <f t="shared" si="66"/>
        <v>0.000908033204300721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0.00639803320430072</v>
      </c>
      <c r="AU77" s="28">
        <f t="shared" si="70"/>
        <v>52.122</v>
      </c>
      <c r="AV77" s="1">
        <f t="shared" si="71"/>
        <v>0.26</v>
      </c>
      <c r="AW77" s="2">
        <f t="shared" si="75"/>
        <v>0.1591</v>
      </c>
      <c r="AX77" s="1">
        <f t="shared" si="72"/>
        <v>92.4242408040856</v>
      </c>
    </row>
    <row r="78" s="1" customFormat="1" spans="1:50">
      <c r="A78" s="13"/>
      <c r="B78" s="13"/>
      <c r="C78" s="16">
        <v>4</v>
      </c>
      <c r="D78" s="17">
        <v>10.7862718904333</v>
      </c>
      <c r="E78" s="19">
        <f t="shared" si="73"/>
        <v>2.15307264219355</v>
      </c>
      <c r="F78" s="16" t="s">
        <v>73</v>
      </c>
      <c r="G78" s="13">
        <v>5</v>
      </c>
      <c r="H78" s="18">
        <f t="shared" si="57"/>
        <v>10.7862718904333</v>
      </c>
      <c r="I78" s="18">
        <f t="shared" si="58"/>
        <v>283.936271890433</v>
      </c>
      <c r="J78" s="18">
        <f t="shared" si="59"/>
        <v>0.0675001260185475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1.90742795753533</v>
      </c>
      <c r="O78" s="18">
        <f t="shared" si="74"/>
        <v>0.621610945133438</v>
      </c>
      <c r="P78" s="18">
        <f t="shared" si="62"/>
        <v>0.0419588171310155</v>
      </c>
      <c r="Q78" s="23">
        <f t="shared" si="63"/>
        <v>0.010909292454064</v>
      </c>
      <c r="R78" s="18">
        <f t="shared" si="64"/>
        <v>0.1355172</v>
      </c>
      <c r="S78" s="24">
        <f t="shared" si="65"/>
        <v>0.0805011648267824</v>
      </c>
      <c r="T78" s="3">
        <v>0.01</v>
      </c>
      <c r="U78" s="25">
        <f t="shared" si="66"/>
        <v>0.000805011648267824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0.00629501164826782</v>
      </c>
      <c r="AU78" s="28">
        <f t="shared" si="70"/>
        <v>52.122</v>
      </c>
      <c r="AV78" s="1">
        <f t="shared" si="71"/>
        <v>0.26</v>
      </c>
      <c r="AW78" s="2">
        <f t="shared" si="75"/>
        <v>0.1591</v>
      </c>
      <c r="AX78" s="1">
        <f t="shared" si="72"/>
        <v>90.9360195337747</v>
      </c>
    </row>
    <row r="79" s="1" customFormat="1" spans="1:50">
      <c r="A79" s="13"/>
      <c r="B79" s="13"/>
      <c r="C79" s="16">
        <v>5</v>
      </c>
      <c r="D79" s="17">
        <v>15.5549611690323</v>
      </c>
      <c r="E79" s="19">
        <f t="shared" si="73"/>
        <v>10.7862718904333</v>
      </c>
      <c r="F79" s="16" t="s">
        <v>75</v>
      </c>
      <c r="G79" s="13">
        <v>6</v>
      </c>
      <c r="H79" s="18">
        <f t="shared" si="57"/>
        <v>15.5549611690323</v>
      </c>
      <c r="I79" s="18">
        <f t="shared" si="58"/>
        <v>288.704961169032</v>
      </c>
      <c r="J79" s="18">
        <f t="shared" si="59"/>
        <v>0.118931878925954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1.10087212800242</v>
      </c>
      <c r="P79" s="18">
        <f t="shared" si="62"/>
        <v>0.130928790640541</v>
      </c>
      <c r="Q79" s="23">
        <f t="shared" si="63"/>
        <v>0.0340414855665408</v>
      </c>
      <c r="R79" s="18">
        <f t="shared" si="64"/>
        <v>0.1355172</v>
      </c>
      <c r="S79" s="24">
        <f t="shared" si="65"/>
        <v>0.25119678953329</v>
      </c>
      <c r="T79" s="3">
        <v>0.01</v>
      </c>
      <c r="U79" s="25">
        <f t="shared" si="66"/>
        <v>0.0025119678953329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0.0124619678953329</v>
      </c>
      <c r="AU79" s="28">
        <f t="shared" si="70"/>
        <v>52.122</v>
      </c>
      <c r="AV79" s="1">
        <f t="shared" si="71"/>
        <v>0.26</v>
      </c>
      <c r="AW79" s="2">
        <f t="shared" si="75"/>
        <v>0.1591</v>
      </c>
      <c r="AX79" s="1">
        <f t="shared" si="72"/>
        <v>180.022185704946</v>
      </c>
    </row>
    <row r="80" s="1" customFormat="1" spans="1:50">
      <c r="A80" s="13"/>
      <c r="B80" s="13"/>
      <c r="C80" s="16">
        <v>6</v>
      </c>
      <c r="D80" s="17">
        <v>21.7597567726667</v>
      </c>
      <c r="E80" s="19">
        <f t="shared" si="73"/>
        <v>15.5549611690323</v>
      </c>
      <c r="F80" s="16" t="s">
        <v>73</v>
      </c>
      <c r="G80" s="13">
        <v>7</v>
      </c>
      <c r="H80" s="18">
        <f t="shared" si="57"/>
        <v>21.7597567726667</v>
      </c>
      <c r="I80" s="18">
        <f t="shared" si="58"/>
        <v>294.909756772667</v>
      </c>
      <c r="J80" s="18">
        <f t="shared" si="59"/>
        <v>0.241804226272089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1.49116333736188</v>
      </c>
      <c r="P80" s="18">
        <f t="shared" si="62"/>
        <v>0.360569597036096</v>
      </c>
      <c r="Q80" s="23">
        <f t="shared" si="63"/>
        <v>0.0937480952293849</v>
      </c>
      <c r="R80" s="18">
        <f t="shared" si="64"/>
        <v>0.1355172</v>
      </c>
      <c r="S80" s="24">
        <f t="shared" si="65"/>
        <v>0.691780048801074</v>
      </c>
      <c r="T80" s="3">
        <v>0.01</v>
      </c>
      <c r="U80" s="25">
        <f t="shared" si="66"/>
        <v>0.00691780048801074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0.0168678004880107</v>
      </c>
      <c r="AU80" s="28">
        <f t="shared" si="70"/>
        <v>52.122</v>
      </c>
      <c r="AV80" s="1">
        <f t="shared" si="71"/>
        <v>0.26</v>
      </c>
      <c r="AW80" s="2">
        <f t="shared" si="75"/>
        <v>0.1591</v>
      </c>
      <c r="AX80" s="1">
        <f t="shared" si="72"/>
        <v>243.667640407247</v>
      </c>
    </row>
    <row r="81" s="1" customFormat="1" spans="1:50">
      <c r="A81" s="13"/>
      <c r="B81" s="13"/>
      <c r="C81" s="16">
        <v>7</v>
      </c>
      <c r="D81" s="17">
        <v>21.9038907722581</v>
      </c>
      <c r="E81" s="19">
        <f t="shared" si="73"/>
        <v>21.7597567726667</v>
      </c>
      <c r="F81" s="16" t="s">
        <v>73</v>
      </c>
      <c r="G81" s="13">
        <v>8</v>
      </c>
      <c r="H81" s="18">
        <f t="shared" si="57"/>
        <v>21.9038907722581</v>
      </c>
      <c r="I81" s="18">
        <f t="shared" si="58"/>
        <v>295.053890772258</v>
      </c>
      <c r="J81" s="18">
        <f t="shared" si="59"/>
        <v>0.245735764937337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1.65181374032579</v>
      </c>
      <c r="P81" s="18">
        <f t="shared" si="62"/>
        <v>0.405909713012961</v>
      </c>
      <c r="Q81" s="23">
        <f t="shared" si="63"/>
        <v>0.10553652538337</v>
      </c>
      <c r="R81" s="18">
        <f t="shared" si="64"/>
        <v>0.1355172</v>
      </c>
      <c r="S81" s="24">
        <f t="shared" si="65"/>
        <v>0.778768491256975</v>
      </c>
      <c r="T81" s="3">
        <v>0.01</v>
      </c>
      <c r="U81" s="25">
        <f t="shared" si="66"/>
        <v>0.00778768491256975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0.0177376849125698</v>
      </c>
      <c r="AU81" s="28">
        <f t="shared" si="70"/>
        <v>52.122</v>
      </c>
      <c r="AV81" s="1">
        <f t="shared" si="71"/>
        <v>0.26</v>
      </c>
      <c r="AW81" s="2">
        <f t="shared" si="75"/>
        <v>0.1591</v>
      </c>
      <c r="AX81" s="1">
        <f t="shared" si="72"/>
        <v>256.233753298491</v>
      </c>
    </row>
    <row r="82" s="1" customFormat="1" spans="1:50">
      <c r="A82" s="13"/>
      <c r="B82" s="13"/>
      <c r="C82" s="16">
        <v>8</v>
      </c>
      <c r="D82" s="17">
        <v>20.6893946406452</v>
      </c>
      <c r="E82" s="19">
        <f t="shared" si="73"/>
        <v>21.9038907722581</v>
      </c>
      <c r="F82" s="16" t="s">
        <v>73</v>
      </c>
      <c r="G82" s="13">
        <v>9</v>
      </c>
      <c r="H82" s="18">
        <f t="shared" si="57"/>
        <v>20.6893946406452</v>
      </c>
      <c r="I82" s="18">
        <f t="shared" si="58"/>
        <v>293.839394640645</v>
      </c>
      <c r="J82" s="18">
        <f t="shared" si="59"/>
        <v>0.214403805367879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1.76712402731283</v>
      </c>
      <c r="P82" s="18">
        <f t="shared" si="62"/>
        <v>0.378878116012881</v>
      </c>
      <c r="Q82" s="23">
        <f t="shared" si="63"/>
        <v>0.0985083101633492</v>
      </c>
      <c r="R82" s="18">
        <f t="shared" si="64"/>
        <v>0.1355172</v>
      </c>
      <c r="S82" s="24">
        <f t="shared" si="65"/>
        <v>0.726906327487206</v>
      </c>
      <c r="T82" s="3">
        <v>0.01</v>
      </c>
      <c r="U82" s="25">
        <f t="shared" si="66"/>
        <v>0.00726906327487206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0.0172190632748721</v>
      </c>
      <c r="AU82" s="28">
        <f t="shared" si="70"/>
        <v>52.122</v>
      </c>
      <c r="AV82" s="1">
        <f t="shared" si="71"/>
        <v>0.26</v>
      </c>
      <c r="AW82" s="2">
        <f t="shared" si="75"/>
        <v>0.1591</v>
      </c>
      <c r="AX82" s="1">
        <f t="shared" si="72"/>
        <v>248.741886720405</v>
      </c>
    </row>
    <row r="83" s="1" customFormat="1" spans="1:50">
      <c r="A83" s="13"/>
      <c r="B83" s="13"/>
      <c r="C83" s="16">
        <v>9</v>
      </c>
      <c r="D83" s="17">
        <v>14.4370061830333</v>
      </c>
      <c r="E83" s="19">
        <f t="shared" si="73"/>
        <v>20.6893946406452</v>
      </c>
      <c r="F83" s="16" t="s">
        <v>73</v>
      </c>
      <c r="G83" s="13">
        <v>10</v>
      </c>
      <c r="H83" s="18">
        <f t="shared" si="57"/>
        <v>14.4370061830333</v>
      </c>
      <c r="I83" s="18">
        <f t="shared" si="58"/>
        <v>287.587006183033</v>
      </c>
      <c r="J83" s="18">
        <f t="shared" si="59"/>
        <v>0.104318288540744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1.90946591129994</v>
      </c>
      <c r="P83" s="18">
        <f t="shared" si="62"/>
        <v>0.199192215893702</v>
      </c>
      <c r="Q83" s="23">
        <f t="shared" si="63"/>
        <v>0.0517899761323626</v>
      </c>
      <c r="R83" s="18">
        <f t="shared" si="64"/>
        <v>0.1355172</v>
      </c>
      <c r="S83" s="24">
        <f t="shared" si="65"/>
        <v>0.382165334971226</v>
      </c>
      <c r="T83" s="3">
        <v>0.01</v>
      </c>
      <c r="U83" s="25">
        <f t="shared" si="66"/>
        <v>0.00382165334971226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0.0137716533497123</v>
      </c>
      <c r="AU83" s="28">
        <f t="shared" si="70"/>
        <v>52.122</v>
      </c>
      <c r="AV83" s="1">
        <f t="shared" si="71"/>
        <v>0.26</v>
      </c>
      <c r="AW83" s="2">
        <f t="shared" si="75"/>
        <v>0.1591</v>
      </c>
      <c r="AX83" s="1">
        <f t="shared" si="72"/>
        <v>198.941544193395</v>
      </c>
    </row>
    <row r="84" s="1" customFormat="1" spans="1:50">
      <c r="A84" s="13"/>
      <c r="B84" s="13"/>
      <c r="C84" s="16">
        <v>10</v>
      </c>
      <c r="D84" s="17">
        <v>9.79218774116129</v>
      </c>
      <c r="E84" s="19">
        <f t="shared" si="73"/>
        <v>14.4370061830333</v>
      </c>
      <c r="F84" s="16" t="s">
        <v>73</v>
      </c>
      <c r="G84" s="13">
        <v>11</v>
      </c>
      <c r="H84" s="18">
        <f t="shared" si="57"/>
        <v>9.79218774116129</v>
      </c>
      <c r="I84" s="18">
        <f t="shared" si="58"/>
        <v>282.942187741161</v>
      </c>
      <c r="J84" s="18">
        <f t="shared" si="59"/>
        <v>0.0598384226941915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1.62476001063593</v>
      </c>
      <c r="O84" s="18">
        <f t="shared" si="74"/>
        <v>0.606733684770312</v>
      </c>
      <c r="P84" s="18">
        <f t="shared" si="62"/>
        <v>0.0363059866920903</v>
      </c>
      <c r="Q84" s="23">
        <f t="shared" si="63"/>
        <v>0.00943955653994348</v>
      </c>
      <c r="R84" s="18">
        <f t="shared" si="64"/>
        <v>0.1355172</v>
      </c>
      <c r="S84" s="24">
        <f t="shared" si="65"/>
        <v>0.0696557819962593</v>
      </c>
      <c r="T84" s="3">
        <v>0.01</v>
      </c>
      <c r="U84" s="25">
        <f t="shared" si="66"/>
        <v>0.000696557819962593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0.00618655781996259</v>
      </c>
      <c r="AU84" s="28">
        <f t="shared" si="70"/>
        <v>52.122</v>
      </c>
      <c r="AV84" s="1">
        <f t="shared" si="71"/>
        <v>0.26</v>
      </c>
      <c r="AW84" s="2">
        <f t="shared" si="75"/>
        <v>0.1591</v>
      </c>
      <c r="AX84" s="1">
        <f t="shared" si="72"/>
        <v>89.3693251413996</v>
      </c>
    </row>
    <row r="85" s="1" customFormat="1" spans="1:51">
      <c r="A85" s="13"/>
      <c r="B85" s="13"/>
      <c r="C85" s="16">
        <v>11</v>
      </c>
      <c r="D85" s="17">
        <v>3.42427842323333</v>
      </c>
      <c r="E85" s="19">
        <f t="shared" si="73"/>
        <v>9.79218774116129</v>
      </c>
      <c r="F85" s="16" t="s">
        <v>75</v>
      </c>
      <c r="G85" s="13">
        <v>12</v>
      </c>
      <c r="H85" s="18">
        <f t="shared" si="57"/>
        <v>3.42427842323333</v>
      </c>
      <c r="I85" s="18">
        <f t="shared" si="58"/>
        <v>276.574278423233</v>
      </c>
      <c r="J85" s="18">
        <f t="shared" si="59"/>
        <v>0.0270943000511372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1.09164769807822</v>
      </c>
      <c r="P85" s="18">
        <f t="shared" si="62"/>
        <v>0.0295774302818646</v>
      </c>
      <c r="Q85" s="23">
        <f t="shared" si="63"/>
        <v>0.00769013187328479</v>
      </c>
      <c r="R85" s="18">
        <f t="shared" si="64"/>
        <v>0.1355172</v>
      </c>
      <c r="S85" s="24">
        <f t="shared" si="65"/>
        <v>0.0567465375117313</v>
      </c>
      <c r="T85" s="3">
        <v>0.01</v>
      </c>
      <c r="U85" s="25">
        <f t="shared" si="66"/>
        <v>0.000567465375117313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0.00605746537511731</v>
      </c>
      <c r="AU85" s="28">
        <f t="shared" si="70"/>
        <v>52.122</v>
      </c>
      <c r="AV85" s="1">
        <f t="shared" si="71"/>
        <v>0.26</v>
      </c>
      <c r="AW85" s="2">
        <f t="shared" si="75"/>
        <v>0.1591</v>
      </c>
      <c r="AX85" s="1">
        <f t="shared" si="72"/>
        <v>87.5044909294814</v>
      </c>
      <c r="AY85" s="1">
        <f>SUM(AX74:AX85)</f>
        <v>1797.70831874561</v>
      </c>
    </row>
    <row r="86" s="1" customFormat="1" spans="1:46">
      <c r="A86" s="13"/>
      <c r="B86" s="13"/>
      <c r="C86" s="16">
        <v>12</v>
      </c>
      <c r="D86" s="17">
        <v>-5.66502333483871</v>
      </c>
      <c r="E86" s="19">
        <f t="shared" si="73"/>
        <v>3.42427842323333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-4.38430635203226</v>
      </c>
      <c r="E90" s="16"/>
      <c r="F90" s="16"/>
      <c r="G90" s="13">
        <v>1</v>
      </c>
      <c r="H90" s="18">
        <f t="shared" ref="H90:H101" si="76">E91</f>
        <v>-4.38430635203226</v>
      </c>
      <c r="I90" s="18">
        <f t="shared" ref="I90:I101" si="77">H90+273.15</f>
        <v>268.765693647968</v>
      </c>
      <c r="J90" s="18">
        <f t="shared" ref="J90:J101" si="78">EXP(($C$16*(I90-$C$14))/($C$17*I90*$C$14))</f>
        <v>0.00974247988334959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0.00277368402278963</v>
      </c>
      <c r="Q90" s="23">
        <f t="shared" ref="Q90:Q101" si="82">P90*$B$76</f>
        <v>0.000721157845925303</v>
      </c>
      <c r="R90" s="18">
        <f t="shared" ref="R90:R101" si="83">L90*$B$76</f>
        <v>0.074022</v>
      </c>
      <c r="S90" s="24">
        <f t="shared" ref="S90:S101" si="84">Q90/R90</f>
        <v>0.00974247988334959</v>
      </c>
      <c r="T90" s="3">
        <v>0.01</v>
      </c>
      <c r="U90" s="25">
        <f t="shared" ref="U90:U101" si="85">S90*T90</f>
        <v>9.74247988334959e-5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0.01</v>
      </c>
      <c r="AF90" s="3">
        <v>0.49</v>
      </c>
      <c r="AG90" s="25">
        <f t="shared" ref="AG90:AG101" si="86">AF90*AE90</f>
        <v>0.0049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0.0099974247988335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1.18719641063542</v>
      </c>
      <c r="AX90" s="1">
        <f t="shared" ref="AX90:AX101" si="91">AW90*10000*AV90*0.67*AU90*AT90</f>
        <v>588.635348653961</v>
      </c>
      <c r="AZ90" s="2">
        <f>$E$10/12</f>
        <v>0.492043652235464</v>
      </c>
      <c r="BA90" s="1">
        <f t="shared" ref="BA90:BA101" si="92">AZ90*10000*AV90*0.67*AU90*AT90</f>
        <v>243.964927952883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-10.2203195026774</v>
      </c>
      <c r="E91" s="19">
        <f t="shared" ref="E91:E102" si="93">D90</f>
        <v>-4.38430635203226</v>
      </c>
      <c r="F91" s="16" t="s">
        <v>73</v>
      </c>
      <c r="G91" s="13">
        <v>2</v>
      </c>
      <c r="H91" s="18">
        <f t="shared" si="76"/>
        <v>-10.2203195026774</v>
      </c>
      <c r="I91" s="18">
        <f t="shared" si="77"/>
        <v>262.929680497323</v>
      </c>
      <c r="J91" s="18">
        <f t="shared" si="78"/>
        <v>0.00435959831031901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0.56662631597721</v>
      </c>
      <c r="P91" s="18">
        <f t="shared" si="81"/>
        <v>0.00247026312971653</v>
      </c>
      <c r="Q91" s="23">
        <f t="shared" si="82"/>
        <v>0.000642268413726298</v>
      </c>
      <c r="R91" s="18">
        <f t="shared" si="83"/>
        <v>0.074022</v>
      </c>
      <c r="S91" s="24">
        <f t="shared" si="84"/>
        <v>0.00867672332180025</v>
      </c>
      <c r="T91" s="3">
        <v>0.01</v>
      </c>
      <c r="U91" s="25">
        <f t="shared" si="85"/>
        <v>8.67672332180025e-5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0.005576767233218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1.18719641063542</v>
      </c>
      <c r="AX91" s="1">
        <f t="shared" si="91"/>
        <v>328.352789917489</v>
      </c>
      <c r="AZ91" s="2">
        <f t="shared" ref="AZ91:AZ101" si="96">$E$10/12</f>
        <v>0.492043652235464</v>
      </c>
      <c r="BA91" s="1">
        <f t="shared" si="92"/>
        <v>136.088607180199</v>
      </c>
    </row>
    <row r="92" s="1" customFormat="1" spans="1:53">
      <c r="A92" s="13" t="s">
        <v>38</v>
      </c>
      <c r="B92" s="13">
        <v>0.26</v>
      </c>
      <c r="C92" s="16">
        <v>2</v>
      </c>
      <c r="D92" s="17">
        <v>-2.25356128071429</v>
      </c>
      <c r="E92" s="19">
        <f t="shared" si="93"/>
        <v>-10.2203195026774</v>
      </c>
      <c r="F92" s="16" t="s">
        <v>73</v>
      </c>
      <c r="G92" s="13">
        <v>3</v>
      </c>
      <c r="H92" s="18">
        <f t="shared" si="76"/>
        <v>-2.25356128071429</v>
      </c>
      <c r="I92" s="18">
        <f t="shared" si="77"/>
        <v>270.896438719286</v>
      </c>
      <c r="J92" s="18">
        <f t="shared" si="78"/>
        <v>0.0129545445372358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0.848856052847494</v>
      </c>
      <c r="P92" s="18">
        <f t="shared" si="81"/>
        <v>0.010996543542315</v>
      </c>
      <c r="Q92" s="23">
        <f t="shared" si="82"/>
        <v>0.00285910132100191</v>
      </c>
      <c r="R92" s="18">
        <f t="shared" si="83"/>
        <v>0.074022</v>
      </c>
      <c r="S92" s="24">
        <f t="shared" si="84"/>
        <v>0.0386250212234459</v>
      </c>
      <c r="T92" s="3">
        <v>0.01</v>
      </c>
      <c r="U92" s="25">
        <f t="shared" si="85"/>
        <v>0.000386250212234459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0.00587625021223446</v>
      </c>
      <c r="AU92" s="28">
        <f t="shared" si="89"/>
        <v>28.47</v>
      </c>
      <c r="AV92" s="1">
        <f t="shared" si="90"/>
        <v>0.26</v>
      </c>
      <c r="AW92" s="2">
        <f t="shared" si="95"/>
        <v>1.18719641063542</v>
      </c>
      <c r="AX92" s="1">
        <f t="shared" si="91"/>
        <v>345.985957589812</v>
      </c>
      <c r="AZ92" s="2">
        <f t="shared" si="96"/>
        <v>0.492043652235464</v>
      </c>
      <c r="BA92" s="1">
        <f t="shared" si="92"/>
        <v>143.396823532813</v>
      </c>
    </row>
    <row r="93" s="1" customFormat="1" spans="1:53">
      <c r="A93" s="13"/>
      <c r="B93" s="13"/>
      <c r="C93" s="16">
        <v>3</v>
      </c>
      <c r="D93" s="17">
        <v>2.15307264219355</v>
      </c>
      <c r="E93" s="19">
        <f t="shared" si="93"/>
        <v>-2.25356128071429</v>
      </c>
      <c r="F93" s="16" t="s">
        <v>73</v>
      </c>
      <c r="G93" s="13">
        <v>4</v>
      </c>
      <c r="H93" s="18">
        <f t="shared" si="76"/>
        <v>2.15307264219355</v>
      </c>
      <c r="I93" s="18">
        <f t="shared" si="77"/>
        <v>275.303072642194</v>
      </c>
      <c r="J93" s="18">
        <f t="shared" si="78"/>
        <v>0.0230292515560647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1.12255950930518</v>
      </c>
      <c r="P93" s="18">
        <f t="shared" si="81"/>
        <v>0.0258517053264415</v>
      </c>
      <c r="Q93" s="23">
        <f t="shared" si="82"/>
        <v>0.00672144338487479</v>
      </c>
      <c r="R93" s="18">
        <f t="shared" si="83"/>
        <v>0.074022</v>
      </c>
      <c r="S93" s="24">
        <f t="shared" si="84"/>
        <v>0.0908033204300721</v>
      </c>
      <c r="T93" s="3">
        <v>0.01</v>
      </c>
      <c r="U93" s="25">
        <f t="shared" si="85"/>
        <v>0.000908033204300721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0.00639803320430072</v>
      </c>
      <c r="AU93" s="28">
        <f t="shared" si="89"/>
        <v>28.47</v>
      </c>
      <c r="AV93" s="1">
        <f t="shared" si="90"/>
        <v>0.26</v>
      </c>
      <c r="AW93" s="2">
        <f t="shared" si="95"/>
        <v>1.18719641063542</v>
      </c>
      <c r="AX93" s="1">
        <f t="shared" si="91"/>
        <v>376.707860443482</v>
      </c>
      <c r="AZ93" s="2">
        <f t="shared" si="96"/>
        <v>0.492043652235464</v>
      </c>
      <c r="BA93" s="1">
        <f t="shared" si="92"/>
        <v>156.12977753126</v>
      </c>
    </row>
    <row r="94" s="1" customFormat="1" spans="1:53">
      <c r="A94" s="13"/>
      <c r="B94" s="13"/>
      <c r="C94" s="16">
        <v>4</v>
      </c>
      <c r="D94" s="17">
        <v>10.7862718904333</v>
      </c>
      <c r="E94" s="19">
        <f t="shared" si="93"/>
        <v>2.15307264219355</v>
      </c>
      <c r="F94" s="16" t="s">
        <v>73</v>
      </c>
      <c r="G94" s="13">
        <v>5</v>
      </c>
      <c r="H94" s="18">
        <f t="shared" si="76"/>
        <v>10.7862718904333</v>
      </c>
      <c r="I94" s="18">
        <f t="shared" si="77"/>
        <v>283.936271890433</v>
      </c>
      <c r="J94" s="18">
        <f t="shared" si="78"/>
        <v>0.0675001260185475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1.0418724137798</v>
      </c>
      <c r="O94" s="18">
        <f t="shared" si="94"/>
        <v>0.339535390198937</v>
      </c>
      <c r="P94" s="18">
        <f t="shared" si="81"/>
        <v>0.0229186816261849</v>
      </c>
      <c r="Q94" s="23">
        <f t="shared" si="82"/>
        <v>0.00595885722280808</v>
      </c>
      <c r="R94" s="18">
        <f t="shared" si="83"/>
        <v>0.074022</v>
      </c>
      <c r="S94" s="24">
        <f t="shared" si="84"/>
        <v>0.0805011648267824</v>
      </c>
      <c r="T94" s="3">
        <v>0.01</v>
      </c>
      <c r="U94" s="25">
        <f t="shared" si="85"/>
        <v>0.000805011648267824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0.00629501164826782</v>
      </c>
      <c r="AU94" s="28">
        <f t="shared" si="89"/>
        <v>28.47</v>
      </c>
      <c r="AV94" s="1">
        <f t="shared" si="90"/>
        <v>0.26</v>
      </c>
      <c r="AW94" s="2">
        <f t="shared" si="95"/>
        <v>1.18719641063542</v>
      </c>
      <c r="AX94" s="1">
        <f t="shared" si="91"/>
        <v>370.642085428963</v>
      </c>
      <c r="AZ94" s="2">
        <f t="shared" si="96"/>
        <v>0.492043652235464</v>
      </c>
      <c r="BA94" s="1">
        <f t="shared" si="92"/>
        <v>153.615765473066</v>
      </c>
    </row>
    <row r="95" s="1" customFormat="1" spans="1:53">
      <c r="A95" s="13"/>
      <c r="B95" s="13"/>
      <c r="C95" s="16">
        <v>5</v>
      </c>
      <c r="D95" s="17">
        <v>15.5549611690323</v>
      </c>
      <c r="E95" s="19">
        <f t="shared" si="93"/>
        <v>10.7862718904333</v>
      </c>
      <c r="F95" s="16" t="s">
        <v>75</v>
      </c>
      <c r="G95" s="13">
        <v>6</v>
      </c>
      <c r="H95" s="18">
        <f t="shared" si="76"/>
        <v>15.5549611690323</v>
      </c>
      <c r="I95" s="18">
        <f t="shared" si="77"/>
        <v>288.704961169032</v>
      </c>
      <c r="J95" s="18">
        <f t="shared" si="78"/>
        <v>0.118931878925954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0.601316708572752</v>
      </c>
      <c r="P95" s="18">
        <f t="shared" si="81"/>
        <v>0.0715157259801277</v>
      </c>
      <c r="Q95" s="23">
        <f t="shared" si="82"/>
        <v>0.0185940887548332</v>
      </c>
      <c r="R95" s="18">
        <f t="shared" si="83"/>
        <v>0.074022</v>
      </c>
      <c r="S95" s="24">
        <f t="shared" si="84"/>
        <v>0.25119678953329</v>
      </c>
      <c r="T95" s="3">
        <v>0.01</v>
      </c>
      <c r="U95" s="25">
        <f t="shared" si="85"/>
        <v>0.0025119678953329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0.0124619678953329</v>
      </c>
      <c r="AU95" s="28">
        <f t="shared" si="89"/>
        <v>28.47</v>
      </c>
      <c r="AV95" s="1">
        <f t="shared" si="90"/>
        <v>0.26</v>
      </c>
      <c r="AW95" s="2">
        <f t="shared" si="95"/>
        <v>1.18719641063542</v>
      </c>
      <c r="AX95" s="1">
        <f t="shared" si="91"/>
        <v>733.744435651036</v>
      </c>
      <c r="AZ95" s="2">
        <f t="shared" si="96"/>
        <v>0.492043652235464</v>
      </c>
      <c r="BA95" s="1">
        <f t="shared" si="92"/>
        <v>304.106623546773</v>
      </c>
    </row>
    <row r="96" s="1" customFormat="1" spans="1:53">
      <c r="A96" s="13"/>
      <c r="B96" s="13"/>
      <c r="C96" s="16">
        <v>6</v>
      </c>
      <c r="D96" s="17">
        <v>21.7597567726667</v>
      </c>
      <c r="E96" s="19">
        <f t="shared" si="93"/>
        <v>15.5549611690323</v>
      </c>
      <c r="F96" s="16" t="s">
        <v>73</v>
      </c>
      <c r="G96" s="13">
        <v>7</v>
      </c>
      <c r="H96" s="18">
        <f t="shared" si="76"/>
        <v>21.7597567726667</v>
      </c>
      <c r="I96" s="18">
        <f t="shared" si="77"/>
        <v>294.909756772667</v>
      </c>
      <c r="J96" s="18">
        <f t="shared" si="78"/>
        <v>0.241804226272089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0.814500982592624</v>
      </c>
      <c r="P96" s="18">
        <f t="shared" si="81"/>
        <v>0.196949779893666</v>
      </c>
      <c r="Q96" s="23">
        <f t="shared" si="82"/>
        <v>0.0512069427723531</v>
      </c>
      <c r="R96" s="18">
        <f t="shared" si="83"/>
        <v>0.074022</v>
      </c>
      <c r="S96" s="24">
        <f t="shared" si="84"/>
        <v>0.691780048801074</v>
      </c>
      <c r="T96" s="3">
        <v>0.01</v>
      </c>
      <c r="U96" s="25">
        <f t="shared" si="85"/>
        <v>0.00691780048801074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0.0168678004880107</v>
      </c>
      <c r="AU96" s="28">
        <f t="shared" si="89"/>
        <v>28.47</v>
      </c>
      <c r="AV96" s="1">
        <f t="shared" si="90"/>
        <v>0.26</v>
      </c>
      <c r="AW96" s="2">
        <f t="shared" si="95"/>
        <v>1.18719641063542</v>
      </c>
      <c r="AX96" s="1">
        <f t="shared" si="91"/>
        <v>993.154119293218</v>
      </c>
      <c r="AZ96" s="2">
        <f t="shared" si="96"/>
        <v>0.492043652235464</v>
      </c>
      <c r="BA96" s="1">
        <f t="shared" si="92"/>
        <v>411.62117381081</v>
      </c>
    </row>
    <row r="97" s="1" customFormat="1" spans="1:53">
      <c r="A97" s="13"/>
      <c r="B97" s="13"/>
      <c r="C97" s="16">
        <v>7</v>
      </c>
      <c r="D97" s="17">
        <v>21.9038907722581</v>
      </c>
      <c r="E97" s="19">
        <f t="shared" si="93"/>
        <v>21.7597567726667</v>
      </c>
      <c r="F97" s="16" t="s">
        <v>73</v>
      </c>
      <c r="G97" s="13">
        <v>8</v>
      </c>
      <c r="H97" s="18">
        <f t="shared" si="76"/>
        <v>21.9038907722581</v>
      </c>
      <c r="I97" s="18">
        <f t="shared" si="77"/>
        <v>295.053890772258</v>
      </c>
      <c r="J97" s="18">
        <f t="shared" si="78"/>
        <v>0.245735764937337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0.902251202698959</v>
      </c>
      <c r="P97" s="18">
        <f t="shared" si="81"/>
        <v>0.221715389460861</v>
      </c>
      <c r="Q97" s="23">
        <f t="shared" si="82"/>
        <v>0.0576460012598238</v>
      </c>
      <c r="R97" s="18">
        <f t="shared" si="83"/>
        <v>0.074022</v>
      </c>
      <c r="S97" s="24">
        <f t="shared" si="84"/>
        <v>0.778768491256975</v>
      </c>
      <c r="T97" s="3">
        <v>0.01</v>
      </c>
      <c r="U97" s="25">
        <f t="shared" si="85"/>
        <v>0.00778768491256975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0.0177376849125698</v>
      </c>
      <c r="AU97" s="28">
        <f t="shared" si="89"/>
        <v>28.47</v>
      </c>
      <c r="AV97" s="1">
        <f t="shared" si="90"/>
        <v>0.26</v>
      </c>
      <c r="AW97" s="2">
        <f t="shared" si="95"/>
        <v>1.18719641063542</v>
      </c>
      <c r="AX97" s="1">
        <f t="shared" si="91"/>
        <v>1044.37178102534</v>
      </c>
      <c r="AZ97" s="2">
        <f t="shared" si="96"/>
        <v>0.492043652235464</v>
      </c>
      <c r="BA97" s="1">
        <f t="shared" si="92"/>
        <v>432.8487694402</v>
      </c>
    </row>
    <row r="98" s="1" customFormat="1" spans="1:53">
      <c r="A98" s="13"/>
      <c r="B98" s="13"/>
      <c r="C98" s="16">
        <v>8</v>
      </c>
      <c r="D98" s="17">
        <v>20.6893946406452</v>
      </c>
      <c r="E98" s="19">
        <f t="shared" si="93"/>
        <v>21.9038907722581</v>
      </c>
      <c r="F98" s="16" t="s">
        <v>73</v>
      </c>
      <c r="G98" s="13">
        <v>9</v>
      </c>
      <c r="H98" s="18">
        <f t="shared" si="76"/>
        <v>20.6893946406452</v>
      </c>
      <c r="I98" s="18">
        <f t="shared" si="77"/>
        <v>293.839394640645</v>
      </c>
      <c r="J98" s="18">
        <f t="shared" si="78"/>
        <v>0.214403805367879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0.965235813238098</v>
      </c>
      <c r="P98" s="18">
        <f t="shared" si="81"/>
        <v>0.206950231435608</v>
      </c>
      <c r="Q98" s="23">
        <f t="shared" si="82"/>
        <v>0.053807060173258</v>
      </c>
      <c r="R98" s="18">
        <f t="shared" si="83"/>
        <v>0.074022</v>
      </c>
      <c r="S98" s="24">
        <f t="shared" si="84"/>
        <v>0.726906327487206</v>
      </c>
      <c r="T98" s="3">
        <v>0.01</v>
      </c>
      <c r="U98" s="25">
        <f t="shared" si="85"/>
        <v>0.00726906327487206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0.0172190632748721</v>
      </c>
      <c r="AU98" s="28">
        <f t="shared" si="89"/>
        <v>28.47</v>
      </c>
      <c r="AV98" s="1">
        <f t="shared" si="90"/>
        <v>0.26</v>
      </c>
      <c r="AW98" s="2">
        <f t="shared" si="95"/>
        <v>1.18719641063542</v>
      </c>
      <c r="AX98" s="1">
        <f t="shared" si="91"/>
        <v>1013.83601459864</v>
      </c>
      <c r="AZ98" s="2">
        <f t="shared" si="96"/>
        <v>0.492043652235464</v>
      </c>
      <c r="BA98" s="1">
        <f t="shared" si="92"/>
        <v>420.192961267431</v>
      </c>
    </row>
    <row r="99" s="1" customFormat="1" spans="1:53">
      <c r="A99" s="13"/>
      <c r="B99" s="13"/>
      <c r="C99" s="16">
        <v>9</v>
      </c>
      <c r="D99" s="17">
        <v>14.4370061830333</v>
      </c>
      <c r="E99" s="19">
        <f t="shared" si="93"/>
        <v>20.6893946406452</v>
      </c>
      <c r="F99" s="16" t="s">
        <v>73</v>
      </c>
      <c r="G99" s="13">
        <v>10</v>
      </c>
      <c r="H99" s="18">
        <f t="shared" si="76"/>
        <v>14.4370061830333</v>
      </c>
      <c r="I99" s="18">
        <f t="shared" si="77"/>
        <v>287.587006183033</v>
      </c>
      <c r="J99" s="18">
        <f t="shared" si="78"/>
        <v>0.104318288540744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1.04298558180249</v>
      </c>
      <c r="P99" s="18">
        <f t="shared" si="81"/>
        <v>0.108802470866308</v>
      </c>
      <c r="Q99" s="23">
        <f t="shared" si="82"/>
        <v>0.0282886424252401</v>
      </c>
      <c r="R99" s="18">
        <f t="shared" si="83"/>
        <v>0.074022</v>
      </c>
      <c r="S99" s="24">
        <f t="shared" si="84"/>
        <v>0.382165334971226</v>
      </c>
      <c r="T99" s="3">
        <v>0.01</v>
      </c>
      <c r="U99" s="25">
        <f t="shared" si="85"/>
        <v>0.00382165334971226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0.0137716533497123</v>
      </c>
      <c r="AU99" s="28">
        <f t="shared" si="89"/>
        <v>28.47</v>
      </c>
      <c r="AV99" s="1">
        <f t="shared" si="90"/>
        <v>0.26</v>
      </c>
      <c r="AW99" s="2">
        <f t="shared" si="95"/>
        <v>1.18719641063542</v>
      </c>
      <c r="AX99" s="1">
        <f t="shared" si="91"/>
        <v>810.857009096506</v>
      </c>
      <c r="AZ99" s="2">
        <f t="shared" si="96"/>
        <v>0.492043652235464</v>
      </c>
      <c r="BA99" s="1">
        <f t="shared" si="92"/>
        <v>336.066585631797</v>
      </c>
    </row>
    <row r="100" s="1" customFormat="1" spans="1:53">
      <c r="A100" s="13"/>
      <c r="B100" s="13"/>
      <c r="C100" s="16">
        <v>10</v>
      </c>
      <c r="D100" s="17">
        <v>9.79218774116129</v>
      </c>
      <c r="E100" s="19">
        <f t="shared" si="93"/>
        <v>14.4370061830333</v>
      </c>
      <c r="F100" s="16" t="s">
        <v>73</v>
      </c>
      <c r="G100" s="13">
        <v>11</v>
      </c>
      <c r="H100" s="18">
        <f t="shared" si="76"/>
        <v>9.79218774116129</v>
      </c>
      <c r="I100" s="18">
        <f t="shared" si="77"/>
        <v>282.942187741161</v>
      </c>
      <c r="J100" s="18">
        <f t="shared" si="78"/>
        <v>0.0598384226941915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0.887473955389373</v>
      </c>
      <c r="O100" s="18">
        <f t="shared" si="94"/>
        <v>0.331409155546809</v>
      </c>
      <c r="P100" s="18">
        <f t="shared" si="81"/>
        <v>0.019831001134335</v>
      </c>
      <c r="Q100" s="23">
        <f t="shared" si="82"/>
        <v>0.0051560602949271</v>
      </c>
      <c r="R100" s="18">
        <f t="shared" si="83"/>
        <v>0.074022</v>
      </c>
      <c r="S100" s="24">
        <f t="shared" si="84"/>
        <v>0.0696557819962593</v>
      </c>
      <c r="T100" s="3">
        <v>0.01</v>
      </c>
      <c r="U100" s="25">
        <f t="shared" si="85"/>
        <v>0.000696557819962593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0.00618655781996259</v>
      </c>
      <c r="AU100" s="28">
        <f t="shared" si="89"/>
        <v>28.47</v>
      </c>
      <c r="AV100" s="1">
        <f t="shared" si="90"/>
        <v>0.26</v>
      </c>
      <c r="AW100" s="2">
        <f t="shared" si="95"/>
        <v>1.18719641063542</v>
      </c>
      <c r="AX100" s="1">
        <f t="shared" si="91"/>
        <v>364.256465299592</v>
      </c>
      <c r="AZ100" s="2">
        <f t="shared" si="96"/>
        <v>0.492043652235464</v>
      </c>
      <c r="BA100" s="1">
        <f t="shared" si="92"/>
        <v>150.969190885999</v>
      </c>
    </row>
    <row r="101" s="1" customFormat="1" spans="1:54">
      <c r="A101" s="13"/>
      <c r="B101" s="13"/>
      <c r="C101" s="16">
        <v>11</v>
      </c>
      <c r="D101" s="17">
        <v>3.42427842323333</v>
      </c>
      <c r="E101" s="19">
        <f t="shared" si="93"/>
        <v>9.79218774116129</v>
      </c>
      <c r="F101" s="16" t="s">
        <v>75</v>
      </c>
      <c r="G101" s="13">
        <v>12</v>
      </c>
      <c r="H101" s="18">
        <f t="shared" si="76"/>
        <v>3.42427842323333</v>
      </c>
      <c r="I101" s="18">
        <f t="shared" si="77"/>
        <v>276.574278423233</v>
      </c>
      <c r="J101" s="18">
        <f t="shared" si="78"/>
        <v>0.0270943000511372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0.596278154412474</v>
      </c>
      <c r="P101" s="18">
        <f t="shared" si="81"/>
        <v>0.0161557392295899</v>
      </c>
      <c r="Q101" s="23">
        <f t="shared" si="82"/>
        <v>0.00420049219969337</v>
      </c>
      <c r="R101" s="18">
        <f t="shared" si="83"/>
        <v>0.074022</v>
      </c>
      <c r="S101" s="24">
        <f t="shared" si="84"/>
        <v>0.0567465375117313</v>
      </c>
      <c r="T101" s="3">
        <v>0.01</v>
      </c>
      <c r="U101" s="25">
        <f t="shared" si="85"/>
        <v>0.000567465375117313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0.00605746537511731</v>
      </c>
      <c r="AU101" s="28">
        <f t="shared" si="89"/>
        <v>28.47</v>
      </c>
      <c r="AV101" s="1">
        <f t="shared" si="90"/>
        <v>0.26</v>
      </c>
      <c r="AW101" s="2">
        <f t="shared" si="95"/>
        <v>1.18719641063542</v>
      </c>
      <c r="AX101" s="1">
        <f t="shared" si="91"/>
        <v>356.655670313971</v>
      </c>
      <c r="AY101" s="1">
        <f>SUM(AX90:AX101)</f>
        <v>7327.199537312</v>
      </c>
      <c r="AZ101" s="2">
        <f t="shared" si="96"/>
        <v>0.492043652235464</v>
      </c>
      <c r="BA101" s="1">
        <f t="shared" si="92"/>
        <v>147.818976741892</v>
      </c>
      <c r="BB101" s="1">
        <f>SUM(BA90:BA101)</f>
        <v>3036.82018299512</v>
      </c>
    </row>
    <row r="102" s="1" customFormat="1" spans="1:46">
      <c r="A102" s="13"/>
      <c r="B102" s="13"/>
      <c r="C102" s="16">
        <v>12</v>
      </c>
      <c r="D102" s="17">
        <v>-5.66502333483871</v>
      </c>
      <c r="E102" s="19">
        <f t="shared" si="93"/>
        <v>3.42427842323333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117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10.1111111111111" style="1" customWidth="1"/>
    <col min="4" max="4" width="12.5555555555556" style="1" customWidth="1"/>
    <col min="5" max="5" width="19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T1" s="2"/>
    </row>
    <row r="2" s="1" customFormat="1" spans="1:46">
      <c r="A2" s="4" t="s">
        <v>10</v>
      </c>
      <c r="B2" s="5" t="s">
        <v>11</v>
      </c>
      <c r="C2" s="3"/>
      <c r="D2" s="3"/>
      <c r="E2" s="6">
        <v>985.678263431367</v>
      </c>
      <c r="F2" s="3">
        <v>759.42</v>
      </c>
      <c r="G2" s="20">
        <f>(F2+F3+F4)/3</f>
        <v>1282.9875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T2" s="2"/>
    </row>
    <row r="3" s="1" customFormat="1" spans="1:46">
      <c r="A3" s="4"/>
      <c r="B3" s="5" t="s">
        <v>14</v>
      </c>
      <c r="C3" s="3"/>
      <c r="D3" s="3"/>
      <c r="E3" s="8"/>
      <c r="F3" s="3">
        <v>1433.9025</v>
      </c>
      <c r="G3" s="20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T3" s="2"/>
    </row>
    <row r="4" s="1" customFormat="1" spans="1:46">
      <c r="A4" s="4"/>
      <c r="B4" s="5" t="s">
        <v>15</v>
      </c>
      <c r="C4" s="3"/>
      <c r="D4" s="3"/>
      <c r="E4" s="10"/>
      <c r="F4" s="3">
        <v>1655.64</v>
      </c>
      <c r="G4" s="20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T4" s="2"/>
    </row>
    <row r="5" s="1" customFormat="1" spans="1:46">
      <c r="A5" s="4" t="s">
        <v>4</v>
      </c>
      <c r="B5" s="5" t="s">
        <v>16</v>
      </c>
      <c r="C5" s="3"/>
      <c r="D5" s="3"/>
      <c r="E5" s="6">
        <v>10791.9249041096</v>
      </c>
      <c r="F5" s="3">
        <v>91.104</v>
      </c>
      <c r="G5" s="20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T5" s="2"/>
    </row>
    <row r="6" s="1" customFormat="1" spans="1:46">
      <c r="A6" s="4"/>
      <c r="B6" s="5" t="s">
        <v>17</v>
      </c>
      <c r="C6" s="3"/>
      <c r="D6" s="3"/>
      <c r="E6" s="10"/>
      <c r="F6" s="3">
        <v>93.9145</v>
      </c>
      <c r="G6" s="20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T6" s="2"/>
    </row>
    <row r="7" s="1" customFormat="1" spans="1:46">
      <c r="A7" s="4" t="s">
        <v>5</v>
      </c>
      <c r="B7" s="5"/>
      <c r="C7" s="3"/>
      <c r="D7" s="3"/>
      <c r="E7" s="12">
        <v>1196.28648689051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T7" s="2"/>
    </row>
    <row r="8" s="1" customFormat="1" spans="1:46">
      <c r="A8" s="4" t="s">
        <v>6</v>
      </c>
      <c r="B8" s="5"/>
      <c r="C8" s="3"/>
      <c r="D8" s="3"/>
      <c r="E8" s="12">
        <v>59.1492625124326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T8" s="2"/>
    </row>
    <row r="9" s="1" customFormat="1" spans="1:46">
      <c r="A9" s="4" t="s">
        <v>7</v>
      </c>
      <c r="B9" s="5"/>
      <c r="C9" s="3"/>
      <c r="D9" s="3"/>
      <c r="E9" s="12">
        <v>93.4358044799776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T9" s="2"/>
    </row>
    <row r="10" s="1" customFormat="1" spans="1:46">
      <c r="A10" s="4" t="s">
        <v>8</v>
      </c>
      <c r="B10" s="5"/>
      <c r="C10" s="3"/>
      <c r="D10" s="3"/>
      <c r="E10" s="12">
        <v>14.2513679196251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T10" s="2"/>
    </row>
    <row r="11" s="1" customFormat="1" spans="1:46">
      <c r="A11" s="4" t="s">
        <v>9</v>
      </c>
      <c r="B11" s="5"/>
      <c r="C11" s="3"/>
      <c r="D11" s="3"/>
      <c r="E11" s="12">
        <v>16.1502776954518</v>
      </c>
      <c r="F11" s="3">
        <v>910.8575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T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AV38+AV53+BB69+AY85+AY101+BB101+AY116+AG69</f>
        <v>37444689.4325528</v>
      </c>
      <c r="J14" s="14" t="s">
        <v>22</v>
      </c>
      <c r="K14" s="14">
        <f>I14/(10000*1000)</f>
        <v>3.74446894325528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64916440.3344841</v>
      </c>
      <c r="J15" s="14" t="s">
        <v>22</v>
      </c>
      <c r="K15" s="14">
        <f>I15/(10000*1000)</f>
        <v>6.49164403344841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1282.9875</v>
      </c>
      <c r="C27" s="16" t="s">
        <v>72</v>
      </c>
      <c r="D27" s="17">
        <v>-14.774431485</v>
      </c>
      <c r="E27" s="16"/>
      <c r="F27" s="16"/>
      <c r="G27" s="13">
        <v>1</v>
      </c>
      <c r="H27" s="18">
        <f t="shared" ref="H27:H38" si="0">E28</f>
        <v>-14.774431485</v>
      </c>
      <c r="I27" s="18">
        <f t="shared" ref="I27:I38" si="1">H27+273.15</f>
        <v>258.375568515</v>
      </c>
      <c r="J27" s="18">
        <f t="shared" ref="J27:J38" si="2">EXP(($C$16*(I27-$C$14))/($C$17*I27*$C$14))</f>
        <v>0.00226972273689359</v>
      </c>
      <c r="K27" s="18">
        <f t="shared" ref="K27:K38" si="3">$B$27/12</f>
        <v>106.915625</v>
      </c>
      <c r="L27" s="18">
        <f t="shared" ref="L27:L38" si="4">K27*$B$28/100</f>
        <v>1.06915625</v>
      </c>
      <c r="M27" s="13" t="s">
        <v>73</v>
      </c>
      <c r="N27" s="13"/>
      <c r="O27" s="18">
        <f>L27</f>
        <v>1.06915625</v>
      </c>
      <c r="P27" s="18">
        <f t="shared" ref="P27:P38" si="5">O27*J27</f>
        <v>0.00242668824991689</v>
      </c>
      <c r="Q27" s="23">
        <f t="shared" ref="Q27:Q38" si="6">P27*$B$29</f>
        <v>0.000582405179980053</v>
      </c>
      <c r="R27" s="18">
        <f t="shared" ref="R27:R38" si="7">L27*$B$29</f>
        <v>0.2565975</v>
      </c>
      <c r="S27" s="24">
        <f t="shared" ref="S27:S38" si="8">Q27/R27</f>
        <v>0.00226972273689359</v>
      </c>
      <c r="T27" s="3">
        <v>0.01</v>
      </c>
      <c r="U27" s="25">
        <f t="shared" ref="U27:U38" si="9">S27*T27</f>
        <v>2.26972273689359e-5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0.0219226972273689</v>
      </c>
      <c r="AR27" s="28">
        <f t="shared" ref="AR27:AR38" si="15">$B$27/12</f>
        <v>106.915625</v>
      </c>
      <c r="AS27" s="1">
        <f t="shared" ref="AS27:AS38" si="16">$B$29</f>
        <v>0.24</v>
      </c>
      <c r="AT27" s="2">
        <f>$E$2/12</f>
        <v>82.1398552859472</v>
      </c>
      <c r="AU27" s="1">
        <f t="shared" ref="AU27:AU38" si="17">AT27*10000*AS27*0.67*AR27*AQ27</f>
        <v>309581.601632314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-19.700917643871</v>
      </c>
      <c r="E28" s="19">
        <f t="shared" ref="E28:E39" si="18">D27</f>
        <v>-14.774431485</v>
      </c>
      <c r="F28" s="16" t="s">
        <v>73</v>
      </c>
      <c r="G28" s="13">
        <v>2</v>
      </c>
      <c r="H28" s="18">
        <f t="shared" si="0"/>
        <v>-19.700917643871</v>
      </c>
      <c r="I28" s="18">
        <f t="shared" si="1"/>
        <v>253.449082356129</v>
      </c>
      <c r="J28" s="18">
        <f t="shared" si="2"/>
        <v>0.00109106275617087</v>
      </c>
      <c r="K28" s="18">
        <f t="shared" si="3"/>
        <v>106.915625</v>
      </c>
      <c r="L28" s="18">
        <f t="shared" si="4"/>
        <v>1.06915625</v>
      </c>
      <c r="M28" s="13" t="s">
        <v>73</v>
      </c>
      <c r="N28" s="13"/>
      <c r="O28" s="18">
        <f t="shared" ref="O28:O38" si="19">L28+O27-P27-N28</f>
        <v>2.13588581175008</v>
      </c>
      <c r="P28" s="18">
        <f t="shared" si="5"/>
        <v>0.0023303854606343</v>
      </c>
      <c r="Q28" s="23">
        <f t="shared" si="6"/>
        <v>0.000559292510552232</v>
      </c>
      <c r="R28" s="18">
        <f t="shared" si="7"/>
        <v>0.2565975</v>
      </c>
      <c r="S28" s="24">
        <f t="shared" si="8"/>
        <v>0.00217964910239668</v>
      </c>
      <c r="T28" s="3">
        <v>0.01</v>
      </c>
      <c r="U28" s="25">
        <f t="shared" si="9"/>
        <v>2.17964910239668e-5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0.021921796491024</v>
      </c>
      <c r="AR28" s="28">
        <f t="shared" si="15"/>
        <v>106.915625</v>
      </c>
      <c r="AS28" s="1">
        <f t="shared" si="16"/>
        <v>0.24</v>
      </c>
      <c r="AT28" s="2">
        <f t="shared" ref="AT28:AT38" si="20">$E$2/12</f>
        <v>82.1398552859472</v>
      </c>
      <c r="AU28" s="1">
        <f t="shared" si="17"/>
        <v>309568.881874456</v>
      </c>
    </row>
    <row r="29" s="1" customFormat="1" spans="1:47">
      <c r="A29" s="13" t="s">
        <v>38</v>
      </c>
      <c r="B29" s="13">
        <v>0.24</v>
      </c>
      <c r="C29" s="16">
        <v>2</v>
      </c>
      <c r="D29" s="17">
        <v>-10.3212264847857</v>
      </c>
      <c r="E29" s="19">
        <f t="shared" si="18"/>
        <v>-19.700917643871</v>
      </c>
      <c r="F29" s="16" t="s">
        <v>73</v>
      </c>
      <c r="G29" s="13">
        <v>3</v>
      </c>
      <c r="H29" s="18">
        <f t="shared" si="0"/>
        <v>-10.3212264847857</v>
      </c>
      <c r="I29" s="18">
        <f t="shared" si="1"/>
        <v>262.828773515214</v>
      </c>
      <c r="J29" s="18">
        <f t="shared" si="2"/>
        <v>0.00429805408720308</v>
      </c>
      <c r="K29" s="18">
        <f t="shared" si="3"/>
        <v>106.915625</v>
      </c>
      <c r="L29" s="18">
        <f t="shared" si="4"/>
        <v>1.06915625</v>
      </c>
      <c r="M29" s="13" t="s">
        <v>73</v>
      </c>
      <c r="N29" s="13"/>
      <c r="O29" s="18">
        <f t="shared" si="19"/>
        <v>3.20271167628945</v>
      </c>
      <c r="P29" s="18">
        <f t="shared" si="5"/>
        <v>0.0137654280104089</v>
      </c>
      <c r="Q29" s="23">
        <f t="shared" si="6"/>
        <v>0.00330370272249813</v>
      </c>
      <c r="R29" s="18">
        <f t="shared" si="7"/>
        <v>0.2565975</v>
      </c>
      <c r="S29" s="24">
        <f t="shared" si="8"/>
        <v>0.0128750386207899</v>
      </c>
      <c r="T29" s="3">
        <v>0.01</v>
      </c>
      <c r="U29" s="25">
        <f t="shared" si="9"/>
        <v>0.000128750386207899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0.0220287503862079</v>
      </c>
      <c r="AR29" s="28">
        <f t="shared" si="15"/>
        <v>106.915625</v>
      </c>
      <c r="AS29" s="1">
        <f t="shared" si="16"/>
        <v>0.24</v>
      </c>
      <c r="AT29" s="2">
        <f t="shared" si="20"/>
        <v>82.1398552859472</v>
      </c>
      <c r="AU29" s="1">
        <f t="shared" si="17"/>
        <v>311079.232440741</v>
      </c>
    </row>
    <row r="30" s="1" customFormat="1" spans="1:47">
      <c r="A30" s="13"/>
      <c r="B30" s="13"/>
      <c r="C30" s="16">
        <v>3</v>
      </c>
      <c r="D30" s="17">
        <v>-4.27284209812903</v>
      </c>
      <c r="E30" s="19">
        <f t="shared" si="18"/>
        <v>-10.3212264847857</v>
      </c>
      <c r="F30" s="16" t="s">
        <v>73</v>
      </c>
      <c r="G30" s="13">
        <v>4</v>
      </c>
      <c r="H30" s="18">
        <f t="shared" si="0"/>
        <v>-4.27284209812903</v>
      </c>
      <c r="I30" s="18">
        <f t="shared" si="1"/>
        <v>268.877157901871</v>
      </c>
      <c r="J30" s="18">
        <f t="shared" si="2"/>
        <v>0.00988990057327299</v>
      </c>
      <c r="K30" s="18">
        <f t="shared" si="3"/>
        <v>106.915625</v>
      </c>
      <c r="L30" s="18">
        <f t="shared" si="4"/>
        <v>1.06915625</v>
      </c>
      <c r="M30" s="13" t="s">
        <v>73</v>
      </c>
      <c r="N30" s="13"/>
      <c r="O30" s="18">
        <f t="shared" si="19"/>
        <v>4.25810249827904</v>
      </c>
      <c r="P30" s="18">
        <f t="shared" si="5"/>
        <v>0.042112210338785</v>
      </c>
      <c r="Q30" s="23">
        <f t="shared" si="6"/>
        <v>0.0101069304813084</v>
      </c>
      <c r="R30" s="18">
        <f t="shared" si="7"/>
        <v>0.2565975</v>
      </c>
      <c r="S30" s="24">
        <f t="shared" si="8"/>
        <v>0.0393882655961512</v>
      </c>
      <c r="T30" s="3">
        <v>0.01</v>
      </c>
      <c r="U30" s="25">
        <f t="shared" si="9"/>
        <v>0.000393882655961512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0.0222938826559615</v>
      </c>
      <c r="AR30" s="28">
        <f t="shared" si="15"/>
        <v>106.915625</v>
      </c>
      <c r="AS30" s="1">
        <f t="shared" si="16"/>
        <v>0.24</v>
      </c>
      <c r="AT30" s="2">
        <f t="shared" si="20"/>
        <v>82.1398552859472</v>
      </c>
      <c r="AU30" s="1">
        <f t="shared" si="17"/>
        <v>314823.300602768</v>
      </c>
    </row>
    <row r="31" s="1" customFormat="1" spans="1:47">
      <c r="A31" s="13"/>
      <c r="B31" s="13"/>
      <c r="C31" s="16">
        <v>4</v>
      </c>
      <c r="D31" s="17">
        <v>7.2265484497</v>
      </c>
      <c r="E31" s="19">
        <f t="shared" si="18"/>
        <v>-4.27284209812903</v>
      </c>
      <c r="F31" s="16" t="s">
        <v>73</v>
      </c>
      <c r="G31" s="13">
        <v>5</v>
      </c>
      <c r="H31" s="18">
        <f t="shared" si="0"/>
        <v>7.2265484497</v>
      </c>
      <c r="I31" s="18">
        <f t="shared" si="1"/>
        <v>280.3765484497</v>
      </c>
      <c r="J31" s="18">
        <f t="shared" si="2"/>
        <v>0.0436738041600785</v>
      </c>
      <c r="K31" s="18">
        <f t="shared" si="3"/>
        <v>106.915625</v>
      </c>
      <c r="L31" s="18">
        <f t="shared" si="4"/>
        <v>1.06915625</v>
      </c>
      <c r="M31" s="13" t="s">
        <v>75</v>
      </c>
      <c r="N31" s="18">
        <f>(O30-P30)*C22/100</f>
        <v>4.00519077354324</v>
      </c>
      <c r="O31" s="18">
        <f t="shared" si="19"/>
        <v>1.27995576439701</v>
      </c>
      <c r="P31" s="18">
        <f t="shared" si="5"/>
        <v>0.0559005373878387</v>
      </c>
      <c r="Q31" s="23">
        <f t="shared" si="6"/>
        <v>0.0134161289730813</v>
      </c>
      <c r="R31" s="18">
        <f t="shared" si="7"/>
        <v>0.2565975</v>
      </c>
      <c r="S31" s="24">
        <f t="shared" si="8"/>
        <v>0.0522847220767205</v>
      </c>
      <c r="T31" s="3">
        <v>0.01</v>
      </c>
      <c r="U31" s="25">
        <f t="shared" si="9"/>
        <v>0.000522847220767205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0.0224228472207672</v>
      </c>
      <c r="AR31" s="28">
        <f t="shared" si="15"/>
        <v>106.915625</v>
      </c>
      <c r="AS31" s="1">
        <f t="shared" si="16"/>
        <v>0.24</v>
      </c>
      <c r="AT31" s="2">
        <f t="shared" si="20"/>
        <v>82.1398552859472</v>
      </c>
      <c r="AU31" s="1">
        <f t="shared" si="17"/>
        <v>316644.475073787</v>
      </c>
    </row>
    <row r="32" s="1" customFormat="1" spans="1:47">
      <c r="A32" s="13"/>
      <c r="B32" s="13"/>
      <c r="C32" s="16">
        <v>5</v>
      </c>
      <c r="D32" s="17">
        <v>13.5136018436774</v>
      </c>
      <c r="E32" s="19">
        <f t="shared" si="18"/>
        <v>7.2265484497</v>
      </c>
      <c r="F32" s="16" t="s">
        <v>75</v>
      </c>
      <c r="G32" s="13">
        <v>6</v>
      </c>
      <c r="H32" s="18">
        <f t="shared" si="0"/>
        <v>13.5136018436774</v>
      </c>
      <c r="I32" s="18">
        <f t="shared" si="1"/>
        <v>286.663601843677</v>
      </c>
      <c r="J32" s="18">
        <f t="shared" si="2"/>
        <v>0.0935397612094129</v>
      </c>
      <c r="K32" s="18">
        <f t="shared" si="3"/>
        <v>106.915625</v>
      </c>
      <c r="L32" s="18">
        <f t="shared" si="4"/>
        <v>1.06915625</v>
      </c>
      <c r="M32" s="13" t="s">
        <v>73</v>
      </c>
      <c r="N32" s="13"/>
      <c r="O32" s="18">
        <f t="shared" si="19"/>
        <v>2.29321147700917</v>
      </c>
      <c r="P32" s="18">
        <f t="shared" si="5"/>
        <v>0.214506453962123</v>
      </c>
      <c r="Q32" s="23">
        <f t="shared" si="6"/>
        <v>0.0514815489509096</v>
      </c>
      <c r="R32" s="18">
        <f t="shared" si="7"/>
        <v>0.2565975</v>
      </c>
      <c r="S32" s="24">
        <f t="shared" si="8"/>
        <v>0.200631529733959</v>
      </c>
      <c r="T32" s="3">
        <v>0.01</v>
      </c>
      <c r="U32" s="25">
        <f t="shared" si="9"/>
        <v>0.00200631529733959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0.0239063152973396</v>
      </c>
      <c r="AR32" s="28">
        <f t="shared" si="15"/>
        <v>106.915625</v>
      </c>
      <c r="AS32" s="1">
        <f t="shared" si="16"/>
        <v>0.24</v>
      </c>
      <c r="AT32" s="2">
        <f t="shared" si="20"/>
        <v>82.1398552859472</v>
      </c>
      <c r="AU32" s="1">
        <f t="shared" si="17"/>
        <v>337593.285265917</v>
      </c>
    </row>
    <row r="33" s="1" customFormat="1" spans="1:47">
      <c r="A33" s="13"/>
      <c r="B33" s="13"/>
      <c r="C33" s="16">
        <v>6</v>
      </c>
      <c r="D33" s="17">
        <v>21.3394728296667</v>
      </c>
      <c r="E33" s="19">
        <f t="shared" si="18"/>
        <v>13.5136018436774</v>
      </c>
      <c r="F33" s="16" t="s">
        <v>73</v>
      </c>
      <c r="G33" s="13">
        <v>7</v>
      </c>
      <c r="H33" s="18">
        <f t="shared" si="0"/>
        <v>21.3394728296667</v>
      </c>
      <c r="I33" s="18">
        <f t="shared" si="1"/>
        <v>294.489472829667</v>
      </c>
      <c r="J33" s="18">
        <f t="shared" si="2"/>
        <v>0.230674823371042</v>
      </c>
      <c r="K33" s="18">
        <f t="shared" si="3"/>
        <v>106.915625</v>
      </c>
      <c r="L33" s="18">
        <f t="shared" si="4"/>
        <v>1.06915625</v>
      </c>
      <c r="M33" s="13" t="s">
        <v>73</v>
      </c>
      <c r="N33" s="13"/>
      <c r="O33" s="18">
        <f t="shared" si="19"/>
        <v>3.14786127304705</v>
      </c>
      <c r="P33" s="18">
        <f t="shared" si="5"/>
        <v>0.726132343156672</v>
      </c>
      <c r="Q33" s="23">
        <f t="shared" si="6"/>
        <v>0.174271762357601</v>
      </c>
      <c r="R33" s="18">
        <f t="shared" si="7"/>
        <v>0.2565975</v>
      </c>
      <c r="S33" s="24">
        <f t="shared" si="8"/>
        <v>0.679163913746632</v>
      </c>
      <c r="T33" s="3">
        <v>0.01</v>
      </c>
      <c r="U33" s="25">
        <f t="shared" si="9"/>
        <v>0.00679163913746632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0.0362416391374663</v>
      </c>
      <c r="AR33" s="28">
        <f t="shared" si="15"/>
        <v>106.915625</v>
      </c>
      <c r="AS33" s="1">
        <f t="shared" si="16"/>
        <v>0.24</v>
      </c>
      <c r="AT33" s="2">
        <f t="shared" si="20"/>
        <v>82.1398552859472</v>
      </c>
      <c r="AU33" s="1">
        <f t="shared" si="17"/>
        <v>511786.691828692</v>
      </c>
    </row>
    <row r="34" s="1" customFormat="1" spans="1:47">
      <c r="A34" s="13"/>
      <c r="B34" s="13"/>
      <c r="C34" s="16">
        <v>7</v>
      </c>
      <c r="D34" s="17">
        <v>22.317674003871</v>
      </c>
      <c r="E34" s="19">
        <f t="shared" si="18"/>
        <v>21.3394728296667</v>
      </c>
      <c r="F34" s="16" t="s">
        <v>73</v>
      </c>
      <c r="G34" s="13">
        <v>8</v>
      </c>
      <c r="H34" s="18">
        <f t="shared" si="0"/>
        <v>22.317674003871</v>
      </c>
      <c r="I34" s="18">
        <f t="shared" si="1"/>
        <v>295.467674003871</v>
      </c>
      <c r="J34" s="18">
        <f t="shared" si="2"/>
        <v>0.257358803503921</v>
      </c>
      <c r="K34" s="18">
        <f t="shared" si="3"/>
        <v>106.915625</v>
      </c>
      <c r="L34" s="18">
        <f t="shared" si="4"/>
        <v>1.06915625</v>
      </c>
      <c r="M34" s="13" t="s">
        <v>73</v>
      </c>
      <c r="N34" s="13"/>
      <c r="O34" s="18">
        <f t="shared" si="19"/>
        <v>3.49088517989038</v>
      </c>
      <c r="P34" s="18">
        <f t="shared" si="5"/>
        <v>0.898410033066158</v>
      </c>
      <c r="Q34" s="23">
        <f t="shared" si="6"/>
        <v>0.215618407935878</v>
      </c>
      <c r="R34" s="18">
        <f t="shared" si="7"/>
        <v>0.2565975</v>
      </c>
      <c r="S34" s="24">
        <f t="shared" si="8"/>
        <v>0.840298163216235</v>
      </c>
      <c r="T34" s="3">
        <v>0.01</v>
      </c>
      <c r="U34" s="25">
        <f t="shared" si="9"/>
        <v>0.00840298163216235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0.0378529816321624</v>
      </c>
      <c r="AR34" s="28">
        <f t="shared" si="15"/>
        <v>106.915625</v>
      </c>
      <c r="AS34" s="1">
        <f t="shared" si="16"/>
        <v>0.24</v>
      </c>
      <c r="AT34" s="2">
        <f t="shared" si="20"/>
        <v>82.1398552859472</v>
      </c>
      <c r="AU34" s="1">
        <f t="shared" si="17"/>
        <v>534541.281973897</v>
      </c>
    </row>
    <row r="35" s="1" customFormat="1" spans="1:47">
      <c r="A35" s="13"/>
      <c r="B35" s="13"/>
      <c r="C35" s="16">
        <v>8</v>
      </c>
      <c r="D35" s="17">
        <v>21.67850002</v>
      </c>
      <c r="E35" s="19">
        <f t="shared" si="18"/>
        <v>22.317674003871</v>
      </c>
      <c r="F35" s="16" t="s">
        <v>73</v>
      </c>
      <c r="G35" s="13">
        <v>9</v>
      </c>
      <c r="H35" s="18">
        <f t="shared" si="0"/>
        <v>21.67850002</v>
      </c>
      <c r="I35" s="18">
        <f t="shared" si="1"/>
        <v>294.82850002</v>
      </c>
      <c r="J35" s="18">
        <f t="shared" si="2"/>
        <v>0.239613913774017</v>
      </c>
      <c r="K35" s="18">
        <f t="shared" si="3"/>
        <v>106.915625</v>
      </c>
      <c r="L35" s="18">
        <f t="shared" si="4"/>
        <v>1.06915625</v>
      </c>
      <c r="M35" s="13" t="s">
        <v>73</v>
      </c>
      <c r="N35" s="13"/>
      <c r="O35" s="18">
        <f t="shared" si="19"/>
        <v>3.66163139682422</v>
      </c>
      <c r="P35" s="18">
        <f t="shared" si="5"/>
        <v>0.877377829790872</v>
      </c>
      <c r="Q35" s="23">
        <f t="shared" si="6"/>
        <v>0.210570679149809</v>
      </c>
      <c r="R35" s="18">
        <f t="shared" si="7"/>
        <v>0.2565975</v>
      </c>
      <c r="S35" s="24">
        <f t="shared" si="8"/>
        <v>0.820626386265686</v>
      </c>
      <c r="T35" s="3">
        <v>0.01</v>
      </c>
      <c r="U35" s="25">
        <f t="shared" si="9"/>
        <v>0.00820626386265686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0.0376562638626569</v>
      </c>
      <c r="AR35" s="28">
        <f t="shared" si="15"/>
        <v>106.915625</v>
      </c>
      <c r="AS35" s="1">
        <f t="shared" si="16"/>
        <v>0.24</v>
      </c>
      <c r="AT35" s="2">
        <f t="shared" si="20"/>
        <v>82.1398552859472</v>
      </c>
      <c r="AU35" s="1">
        <f t="shared" si="17"/>
        <v>531763.329903427</v>
      </c>
    </row>
    <row r="36" s="1" customFormat="1" spans="1:47">
      <c r="A36" s="13"/>
      <c r="B36" s="13"/>
      <c r="C36" s="16">
        <v>9</v>
      </c>
      <c r="D36" s="17">
        <v>12.1544067054</v>
      </c>
      <c r="E36" s="19">
        <f t="shared" si="18"/>
        <v>21.67850002</v>
      </c>
      <c r="F36" s="16" t="s">
        <v>73</v>
      </c>
      <c r="G36" s="13">
        <v>10</v>
      </c>
      <c r="H36" s="18">
        <f t="shared" si="0"/>
        <v>12.1544067054</v>
      </c>
      <c r="I36" s="18">
        <f t="shared" si="1"/>
        <v>285.3044067054</v>
      </c>
      <c r="J36" s="18">
        <f t="shared" si="2"/>
        <v>0.079564851534729</v>
      </c>
      <c r="K36" s="18">
        <f t="shared" si="3"/>
        <v>106.915625</v>
      </c>
      <c r="L36" s="18">
        <f t="shared" si="4"/>
        <v>1.06915625</v>
      </c>
      <c r="M36" s="13" t="s">
        <v>73</v>
      </c>
      <c r="N36" s="13"/>
      <c r="O36" s="18">
        <f t="shared" si="19"/>
        <v>3.85340981703335</v>
      </c>
      <c r="P36" s="18">
        <f t="shared" si="5"/>
        <v>0.306595979994726</v>
      </c>
      <c r="Q36" s="23">
        <f t="shared" si="6"/>
        <v>0.0735830351987341</v>
      </c>
      <c r="R36" s="18">
        <f t="shared" si="7"/>
        <v>0.2565975</v>
      </c>
      <c r="S36" s="24">
        <f t="shared" si="8"/>
        <v>0.286764427551844</v>
      </c>
      <c r="T36" s="3">
        <v>0.01</v>
      </c>
      <c r="U36" s="25">
        <f t="shared" si="9"/>
        <v>0.00286764427551844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0.0247676442755184</v>
      </c>
      <c r="AR36" s="28">
        <f t="shared" si="15"/>
        <v>106.915625</v>
      </c>
      <c r="AS36" s="1">
        <f t="shared" si="16"/>
        <v>0.24</v>
      </c>
      <c r="AT36" s="2">
        <f t="shared" si="20"/>
        <v>82.1398552859472</v>
      </c>
      <c r="AU36" s="1">
        <f t="shared" si="17"/>
        <v>349756.551575321</v>
      </c>
    </row>
    <row r="37" s="1" customFormat="1" spans="1:47">
      <c r="A37" s="13"/>
      <c r="B37" s="13"/>
      <c r="C37" s="16">
        <v>10</v>
      </c>
      <c r="D37" s="17">
        <v>6.66709417919355</v>
      </c>
      <c r="E37" s="19">
        <f t="shared" si="18"/>
        <v>12.1544067054</v>
      </c>
      <c r="F37" s="16" t="s">
        <v>73</v>
      </c>
      <c r="G37" s="13">
        <v>11</v>
      </c>
      <c r="H37" s="18">
        <f t="shared" si="0"/>
        <v>6.66709417919355</v>
      </c>
      <c r="I37" s="18">
        <f t="shared" si="1"/>
        <v>279.817094179194</v>
      </c>
      <c r="J37" s="18">
        <f t="shared" si="2"/>
        <v>0.0407442903189891</v>
      </c>
      <c r="K37" s="18">
        <f t="shared" si="3"/>
        <v>106.915625</v>
      </c>
      <c r="L37" s="18">
        <f t="shared" si="4"/>
        <v>1.06915625</v>
      </c>
      <c r="M37" s="13" t="s">
        <v>75</v>
      </c>
      <c r="N37" s="18">
        <f>(O36-P36)*C22/100</f>
        <v>3.36947314518669</v>
      </c>
      <c r="O37" s="18">
        <f t="shared" si="19"/>
        <v>1.24649694185193</v>
      </c>
      <c r="P37" s="18">
        <f t="shared" si="5"/>
        <v>0.0507876332805471</v>
      </c>
      <c r="Q37" s="23">
        <f t="shared" si="6"/>
        <v>0.0121890319873313</v>
      </c>
      <c r="R37" s="18">
        <f t="shared" si="7"/>
        <v>0.2565975</v>
      </c>
      <c r="S37" s="24">
        <f t="shared" si="8"/>
        <v>0.0475025360236608</v>
      </c>
      <c r="T37" s="3">
        <v>0.01</v>
      </c>
      <c r="U37" s="25">
        <f t="shared" si="9"/>
        <v>0.000475025360236608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0.0223750253602366</v>
      </c>
      <c r="AR37" s="28">
        <f t="shared" si="15"/>
        <v>106.915625</v>
      </c>
      <c r="AS37" s="1">
        <f t="shared" si="16"/>
        <v>0.24</v>
      </c>
      <c r="AT37" s="2">
        <f t="shared" si="20"/>
        <v>82.1398552859472</v>
      </c>
      <c r="AU37" s="1">
        <f t="shared" si="17"/>
        <v>315969.158162617</v>
      </c>
    </row>
    <row r="38" s="1" customFormat="1" spans="1:48">
      <c r="A38" s="13"/>
      <c r="B38" s="13"/>
      <c r="C38" s="16">
        <v>11</v>
      </c>
      <c r="D38" s="17">
        <v>-4.99507682676667</v>
      </c>
      <c r="E38" s="19">
        <f t="shared" si="18"/>
        <v>6.66709417919355</v>
      </c>
      <c r="F38" s="16" t="s">
        <v>75</v>
      </c>
      <c r="G38" s="13">
        <v>12</v>
      </c>
      <c r="H38" s="18">
        <f t="shared" si="0"/>
        <v>-4.99507682676667</v>
      </c>
      <c r="I38" s="18">
        <f t="shared" si="1"/>
        <v>268.154923173233</v>
      </c>
      <c r="J38" s="18">
        <f t="shared" si="2"/>
        <v>0.00897085015119556</v>
      </c>
      <c r="K38" s="18">
        <f t="shared" si="3"/>
        <v>106.915625</v>
      </c>
      <c r="L38" s="18">
        <f t="shared" si="4"/>
        <v>1.06915625</v>
      </c>
      <c r="M38" s="13" t="s">
        <v>73</v>
      </c>
      <c r="N38" s="13"/>
      <c r="O38" s="18">
        <f t="shared" si="19"/>
        <v>2.26486555857138</v>
      </c>
      <c r="P38" s="18">
        <f t="shared" si="5"/>
        <v>0.0203177695385477</v>
      </c>
      <c r="Q38" s="23">
        <f t="shared" si="6"/>
        <v>0.00487626468925145</v>
      </c>
      <c r="R38" s="18">
        <f t="shared" si="7"/>
        <v>0.2565975</v>
      </c>
      <c r="S38" s="24">
        <f t="shared" si="8"/>
        <v>0.0190035549420842</v>
      </c>
      <c r="T38" s="3">
        <v>0.01</v>
      </c>
      <c r="U38" s="25">
        <f t="shared" si="9"/>
        <v>0.000190035549420842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0.0220900355494208</v>
      </c>
      <c r="AR38" s="28">
        <f t="shared" si="15"/>
        <v>106.915625</v>
      </c>
      <c r="AS38" s="1">
        <f t="shared" si="16"/>
        <v>0.24</v>
      </c>
      <c r="AT38" s="2">
        <f t="shared" si="20"/>
        <v>82.1398552859472</v>
      </c>
      <c r="AU38" s="1">
        <f t="shared" si="17"/>
        <v>311944.671523669</v>
      </c>
      <c r="AV38" s="1">
        <f>SUM(AU27:AU38)</f>
        <v>4455052.46185761</v>
      </c>
    </row>
    <row r="39" s="1" customFormat="1" spans="1:46">
      <c r="A39" s="13"/>
      <c r="B39" s="13"/>
      <c r="C39" s="16">
        <v>12</v>
      </c>
      <c r="D39" s="17">
        <v>-15.2536951372581</v>
      </c>
      <c r="E39" s="19">
        <f t="shared" si="18"/>
        <v>-4.99507682676667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-14.774431485</v>
      </c>
      <c r="E42" s="16"/>
      <c r="F42" s="16"/>
      <c r="G42" s="13">
        <v>1</v>
      </c>
      <c r="H42" s="18">
        <f t="shared" ref="H42:H53" si="21">E43</f>
        <v>-14.774431485</v>
      </c>
      <c r="I42" s="18">
        <f t="shared" ref="I42:I53" si="22">H42+273.15</f>
        <v>258.375568515</v>
      </c>
      <c r="J42" s="18">
        <f t="shared" ref="J42:J53" si="23">EXP(($C$16*(I42-$C$14))/($C$17*I42*$C$14))</f>
        <v>0.00226972273689359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0.000174975290081644</v>
      </c>
      <c r="Q42" s="23">
        <f t="shared" ref="Q42:Q53" si="27">P42*$B$44</f>
        <v>3.1495552214696e-5</v>
      </c>
      <c r="R42" s="18">
        <f t="shared" ref="R42:R53" si="28">L42*$B$44</f>
        <v>0.0138763875</v>
      </c>
      <c r="S42" s="24">
        <f t="shared" ref="S42:S53" si="29">Q42/R42</f>
        <v>0.00226972273689359</v>
      </c>
      <c r="T42" s="3">
        <v>0.01</v>
      </c>
      <c r="U42" s="25">
        <f t="shared" ref="U42:U53" si="30">S42*T42</f>
        <v>2.26972273689359e-5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0.0148226972273689</v>
      </c>
      <c r="AR42" s="28">
        <f t="shared" ref="AR42:AR53" si="34">$B$42/12</f>
        <v>7.70910416666667</v>
      </c>
      <c r="AS42" s="1">
        <f t="shared" ref="AS42:AS53" si="35">$B$44</f>
        <v>0.18</v>
      </c>
      <c r="AT42" s="2">
        <f>$E$5/12</f>
        <v>899.327075342467</v>
      </c>
      <c r="AU42" s="1">
        <f t="shared" ref="AU42:AU53" si="36">AT42*10000*AS42*0.67*AR42*AQ42</f>
        <v>123935.615523214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-19.700917643871</v>
      </c>
      <c r="E43" s="19">
        <f t="shared" ref="E43:E54" si="37">D42</f>
        <v>-14.774431485</v>
      </c>
      <c r="F43" s="16" t="s">
        <v>73</v>
      </c>
      <c r="G43" s="13">
        <v>2</v>
      </c>
      <c r="H43" s="18">
        <f t="shared" si="21"/>
        <v>-19.700917643871</v>
      </c>
      <c r="I43" s="18">
        <f t="shared" si="22"/>
        <v>253.449082356129</v>
      </c>
      <c r="J43" s="18">
        <f t="shared" si="23"/>
        <v>0.00109106275617087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0.154007108043252</v>
      </c>
      <c r="P43" s="18">
        <f t="shared" si="26"/>
        <v>0.000168031419771575</v>
      </c>
      <c r="Q43" s="23">
        <f t="shared" si="27"/>
        <v>3.02456555588835e-5</v>
      </c>
      <c r="R43" s="18">
        <f t="shared" si="28"/>
        <v>0.0138763875</v>
      </c>
      <c r="S43" s="24">
        <f t="shared" si="29"/>
        <v>0.00217964910239668</v>
      </c>
      <c r="T43" s="3">
        <v>0.01</v>
      </c>
      <c r="U43" s="25">
        <f t="shared" si="30"/>
        <v>2.17964910239668e-5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0.014821796491024</v>
      </c>
      <c r="AR43" s="28">
        <f t="shared" si="34"/>
        <v>7.70910416666667</v>
      </c>
      <c r="AS43" s="1">
        <f t="shared" si="35"/>
        <v>0.18</v>
      </c>
      <c r="AT43" s="2">
        <f t="shared" ref="AT43:AT53" si="39">$E$5/12</f>
        <v>899.327075342467</v>
      </c>
      <c r="AU43" s="1">
        <f t="shared" si="36"/>
        <v>123928.084281658</v>
      </c>
    </row>
    <row r="44" s="1" customFormat="1" spans="1:47">
      <c r="A44" s="13" t="s">
        <v>38</v>
      </c>
      <c r="B44" s="13">
        <v>0.18</v>
      </c>
      <c r="C44" s="16">
        <v>2</v>
      </c>
      <c r="D44" s="17">
        <v>-10.3212264847857</v>
      </c>
      <c r="E44" s="19">
        <f t="shared" si="37"/>
        <v>-19.700917643871</v>
      </c>
      <c r="F44" s="16" t="s">
        <v>73</v>
      </c>
      <c r="G44" s="13">
        <v>3</v>
      </c>
      <c r="H44" s="18">
        <f t="shared" si="21"/>
        <v>-10.3212264847857</v>
      </c>
      <c r="I44" s="18">
        <f t="shared" si="22"/>
        <v>262.828773515214</v>
      </c>
      <c r="J44" s="18">
        <f t="shared" si="23"/>
        <v>0.00429805408720308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0.230930118290147</v>
      </c>
      <c r="P44" s="18">
        <f t="shared" si="26"/>
        <v>0.000992550138775256</v>
      </c>
      <c r="Q44" s="23">
        <f t="shared" si="27"/>
        <v>0.000178659024979546</v>
      </c>
      <c r="R44" s="18">
        <f t="shared" si="28"/>
        <v>0.0138763875</v>
      </c>
      <c r="S44" s="24">
        <f t="shared" si="29"/>
        <v>0.0128750386207899</v>
      </c>
      <c r="T44" s="3">
        <v>0.01</v>
      </c>
      <c r="U44" s="25">
        <f t="shared" si="30"/>
        <v>0.000128750386207899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0.0149287503862079</v>
      </c>
      <c r="AR44" s="28">
        <f t="shared" si="34"/>
        <v>7.70910416666667</v>
      </c>
      <c r="AS44" s="1">
        <f t="shared" si="35"/>
        <v>0.18</v>
      </c>
      <c r="AT44" s="2">
        <f t="shared" si="39"/>
        <v>899.327075342467</v>
      </c>
      <c r="AU44" s="1">
        <f t="shared" si="36"/>
        <v>124822.347763459</v>
      </c>
    </row>
    <row r="45" s="1" customFormat="1" spans="1:47">
      <c r="A45" s="13"/>
      <c r="B45" s="13"/>
      <c r="C45" s="16">
        <v>3</v>
      </c>
      <c r="D45" s="17">
        <v>-4.27284209812903</v>
      </c>
      <c r="E45" s="19">
        <f t="shared" si="37"/>
        <v>-10.3212264847857</v>
      </c>
      <c r="F45" s="16" t="s">
        <v>73</v>
      </c>
      <c r="G45" s="13">
        <v>4</v>
      </c>
      <c r="H45" s="18">
        <f t="shared" si="21"/>
        <v>-4.27284209812903</v>
      </c>
      <c r="I45" s="18">
        <f t="shared" si="22"/>
        <v>268.877157901871</v>
      </c>
      <c r="J45" s="18">
        <f t="shared" si="23"/>
        <v>0.00988990057327299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0.307028609818038</v>
      </c>
      <c r="P45" s="18">
        <f t="shared" si="26"/>
        <v>0.00303648242425063</v>
      </c>
      <c r="Q45" s="23">
        <f t="shared" si="27"/>
        <v>0.000546566836365113</v>
      </c>
      <c r="R45" s="18">
        <f t="shared" si="28"/>
        <v>0.0138763875</v>
      </c>
      <c r="S45" s="24">
        <f t="shared" si="29"/>
        <v>0.0393882655961512</v>
      </c>
      <c r="T45" s="3">
        <v>0.01</v>
      </c>
      <c r="U45" s="25">
        <f t="shared" si="30"/>
        <v>0.000393882655961512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0.0151938826559615</v>
      </c>
      <c r="AR45" s="28">
        <f t="shared" si="34"/>
        <v>7.70910416666667</v>
      </c>
      <c r="AS45" s="1">
        <f t="shared" si="35"/>
        <v>0.18</v>
      </c>
      <c r="AT45" s="2">
        <f t="shared" si="39"/>
        <v>899.327075342467</v>
      </c>
      <c r="AU45" s="1">
        <f t="shared" si="36"/>
        <v>127039.173118719</v>
      </c>
    </row>
    <row r="46" s="1" customFormat="1" spans="1:47">
      <c r="A46" s="13"/>
      <c r="B46" s="13"/>
      <c r="C46" s="16">
        <v>4</v>
      </c>
      <c r="D46" s="17">
        <v>7.2265484497</v>
      </c>
      <c r="E46" s="19">
        <f t="shared" si="37"/>
        <v>-4.27284209812903</v>
      </c>
      <c r="F46" s="16" t="s">
        <v>73</v>
      </c>
      <c r="G46" s="13">
        <v>5</v>
      </c>
      <c r="H46" s="18">
        <f t="shared" si="21"/>
        <v>7.2265484497</v>
      </c>
      <c r="I46" s="18">
        <f t="shared" si="22"/>
        <v>280.3765484497</v>
      </c>
      <c r="J46" s="18">
        <f t="shared" si="23"/>
        <v>0.0436738041600785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0.288792521024098</v>
      </c>
      <c r="O46" s="18">
        <f t="shared" si="38"/>
        <v>0.092290648036356</v>
      </c>
      <c r="P46" s="18">
        <f t="shared" si="26"/>
        <v>0.00403068368814655</v>
      </c>
      <c r="Q46" s="23">
        <f t="shared" si="27"/>
        <v>0.000725523063866378</v>
      </c>
      <c r="R46" s="18">
        <f t="shared" si="28"/>
        <v>0.0138763875</v>
      </c>
      <c r="S46" s="24">
        <f t="shared" si="29"/>
        <v>0.0522847220767205</v>
      </c>
      <c r="T46" s="3">
        <v>0.01</v>
      </c>
      <c r="U46" s="25">
        <f t="shared" si="30"/>
        <v>0.000522847220767205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0.0153228472207672</v>
      </c>
      <c r="AR46" s="28">
        <f t="shared" si="34"/>
        <v>7.70910416666667</v>
      </c>
      <c r="AS46" s="1">
        <f t="shared" si="35"/>
        <v>0.18</v>
      </c>
      <c r="AT46" s="2">
        <f t="shared" si="39"/>
        <v>899.327075342467</v>
      </c>
      <c r="AU46" s="1">
        <f t="shared" si="36"/>
        <v>128117.472329362</v>
      </c>
    </row>
    <row r="47" s="1" customFormat="1" spans="1:47">
      <c r="A47" s="13"/>
      <c r="B47" s="13"/>
      <c r="C47" s="16">
        <v>5</v>
      </c>
      <c r="D47" s="17">
        <v>13.5136018436774</v>
      </c>
      <c r="E47" s="19">
        <f t="shared" si="37"/>
        <v>7.2265484497</v>
      </c>
      <c r="F47" s="16" t="s">
        <v>75</v>
      </c>
      <c r="G47" s="13">
        <v>6</v>
      </c>
      <c r="H47" s="18">
        <f t="shared" si="21"/>
        <v>13.5136018436774</v>
      </c>
      <c r="I47" s="18">
        <f t="shared" si="22"/>
        <v>286.663601843677</v>
      </c>
      <c r="J47" s="18">
        <f t="shared" si="23"/>
        <v>0.0935397612094129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0.165351006014876</v>
      </c>
      <c r="P47" s="18">
        <f t="shared" si="26"/>
        <v>0.0154668936183677</v>
      </c>
      <c r="Q47" s="23">
        <f t="shared" si="27"/>
        <v>0.00278404085130619</v>
      </c>
      <c r="R47" s="18">
        <f t="shared" si="28"/>
        <v>0.0138763875</v>
      </c>
      <c r="S47" s="24">
        <f t="shared" si="29"/>
        <v>0.200631529733959</v>
      </c>
      <c r="T47" s="3">
        <v>0.01</v>
      </c>
      <c r="U47" s="25">
        <f t="shared" si="30"/>
        <v>0.00200631529733959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0.0168063152973396</v>
      </c>
      <c r="AR47" s="28">
        <f t="shared" si="34"/>
        <v>7.70910416666667</v>
      </c>
      <c r="AS47" s="1">
        <f t="shared" si="35"/>
        <v>0.18</v>
      </c>
      <c r="AT47" s="2">
        <f t="shared" si="39"/>
        <v>899.327075342467</v>
      </c>
      <c r="AU47" s="1">
        <f t="shared" si="36"/>
        <v>140521.053564198</v>
      </c>
    </row>
    <row r="48" s="1" customFormat="1" spans="1:47">
      <c r="A48" s="13"/>
      <c r="B48" s="13"/>
      <c r="C48" s="16">
        <v>6</v>
      </c>
      <c r="D48" s="17">
        <v>21.3394728296667</v>
      </c>
      <c r="E48" s="19">
        <f t="shared" si="37"/>
        <v>13.5136018436774</v>
      </c>
      <c r="F48" s="16" t="s">
        <v>73</v>
      </c>
      <c r="G48" s="13">
        <v>7</v>
      </c>
      <c r="H48" s="18">
        <f t="shared" si="21"/>
        <v>21.3394728296667</v>
      </c>
      <c r="I48" s="18">
        <f t="shared" si="22"/>
        <v>294.489472829667</v>
      </c>
      <c r="J48" s="18">
        <f t="shared" si="23"/>
        <v>0.230674823371042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0.226975154063175</v>
      </c>
      <c r="P48" s="18">
        <f t="shared" si="26"/>
        <v>0.052357453573138</v>
      </c>
      <c r="Q48" s="23">
        <f t="shared" si="27"/>
        <v>0.00942434164316483</v>
      </c>
      <c r="R48" s="18">
        <f t="shared" si="28"/>
        <v>0.0138763875</v>
      </c>
      <c r="S48" s="24">
        <f t="shared" si="29"/>
        <v>0.679163913746631</v>
      </c>
      <c r="T48" s="3">
        <v>0.01</v>
      </c>
      <c r="U48" s="25">
        <f t="shared" si="30"/>
        <v>0.00679163913746631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0.0338916391374663</v>
      </c>
      <c r="AR48" s="28">
        <f t="shared" si="34"/>
        <v>7.70910416666667</v>
      </c>
      <c r="AS48" s="1">
        <f t="shared" si="35"/>
        <v>0.18</v>
      </c>
      <c r="AT48" s="2">
        <f t="shared" si="39"/>
        <v>899.327075342467</v>
      </c>
      <c r="AU48" s="1">
        <f t="shared" si="36"/>
        <v>283374.954852136</v>
      </c>
    </row>
    <row r="49" s="1" customFormat="1" spans="1:47">
      <c r="A49" s="13"/>
      <c r="B49" s="13"/>
      <c r="C49" s="16">
        <v>7</v>
      </c>
      <c r="D49" s="17">
        <v>22.317674003871</v>
      </c>
      <c r="E49" s="19">
        <f t="shared" si="37"/>
        <v>21.3394728296667</v>
      </c>
      <c r="F49" s="16" t="s">
        <v>73</v>
      </c>
      <c r="G49" s="13">
        <v>8</v>
      </c>
      <c r="H49" s="18">
        <f t="shared" si="21"/>
        <v>22.317674003871</v>
      </c>
      <c r="I49" s="18">
        <f t="shared" si="22"/>
        <v>295.467674003871</v>
      </c>
      <c r="J49" s="18">
        <f t="shared" si="23"/>
        <v>0.257358803503921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0.251708742156704</v>
      </c>
      <c r="P49" s="18">
        <f t="shared" si="26"/>
        <v>0.0647794607129262</v>
      </c>
      <c r="Q49" s="23">
        <f t="shared" si="27"/>
        <v>0.0116603029283267</v>
      </c>
      <c r="R49" s="18">
        <f t="shared" si="28"/>
        <v>0.0138763875</v>
      </c>
      <c r="S49" s="24">
        <f t="shared" si="29"/>
        <v>0.840298163216235</v>
      </c>
      <c r="T49" s="3">
        <v>0.01</v>
      </c>
      <c r="U49" s="25">
        <f t="shared" si="30"/>
        <v>0.00840298163216235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0.0355029816321623</v>
      </c>
      <c r="AR49" s="28">
        <f t="shared" si="34"/>
        <v>7.70910416666667</v>
      </c>
      <c r="AS49" s="1">
        <f t="shared" si="35"/>
        <v>0.18</v>
      </c>
      <c r="AT49" s="2">
        <f t="shared" si="39"/>
        <v>899.327075342467</v>
      </c>
      <c r="AU49" s="1">
        <f t="shared" si="36"/>
        <v>296847.720357332</v>
      </c>
    </row>
    <row r="50" s="1" customFormat="1" spans="1:47">
      <c r="A50" s="13"/>
      <c r="B50" s="13"/>
      <c r="C50" s="16">
        <v>8</v>
      </c>
      <c r="D50" s="17">
        <v>21.67850002</v>
      </c>
      <c r="E50" s="19">
        <f t="shared" si="37"/>
        <v>22.317674003871</v>
      </c>
      <c r="F50" s="16" t="s">
        <v>73</v>
      </c>
      <c r="G50" s="13">
        <v>9</v>
      </c>
      <c r="H50" s="18">
        <f t="shared" si="21"/>
        <v>21.67850002</v>
      </c>
      <c r="I50" s="18">
        <f t="shared" si="22"/>
        <v>294.82850002</v>
      </c>
      <c r="J50" s="18">
        <f t="shared" si="23"/>
        <v>0.239613913774017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0.264020323110444</v>
      </c>
      <c r="P50" s="18">
        <f t="shared" si="26"/>
        <v>0.0632629429363741</v>
      </c>
      <c r="Q50" s="23">
        <f t="shared" si="27"/>
        <v>0.0113873297285473</v>
      </c>
      <c r="R50" s="18">
        <f t="shared" si="28"/>
        <v>0.0138763875</v>
      </c>
      <c r="S50" s="24">
        <f t="shared" si="29"/>
        <v>0.820626386265686</v>
      </c>
      <c r="T50" s="3">
        <v>0.01</v>
      </c>
      <c r="U50" s="25">
        <f t="shared" si="30"/>
        <v>0.00820626386265686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0.0353062638626569</v>
      </c>
      <c r="AR50" s="28">
        <f t="shared" si="34"/>
        <v>7.70910416666667</v>
      </c>
      <c r="AS50" s="1">
        <f t="shared" si="35"/>
        <v>0.18</v>
      </c>
      <c r="AT50" s="2">
        <f t="shared" si="39"/>
        <v>899.327075342467</v>
      </c>
      <c r="AU50" s="1">
        <f t="shared" si="36"/>
        <v>295202.922688322</v>
      </c>
    </row>
    <row r="51" s="1" customFormat="1" spans="1:47">
      <c r="A51" s="13"/>
      <c r="B51" s="13"/>
      <c r="C51" s="16">
        <v>9</v>
      </c>
      <c r="D51" s="17">
        <v>12.1544067054</v>
      </c>
      <c r="E51" s="19">
        <f t="shared" si="37"/>
        <v>21.67850002</v>
      </c>
      <c r="F51" s="16" t="s">
        <v>73</v>
      </c>
      <c r="G51" s="13">
        <v>10</v>
      </c>
      <c r="H51" s="18">
        <f t="shared" si="21"/>
        <v>12.1544067054</v>
      </c>
      <c r="I51" s="18">
        <f t="shared" si="22"/>
        <v>285.3044067054</v>
      </c>
      <c r="J51" s="18">
        <f t="shared" si="23"/>
        <v>0.079564851534729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0.277848421840737</v>
      </c>
      <c r="P51" s="18">
        <f t="shared" si="26"/>
        <v>0.022106968432917</v>
      </c>
      <c r="Q51" s="23">
        <f t="shared" si="27"/>
        <v>0.00397925431792505</v>
      </c>
      <c r="R51" s="18">
        <f t="shared" si="28"/>
        <v>0.0138763875</v>
      </c>
      <c r="S51" s="24">
        <f t="shared" si="29"/>
        <v>0.286764427551843</v>
      </c>
      <c r="T51" s="3">
        <v>0.01</v>
      </c>
      <c r="U51" s="25">
        <f t="shared" si="30"/>
        <v>0.00286764427551843</v>
      </c>
      <c r="V51" s="24"/>
      <c r="W51" s="3"/>
      <c r="X51" s="25"/>
      <c r="Y51" s="27">
        <v>0.02</v>
      </c>
      <c r="Z51" s="3">
        <v>0.49</v>
      </c>
      <c r="AA51" s="26">
        <f t="shared" si="31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</v>
      </c>
      <c r="AO51" s="3">
        <v>0.5</v>
      </c>
      <c r="AP51" s="3">
        <f t="shared" si="32"/>
        <v>0.005</v>
      </c>
      <c r="AQ51" s="1">
        <f t="shared" si="33"/>
        <v>0.0176676442755184</v>
      </c>
      <c r="AR51" s="28">
        <f t="shared" si="34"/>
        <v>7.70910416666667</v>
      </c>
      <c r="AS51" s="1">
        <f t="shared" si="35"/>
        <v>0.18</v>
      </c>
      <c r="AT51" s="2">
        <f t="shared" si="39"/>
        <v>899.327075342467</v>
      </c>
      <c r="AU51" s="1">
        <f t="shared" si="36"/>
        <v>147722.802034204</v>
      </c>
    </row>
    <row r="52" s="1" customFormat="1" spans="1:47">
      <c r="A52" s="13"/>
      <c r="B52" s="13"/>
      <c r="C52" s="16">
        <v>10</v>
      </c>
      <c r="D52" s="17">
        <v>6.66709417919355</v>
      </c>
      <c r="E52" s="19">
        <f t="shared" si="37"/>
        <v>12.1544067054</v>
      </c>
      <c r="F52" s="16" t="s">
        <v>73</v>
      </c>
      <c r="G52" s="13">
        <v>11</v>
      </c>
      <c r="H52" s="18">
        <f t="shared" si="21"/>
        <v>6.66709417919355</v>
      </c>
      <c r="I52" s="18">
        <f t="shared" si="22"/>
        <v>279.817094179194</v>
      </c>
      <c r="J52" s="18">
        <f t="shared" si="23"/>
        <v>0.0407442903189891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0.242954380737429</v>
      </c>
      <c r="O52" s="18">
        <f t="shared" si="38"/>
        <v>0.0898781143370576</v>
      </c>
      <c r="P52" s="18">
        <f t="shared" si="26"/>
        <v>0.00366201998387237</v>
      </c>
      <c r="Q52" s="23">
        <f t="shared" si="27"/>
        <v>0.000659163597097027</v>
      </c>
      <c r="R52" s="18">
        <f t="shared" si="28"/>
        <v>0.0138763875</v>
      </c>
      <c r="S52" s="24">
        <f t="shared" si="29"/>
        <v>0.0475025360236608</v>
      </c>
      <c r="T52" s="3">
        <v>0.01</v>
      </c>
      <c r="U52" s="25">
        <f t="shared" si="30"/>
        <v>0.000475025360236608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0.0152750253602366</v>
      </c>
      <c r="AR52" s="28">
        <f t="shared" si="34"/>
        <v>7.70910416666667</v>
      </c>
      <c r="AS52" s="1">
        <f t="shared" si="35"/>
        <v>0.18</v>
      </c>
      <c r="AT52" s="2">
        <f t="shared" si="39"/>
        <v>899.327075342467</v>
      </c>
      <c r="AU52" s="1">
        <f t="shared" si="36"/>
        <v>127717.623932717</v>
      </c>
    </row>
    <row r="53" s="1" customFormat="1" spans="1:48">
      <c r="A53" s="13"/>
      <c r="B53" s="13"/>
      <c r="C53" s="16">
        <v>11</v>
      </c>
      <c r="D53" s="17">
        <v>-4.99507682676667</v>
      </c>
      <c r="E53" s="19">
        <f t="shared" si="37"/>
        <v>6.66709417919355</v>
      </c>
      <c r="F53" s="16" t="s">
        <v>75</v>
      </c>
      <c r="G53" s="13">
        <v>12</v>
      </c>
      <c r="H53" s="18">
        <f t="shared" si="21"/>
        <v>-4.99507682676667</v>
      </c>
      <c r="I53" s="18">
        <f t="shared" si="22"/>
        <v>268.154923173233</v>
      </c>
      <c r="J53" s="18">
        <f t="shared" si="23"/>
        <v>0.00897085015119556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0.163307136019852</v>
      </c>
      <c r="P53" s="18">
        <f t="shared" si="26"/>
        <v>0.001465003845855</v>
      </c>
      <c r="Q53" s="23">
        <f t="shared" si="27"/>
        <v>0.0002637006922539</v>
      </c>
      <c r="R53" s="18">
        <f t="shared" si="28"/>
        <v>0.0138763875</v>
      </c>
      <c r="S53" s="24">
        <f t="shared" si="29"/>
        <v>0.0190035549420842</v>
      </c>
      <c r="T53" s="3">
        <v>0.01</v>
      </c>
      <c r="U53" s="25">
        <f t="shared" si="30"/>
        <v>0.000190035549420842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0.0149900355494208</v>
      </c>
      <c r="AR53" s="28">
        <f t="shared" si="34"/>
        <v>7.70910416666667</v>
      </c>
      <c r="AS53" s="1">
        <f t="shared" si="35"/>
        <v>0.18</v>
      </c>
      <c r="AT53" s="2">
        <f t="shared" si="39"/>
        <v>899.327075342467</v>
      </c>
      <c r="AU53" s="1">
        <f t="shared" si="36"/>
        <v>125334.76559867</v>
      </c>
      <c r="AV53" s="1">
        <f>SUM(AU42:AU53)</f>
        <v>2044564.53604399</v>
      </c>
    </row>
    <row r="54" s="1" customFormat="1" spans="1:46">
      <c r="A54" s="13"/>
      <c r="B54" s="13"/>
      <c r="C54" s="16">
        <v>12</v>
      </c>
      <c r="D54" s="17">
        <v>-15.2536951372581</v>
      </c>
      <c r="E54" s="19">
        <f t="shared" si="37"/>
        <v>-4.99507682676667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54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 s="1" customFormat="1" spans="1:54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 s="1" customFormat="1" spans="1:54">
      <c r="A58" s="13" t="s">
        <v>71</v>
      </c>
      <c r="B58" s="13">
        <f>F7</f>
        <v>122.786</v>
      </c>
      <c r="C58" s="16" t="s">
        <v>72</v>
      </c>
      <c r="D58" s="17">
        <v>-14.774431485</v>
      </c>
      <c r="E58" s="16"/>
      <c r="F58" s="16"/>
      <c r="G58" s="13">
        <v>1</v>
      </c>
      <c r="H58" s="18">
        <f t="shared" ref="H58:H69" si="40">E59</f>
        <v>-14.774431485</v>
      </c>
      <c r="I58" s="18">
        <f t="shared" ref="I58:I69" si="41">H58+273.15</f>
        <v>258.375568515</v>
      </c>
      <c r="J58" s="18">
        <f t="shared" ref="J58:J69" si="42">EXP(($C$16*(I58-$C$14))/($C$17*I58*$C$14))</f>
        <v>0.00226972273689359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0.00627052895937487</v>
      </c>
      <c r="Q58" s="23">
        <f t="shared" ref="Q58:Q69" si="46">P58*$B$60</f>
        <v>0.00181845339821871</v>
      </c>
      <c r="R58" s="18">
        <f t="shared" ref="R58:R69" si="47">L58*$B$60</f>
        <v>0.80117865</v>
      </c>
      <c r="S58" s="24">
        <f t="shared" ref="S58:S69" si="48">Q58/R58</f>
        <v>0.00226972273689359</v>
      </c>
      <c r="T58" s="3">
        <v>0.27</v>
      </c>
      <c r="U58" s="25">
        <f t="shared" ref="U58:U69" si="49">S58*T58</f>
        <v>0.000612825138961269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0.2265190719245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99.6905405742092</v>
      </c>
      <c r="AF58" s="1">
        <f t="shared" ref="AF58:AF69" si="54">AE58*10000*AC58*AB58</f>
        <v>2310608.30565485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</row>
    <row r="59" s="1" customFormat="1" spans="1:54">
      <c r="A59" s="13" t="s">
        <v>74</v>
      </c>
      <c r="B59" s="13">
        <v>27</v>
      </c>
      <c r="C59" s="16">
        <v>1</v>
      </c>
      <c r="D59" s="17">
        <v>-19.700917643871</v>
      </c>
      <c r="E59" s="19">
        <f t="shared" ref="E59:E70" si="55">D58</f>
        <v>-14.774431485</v>
      </c>
      <c r="F59" s="16" t="s">
        <v>73</v>
      </c>
      <c r="G59" s="13">
        <v>2</v>
      </c>
      <c r="H59" s="18">
        <f t="shared" si="40"/>
        <v>-19.700917643871</v>
      </c>
      <c r="I59" s="18">
        <f t="shared" si="41"/>
        <v>253.449082356129</v>
      </c>
      <c r="J59" s="18">
        <f t="shared" si="42"/>
        <v>0.00109106275617087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5.51909947104062</v>
      </c>
      <c r="P59" s="18">
        <f t="shared" si="45"/>
        <v>0.00602168388045477</v>
      </c>
      <c r="Q59" s="23">
        <f t="shared" si="46"/>
        <v>0.00174628832533188</v>
      </c>
      <c r="R59" s="18">
        <f t="shared" si="47"/>
        <v>0.80117865</v>
      </c>
      <c r="S59" s="24">
        <f t="shared" si="48"/>
        <v>0.00217964910239668</v>
      </c>
      <c r="T59" s="3">
        <v>0.27</v>
      </c>
      <c r="U59" s="25">
        <f t="shared" si="49"/>
        <v>0.000588505257647104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0.226514346571561</v>
      </c>
      <c r="AC59" s="28">
        <f t="shared" si="51"/>
        <v>10.2321666666667</v>
      </c>
      <c r="AD59" s="1">
        <f t="shared" si="52"/>
        <v>0.29</v>
      </c>
      <c r="AE59" s="29">
        <f t="shared" si="53"/>
        <v>99.6905405742092</v>
      </c>
      <c r="AF59" s="1">
        <f t="shared" si="54"/>
        <v>2310560.10468151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</row>
    <row r="60" s="1" customFormat="1" spans="1:54">
      <c r="A60" s="13" t="s">
        <v>38</v>
      </c>
      <c r="B60" s="13">
        <v>0.29</v>
      </c>
      <c r="C60" s="16">
        <v>2</v>
      </c>
      <c r="D60" s="17">
        <v>-10.3212264847857</v>
      </c>
      <c r="E60" s="19">
        <f t="shared" si="55"/>
        <v>-19.700917643871</v>
      </c>
      <c r="F60" s="16" t="s">
        <v>73</v>
      </c>
      <c r="G60" s="13">
        <v>3</v>
      </c>
      <c r="H60" s="18">
        <f t="shared" si="40"/>
        <v>-10.3212264847857</v>
      </c>
      <c r="I60" s="18">
        <f t="shared" si="41"/>
        <v>262.828773515214</v>
      </c>
      <c r="J60" s="18">
        <f t="shared" si="42"/>
        <v>0.00429805408720308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8.27576278716017</v>
      </c>
      <c r="P60" s="18">
        <f t="shared" si="45"/>
        <v>0.0355696760720769</v>
      </c>
      <c r="Q60" s="23">
        <f t="shared" si="46"/>
        <v>0.0103152060609023</v>
      </c>
      <c r="R60" s="18">
        <f t="shared" si="47"/>
        <v>0.80117865</v>
      </c>
      <c r="S60" s="24">
        <f t="shared" si="48"/>
        <v>0.0128750386207899</v>
      </c>
      <c r="T60" s="3">
        <v>0.27</v>
      </c>
      <c r="U60" s="25">
        <f t="shared" si="49"/>
        <v>0.00347626042761327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0.227075437401085</v>
      </c>
      <c r="AC60" s="28">
        <f t="shared" si="51"/>
        <v>10.2321666666667</v>
      </c>
      <c r="AD60" s="1">
        <f t="shared" si="52"/>
        <v>0.29</v>
      </c>
      <c r="AE60" s="29">
        <f t="shared" si="53"/>
        <v>99.6905405742092</v>
      </c>
      <c r="AF60" s="1">
        <f t="shared" si="54"/>
        <v>2316283.51295751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</row>
    <row r="61" s="1" customFormat="1" spans="1:54">
      <c r="A61" s="13"/>
      <c r="B61" s="13"/>
      <c r="C61" s="16">
        <v>3</v>
      </c>
      <c r="D61" s="17">
        <v>-4.27284209812903</v>
      </c>
      <c r="E61" s="19">
        <f t="shared" si="55"/>
        <v>-10.3212264847857</v>
      </c>
      <c r="F61" s="16" t="s">
        <v>73</v>
      </c>
      <c r="G61" s="13">
        <v>4</v>
      </c>
      <c r="H61" s="18">
        <f t="shared" si="40"/>
        <v>-4.27284209812903</v>
      </c>
      <c r="I61" s="18">
        <f t="shared" si="41"/>
        <v>268.877157901871</v>
      </c>
      <c r="J61" s="18">
        <f t="shared" si="42"/>
        <v>0.00988990057327299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11.0028781110881</v>
      </c>
      <c r="P61" s="18">
        <f t="shared" si="45"/>
        <v>0.108817370538503</v>
      </c>
      <c r="Q61" s="23">
        <f t="shared" si="46"/>
        <v>0.0315570374561659</v>
      </c>
      <c r="R61" s="18">
        <f t="shared" si="47"/>
        <v>0.80117865</v>
      </c>
      <c r="S61" s="24">
        <f t="shared" si="48"/>
        <v>0.0393882655961512</v>
      </c>
      <c r="T61" s="3">
        <v>0.27</v>
      </c>
      <c r="U61" s="25">
        <f t="shared" si="49"/>
        <v>0.0106348317109608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0.22846634780144</v>
      </c>
      <c r="AC61" s="28">
        <f t="shared" si="51"/>
        <v>10.2321666666667</v>
      </c>
      <c r="AD61" s="1">
        <f t="shared" si="52"/>
        <v>0.29</v>
      </c>
      <c r="AE61" s="29">
        <f t="shared" si="53"/>
        <v>99.6905405742092</v>
      </c>
      <c r="AF61" s="1">
        <f t="shared" si="54"/>
        <v>2330471.4976432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</row>
    <row r="62" s="1" customFormat="1" spans="1:54">
      <c r="A62" s="13"/>
      <c r="B62" s="13"/>
      <c r="C62" s="16">
        <v>4</v>
      </c>
      <c r="D62" s="17">
        <v>7.2265484497</v>
      </c>
      <c r="E62" s="19">
        <f t="shared" si="55"/>
        <v>-4.27284209812903</v>
      </c>
      <c r="F62" s="16" t="s">
        <v>73</v>
      </c>
      <c r="G62" s="13">
        <v>5</v>
      </c>
      <c r="H62" s="18">
        <f t="shared" si="40"/>
        <v>7.2265484497</v>
      </c>
      <c r="I62" s="18">
        <f t="shared" si="41"/>
        <v>280.3765484497</v>
      </c>
      <c r="J62" s="18">
        <f t="shared" si="42"/>
        <v>0.0436738041600785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10.3493577035221</v>
      </c>
      <c r="O62" s="18">
        <f t="shared" si="56"/>
        <v>3.30738803702748</v>
      </c>
      <c r="P62" s="18">
        <f t="shared" si="45"/>
        <v>0.144446217410525</v>
      </c>
      <c r="Q62" s="23">
        <f t="shared" si="46"/>
        <v>0.0418894030490521</v>
      </c>
      <c r="R62" s="18">
        <f t="shared" si="47"/>
        <v>0.80117865</v>
      </c>
      <c r="S62" s="24">
        <f t="shared" si="48"/>
        <v>0.0522847220767205</v>
      </c>
      <c r="T62" s="3">
        <v>0.27</v>
      </c>
      <c r="U62" s="25">
        <f t="shared" si="49"/>
        <v>0.0141168749607145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0.229142908804867</v>
      </c>
      <c r="AC62" s="28">
        <f t="shared" si="51"/>
        <v>10.2321666666667</v>
      </c>
      <c r="AD62" s="1">
        <f t="shared" si="52"/>
        <v>0.29</v>
      </c>
      <c r="AE62" s="29">
        <f t="shared" si="53"/>
        <v>99.6905405742092</v>
      </c>
      <c r="AF62" s="1">
        <f t="shared" si="54"/>
        <v>2337372.75968934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</row>
    <row r="63" s="1" customFormat="1" spans="1:54">
      <c r="A63" s="13"/>
      <c r="B63" s="13"/>
      <c r="C63" s="16">
        <v>5</v>
      </c>
      <c r="D63" s="17">
        <v>13.5136018436774</v>
      </c>
      <c r="E63" s="19">
        <f t="shared" si="55"/>
        <v>7.2265484497</v>
      </c>
      <c r="F63" s="16" t="s">
        <v>75</v>
      </c>
      <c r="G63" s="13">
        <v>6</v>
      </c>
      <c r="H63" s="18">
        <f t="shared" si="40"/>
        <v>13.5136018436774</v>
      </c>
      <c r="I63" s="18">
        <f t="shared" si="41"/>
        <v>286.663601843677</v>
      </c>
      <c r="J63" s="18">
        <f t="shared" si="42"/>
        <v>0.0935397612094129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5.92562681961695</v>
      </c>
      <c r="P63" s="18">
        <f t="shared" si="45"/>
        <v>0.554281717723063</v>
      </c>
      <c r="Q63" s="23">
        <f t="shared" si="46"/>
        <v>0.160741698139688</v>
      </c>
      <c r="R63" s="18">
        <f t="shared" si="47"/>
        <v>0.80117865</v>
      </c>
      <c r="S63" s="24">
        <f t="shared" si="48"/>
        <v>0.200631529733959</v>
      </c>
      <c r="T63" s="3">
        <v>0.27</v>
      </c>
      <c r="U63" s="25">
        <f t="shared" si="49"/>
        <v>0.054170513028169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0.236925330681373</v>
      </c>
      <c r="AC63" s="28">
        <f t="shared" si="51"/>
        <v>10.2321666666667</v>
      </c>
      <c r="AD63" s="1">
        <f t="shared" si="52"/>
        <v>0.29</v>
      </c>
      <c r="AE63" s="29">
        <f t="shared" si="53"/>
        <v>99.6905405742092</v>
      </c>
      <c r="AF63" s="1">
        <f t="shared" si="54"/>
        <v>2416757.37164802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</row>
    <row r="64" s="1" customFormat="1" spans="1:54">
      <c r="A64" s="13"/>
      <c r="B64" s="13"/>
      <c r="C64" s="16">
        <v>6</v>
      </c>
      <c r="D64" s="17">
        <v>21.3394728296667</v>
      </c>
      <c r="E64" s="19">
        <f t="shared" si="55"/>
        <v>13.5136018436774</v>
      </c>
      <c r="F64" s="16" t="s">
        <v>73</v>
      </c>
      <c r="G64" s="13">
        <v>7</v>
      </c>
      <c r="H64" s="18">
        <f t="shared" si="40"/>
        <v>21.3394728296667</v>
      </c>
      <c r="I64" s="18">
        <f t="shared" si="41"/>
        <v>294.489472829667</v>
      </c>
      <c r="J64" s="18">
        <f t="shared" si="42"/>
        <v>0.230674823371042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8.13403010189389</v>
      </c>
      <c r="P64" s="18">
        <f t="shared" si="45"/>
        <v>1.87631595704911</v>
      </c>
      <c r="Q64" s="23">
        <f t="shared" si="46"/>
        <v>0.544131627544242</v>
      </c>
      <c r="R64" s="18">
        <f t="shared" si="47"/>
        <v>0.80117865</v>
      </c>
      <c r="S64" s="24">
        <f t="shared" si="48"/>
        <v>0.679163913746631</v>
      </c>
      <c r="T64" s="3">
        <v>0.27</v>
      </c>
      <c r="U64" s="25">
        <f t="shared" si="49"/>
        <v>0.18337425671159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0.310829618079062</v>
      </c>
      <c r="AC64" s="28">
        <f t="shared" si="51"/>
        <v>10.2321666666667</v>
      </c>
      <c r="AD64" s="1">
        <f t="shared" si="52"/>
        <v>0.29</v>
      </c>
      <c r="AE64" s="29">
        <f t="shared" si="53"/>
        <v>99.6905405742092</v>
      </c>
      <c r="AF64" s="1">
        <f t="shared" si="54"/>
        <v>3170618.2224532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</row>
    <row r="65" s="1" customFormat="1" spans="1:54">
      <c r="A65" s="13"/>
      <c r="B65" s="13"/>
      <c r="C65" s="16">
        <v>7</v>
      </c>
      <c r="D65" s="17">
        <v>22.317674003871</v>
      </c>
      <c r="E65" s="19">
        <f t="shared" si="55"/>
        <v>21.3394728296667</v>
      </c>
      <c r="F65" s="16" t="s">
        <v>73</v>
      </c>
      <c r="G65" s="13">
        <v>8</v>
      </c>
      <c r="H65" s="18">
        <f t="shared" si="40"/>
        <v>22.317674003871</v>
      </c>
      <c r="I65" s="18">
        <f t="shared" si="41"/>
        <v>295.467674003871</v>
      </c>
      <c r="J65" s="18">
        <f t="shared" si="42"/>
        <v>0.257358803503921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9.02039914484478</v>
      </c>
      <c r="P65" s="18">
        <f t="shared" si="45"/>
        <v>2.32147913104504</v>
      </c>
      <c r="Q65" s="23">
        <f t="shared" si="46"/>
        <v>0.673228948003063</v>
      </c>
      <c r="R65" s="18">
        <f t="shared" si="47"/>
        <v>0.80117865</v>
      </c>
      <c r="S65" s="24">
        <f t="shared" si="48"/>
        <v>0.840298163216235</v>
      </c>
      <c r="T65" s="3">
        <v>0.27</v>
      </c>
      <c r="U65" s="25">
        <f t="shared" si="49"/>
        <v>0.226880504068383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0.319282881940487</v>
      </c>
      <c r="AC65" s="28">
        <f t="shared" si="51"/>
        <v>10.2321666666667</v>
      </c>
      <c r="AD65" s="1">
        <f t="shared" si="52"/>
        <v>0.29</v>
      </c>
      <c r="AE65" s="29">
        <f t="shared" si="53"/>
        <v>99.6905405742092</v>
      </c>
      <c r="AF65" s="1">
        <f t="shared" si="54"/>
        <v>3256845.75959678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</row>
    <row r="66" s="1" customFormat="1" spans="1:54">
      <c r="A66" s="13"/>
      <c r="B66" s="13"/>
      <c r="C66" s="16">
        <v>8</v>
      </c>
      <c r="D66" s="17">
        <v>21.67850002</v>
      </c>
      <c r="E66" s="19">
        <f t="shared" si="55"/>
        <v>22.317674003871</v>
      </c>
      <c r="F66" s="16" t="s">
        <v>73</v>
      </c>
      <c r="G66" s="13">
        <v>9</v>
      </c>
      <c r="H66" s="18">
        <f t="shared" si="40"/>
        <v>21.67850002</v>
      </c>
      <c r="I66" s="18">
        <f t="shared" si="41"/>
        <v>294.82850002</v>
      </c>
      <c r="J66" s="18">
        <f t="shared" si="42"/>
        <v>0.239613913774017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9.46160501379973</v>
      </c>
      <c r="P66" s="18">
        <f t="shared" si="45"/>
        <v>2.26713220794042</v>
      </c>
      <c r="Q66" s="23">
        <f t="shared" si="46"/>
        <v>0.657468340302721</v>
      </c>
      <c r="R66" s="18">
        <f t="shared" si="47"/>
        <v>0.80117865</v>
      </c>
      <c r="S66" s="24">
        <f t="shared" si="48"/>
        <v>0.820626386265686</v>
      </c>
      <c r="T66" s="3">
        <v>0.27</v>
      </c>
      <c r="U66" s="25">
        <f t="shared" si="49"/>
        <v>0.221569124291735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0.318250880849884</v>
      </c>
      <c r="AC66" s="28">
        <f t="shared" si="51"/>
        <v>10.2321666666667</v>
      </c>
      <c r="AD66" s="1">
        <f t="shared" si="52"/>
        <v>0.29</v>
      </c>
      <c r="AE66" s="29">
        <f t="shared" si="53"/>
        <v>99.6905405742092</v>
      </c>
      <c r="AF66" s="1">
        <f t="shared" si="54"/>
        <v>3246318.83013723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</row>
    <row r="67" s="1" customFormat="1" spans="1:54">
      <c r="A67" s="13"/>
      <c r="B67" s="13"/>
      <c r="C67" s="16">
        <v>9</v>
      </c>
      <c r="D67" s="17">
        <v>12.1544067054</v>
      </c>
      <c r="E67" s="19">
        <f t="shared" si="55"/>
        <v>21.67850002</v>
      </c>
      <c r="F67" s="16" t="s">
        <v>73</v>
      </c>
      <c r="G67" s="13">
        <v>10</v>
      </c>
      <c r="H67" s="18">
        <f t="shared" si="40"/>
        <v>12.1544067054</v>
      </c>
      <c r="I67" s="18">
        <f t="shared" si="41"/>
        <v>285.3044067054</v>
      </c>
      <c r="J67" s="18">
        <f t="shared" si="42"/>
        <v>0.079564851534729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9.95715780585932</v>
      </c>
      <c r="P67" s="18">
        <f t="shared" si="45"/>
        <v>0.792239782531065</v>
      </c>
      <c r="Q67" s="23">
        <f t="shared" si="46"/>
        <v>0.229749536934009</v>
      </c>
      <c r="R67" s="18">
        <f t="shared" si="47"/>
        <v>0.80117865</v>
      </c>
      <c r="S67" s="24">
        <f t="shared" si="48"/>
        <v>0.286764427551844</v>
      </c>
      <c r="T67" s="3">
        <v>0.27</v>
      </c>
      <c r="U67" s="25">
        <f t="shared" si="49"/>
        <v>0.0774263954389977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50"/>
        <v>0.241443948633797</v>
      </c>
      <c r="AC67" s="28">
        <f t="shared" si="51"/>
        <v>10.2321666666667</v>
      </c>
      <c r="AD67" s="1">
        <f t="shared" si="52"/>
        <v>0.29</v>
      </c>
      <c r="AE67" s="29">
        <f t="shared" si="53"/>
        <v>99.6905405742092</v>
      </c>
      <c r="AF67" s="1">
        <f t="shared" si="54"/>
        <v>2462849.54429489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</row>
    <row r="68" s="1" customFormat="1" spans="1:54">
      <c r="A68" s="13"/>
      <c r="B68" s="13"/>
      <c r="C68" s="16">
        <v>10</v>
      </c>
      <c r="D68" s="17">
        <v>6.66709417919355</v>
      </c>
      <c r="E68" s="19">
        <f t="shared" si="55"/>
        <v>12.1544067054</v>
      </c>
      <c r="F68" s="16" t="s">
        <v>73</v>
      </c>
      <c r="G68" s="13">
        <v>11</v>
      </c>
      <c r="H68" s="18">
        <f t="shared" si="40"/>
        <v>6.66709417919355</v>
      </c>
      <c r="I68" s="18">
        <f t="shared" si="41"/>
        <v>279.817094179194</v>
      </c>
      <c r="J68" s="18">
        <f t="shared" si="42"/>
        <v>0.0407442903189891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8.70667212216184</v>
      </c>
      <c r="O68" s="18">
        <f t="shared" si="56"/>
        <v>3.22093090116641</v>
      </c>
      <c r="P68" s="18">
        <f t="shared" si="45"/>
        <v>0.131234543734527</v>
      </c>
      <c r="Q68" s="23">
        <f t="shared" si="46"/>
        <v>0.038058017683013</v>
      </c>
      <c r="R68" s="18">
        <f t="shared" si="47"/>
        <v>0.80117865</v>
      </c>
      <c r="S68" s="24">
        <f t="shared" si="48"/>
        <v>0.0475025360236609</v>
      </c>
      <c r="T68" s="3">
        <v>0.27</v>
      </c>
      <c r="U68" s="25">
        <f t="shared" si="49"/>
        <v>0.0128256847263884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0.228892030542337</v>
      </c>
      <c r="AC68" s="28">
        <f t="shared" si="51"/>
        <v>10.2321666666667</v>
      </c>
      <c r="AD68" s="1">
        <f t="shared" si="52"/>
        <v>0.29</v>
      </c>
      <c r="AE68" s="29">
        <f t="shared" si="53"/>
        <v>99.6905405742092</v>
      </c>
      <c r="AF68" s="1">
        <f t="shared" si="54"/>
        <v>2334813.67540481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</row>
    <row r="69" s="1" customFormat="1" spans="1:54">
      <c r="A69" s="13"/>
      <c r="B69" s="13"/>
      <c r="C69" s="16">
        <v>11</v>
      </c>
      <c r="D69" s="17">
        <v>-4.99507682676667</v>
      </c>
      <c r="E69" s="19">
        <f t="shared" si="55"/>
        <v>6.66709417919355</v>
      </c>
      <c r="F69" s="16" t="s">
        <v>75</v>
      </c>
      <c r="G69" s="13">
        <v>12</v>
      </c>
      <c r="H69" s="18">
        <f t="shared" si="40"/>
        <v>-4.99507682676667</v>
      </c>
      <c r="I69" s="18">
        <f t="shared" si="41"/>
        <v>268.154923173233</v>
      </c>
      <c r="J69" s="18">
        <f t="shared" si="42"/>
        <v>0.00897085015119556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5.85238135743188</v>
      </c>
      <c r="P69" s="18">
        <f t="shared" si="45"/>
        <v>0.0525008361851719</v>
      </c>
      <c r="Q69" s="23">
        <f t="shared" si="46"/>
        <v>0.0152252424936998</v>
      </c>
      <c r="R69" s="18">
        <f t="shared" si="47"/>
        <v>0.80117865</v>
      </c>
      <c r="S69" s="24">
        <f t="shared" si="48"/>
        <v>0.0190035549420842</v>
      </c>
      <c r="T69" s="3">
        <v>0.27</v>
      </c>
      <c r="U69" s="25">
        <f t="shared" si="49"/>
        <v>0.00513095983436274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0.227396945495817</v>
      </c>
      <c r="AC69" s="28">
        <f t="shared" si="51"/>
        <v>10.2321666666667</v>
      </c>
      <c r="AD69" s="1">
        <f t="shared" si="52"/>
        <v>0.29</v>
      </c>
      <c r="AE69" s="29">
        <f t="shared" si="53"/>
        <v>99.6905405742092</v>
      </c>
      <c r="AF69" s="1">
        <f t="shared" si="54"/>
        <v>2319563.05700522</v>
      </c>
      <c r="AG69" s="1">
        <f>SUM(AF58:AF69)</f>
        <v>30813062.6411666</v>
      </c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</row>
    <row r="70" s="1" customFormat="1" spans="1:46">
      <c r="A70" s="13"/>
      <c r="B70" s="13"/>
      <c r="C70" s="16">
        <v>12</v>
      </c>
      <c r="D70" s="17">
        <v>-15.2536951372581</v>
      </c>
      <c r="E70" s="19">
        <f t="shared" si="55"/>
        <v>-4.99507682676667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-14.774431485</v>
      </c>
      <c r="E74" s="16"/>
      <c r="F74" s="16"/>
      <c r="G74" s="13">
        <v>1</v>
      </c>
      <c r="H74" s="18">
        <f t="shared" ref="H74:H85" si="57">E75</f>
        <v>-14.774431485</v>
      </c>
      <c r="I74" s="18">
        <f t="shared" ref="I74:I85" si="58">H74+273.15</f>
        <v>258.375568515</v>
      </c>
      <c r="J74" s="18">
        <f t="shared" ref="J74:J85" si="59">EXP(($C$16*(I74-$C$14))/($C$17*I74*$C$14))</f>
        <v>0.00226972273689359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0.00118302488492368</v>
      </c>
      <c r="Q74" s="23">
        <f t="shared" ref="Q74:Q85" si="63">P74*$B$76</f>
        <v>0.000354907465477103</v>
      </c>
      <c r="R74" s="18">
        <f t="shared" ref="R74:R85" si="64">L74*$B$76</f>
        <v>0.156366</v>
      </c>
      <c r="S74" s="24">
        <f t="shared" ref="S74:S85" si="65">Q74/R74</f>
        <v>0.00226972273689359</v>
      </c>
      <c r="T74" s="3">
        <v>0.01</v>
      </c>
      <c r="U74" s="25">
        <f t="shared" ref="U74:U85" si="66">S74*T74</f>
        <v>2.26972273689359e-5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7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0.00551269722736894</v>
      </c>
      <c r="AU74" s="28">
        <f t="shared" ref="AU74:AU85" si="70">$B$74/12</f>
        <v>52.122</v>
      </c>
      <c r="AV74" s="1">
        <f t="shared" ref="AV74:AV85" si="71">$B$76</f>
        <v>0.3</v>
      </c>
      <c r="AW74" s="2">
        <f>$E$8/12</f>
        <v>4.92910520936938</v>
      </c>
      <c r="AX74" s="1">
        <f t="shared" ref="AX74:AX85" si="72">AW74*10000*AV74*0.67*AU74*AT74</f>
        <v>2846.7501870158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-19.700917643871</v>
      </c>
      <c r="E75" s="19">
        <f t="shared" ref="E75:E86" si="73">D74</f>
        <v>-14.774431485</v>
      </c>
      <c r="F75" s="16" t="s">
        <v>73</v>
      </c>
      <c r="G75" s="13">
        <v>2</v>
      </c>
      <c r="H75" s="18">
        <f t="shared" si="57"/>
        <v>-19.700917643871</v>
      </c>
      <c r="I75" s="18">
        <f t="shared" si="58"/>
        <v>253.449082356129</v>
      </c>
      <c r="J75" s="18">
        <f t="shared" si="59"/>
        <v>0.00109106275617087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1.04125697511508</v>
      </c>
      <c r="P75" s="18">
        <f t="shared" si="62"/>
        <v>0.0011360767051512</v>
      </c>
      <c r="Q75" s="23">
        <f t="shared" si="63"/>
        <v>0.000340823011545359</v>
      </c>
      <c r="R75" s="18">
        <f t="shared" si="64"/>
        <v>0.156366</v>
      </c>
      <c r="S75" s="24">
        <f t="shared" si="65"/>
        <v>0.00217964910239668</v>
      </c>
      <c r="T75" s="3">
        <v>0.01</v>
      </c>
      <c r="U75" s="25">
        <f t="shared" si="66"/>
        <v>2.17964910239668e-5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0.00551179649102397</v>
      </c>
      <c r="AU75" s="28">
        <f t="shared" si="70"/>
        <v>52.122</v>
      </c>
      <c r="AV75" s="1">
        <f t="shared" si="71"/>
        <v>0.3</v>
      </c>
      <c r="AW75" s="2">
        <f t="shared" ref="AW75:AW85" si="75">$E$8/12</f>
        <v>4.92910520936938</v>
      </c>
      <c r="AX75" s="1">
        <f t="shared" si="72"/>
        <v>2846.28504785565</v>
      </c>
    </row>
    <row r="76" s="1" customFormat="1" spans="1:50">
      <c r="A76" s="13" t="s">
        <v>38</v>
      </c>
      <c r="B76" s="13">
        <v>0.3</v>
      </c>
      <c r="C76" s="16">
        <v>2</v>
      </c>
      <c r="D76" s="17">
        <v>-10.3212264847857</v>
      </c>
      <c r="E76" s="19">
        <f t="shared" si="73"/>
        <v>-19.700917643871</v>
      </c>
      <c r="F76" s="16" t="s">
        <v>73</v>
      </c>
      <c r="G76" s="13">
        <v>3</v>
      </c>
      <c r="H76" s="18">
        <f t="shared" si="57"/>
        <v>-10.3212264847857</v>
      </c>
      <c r="I76" s="18">
        <f t="shared" si="58"/>
        <v>262.828773515214</v>
      </c>
      <c r="J76" s="18">
        <f t="shared" si="59"/>
        <v>0.00429805408720308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1.56134089840993</v>
      </c>
      <c r="P76" s="18">
        <f t="shared" si="62"/>
        <v>0.00671072762992811</v>
      </c>
      <c r="Q76" s="23">
        <f t="shared" si="63"/>
        <v>0.00201321828897843</v>
      </c>
      <c r="R76" s="18">
        <f t="shared" si="64"/>
        <v>0.156366</v>
      </c>
      <c r="S76" s="24">
        <f t="shared" si="65"/>
        <v>0.0128750386207899</v>
      </c>
      <c r="T76" s="3">
        <v>0.01</v>
      </c>
      <c r="U76" s="25">
        <f t="shared" si="66"/>
        <v>0.000128750386207899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0.0056187503862079</v>
      </c>
      <c r="AU76" s="28">
        <f t="shared" si="70"/>
        <v>52.122</v>
      </c>
      <c r="AV76" s="1">
        <f t="shared" si="71"/>
        <v>0.3</v>
      </c>
      <c r="AW76" s="2">
        <f t="shared" si="75"/>
        <v>4.92910520936938</v>
      </c>
      <c r="AX76" s="1">
        <f t="shared" si="72"/>
        <v>2901.51591009225</v>
      </c>
    </row>
    <row r="77" s="1" customFormat="1" spans="1:50">
      <c r="A77" s="13"/>
      <c r="B77" s="13"/>
      <c r="C77" s="16">
        <v>3</v>
      </c>
      <c r="D77" s="17">
        <v>-4.27284209812903</v>
      </c>
      <c r="E77" s="19">
        <f t="shared" si="73"/>
        <v>-10.3212264847857</v>
      </c>
      <c r="F77" s="16" t="s">
        <v>73</v>
      </c>
      <c r="G77" s="13">
        <v>4</v>
      </c>
      <c r="H77" s="18">
        <f t="shared" si="57"/>
        <v>-4.27284209812903</v>
      </c>
      <c r="I77" s="18">
        <f t="shared" si="58"/>
        <v>268.877157901871</v>
      </c>
      <c r="J77" s="18">
        <f t="shared" si="59"/>
        <v>0.00988990057327299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2.07585017078</v>
      </c>
      <c r="P77" s="18">
        <f t="shared" si="62"/>
        <v>0.0205299517940259</v>
      </c>
      <c r="Q77" s="23">
        <f t="shared" si="63"/>
        <v>0.00615898553820778</v>
      </c>
      <c r="R77" s="18">
        <f t="shared" si="64"/>
        <v>0.156366</v>
      </c>
      <c r="S77" s="24">
        <f t="shared" si="65"/>
        <v>0.0393882655961512</v>
      </c>
      <c r="T77" s="3">
        <v>0.01</v>
      </c>
      <c r="U77" s="25">
        <f t="shared" si="66"/>
        <v>0.000393882655961512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0.00588388265596151</v>
      </c>
      <c r="AU77" s="28">
        <f t="shared" si="70"/>
        <v>52.122</v>
      </c>
      <c r="AV77" s="1">
        <f t="shared" si="71"/>
        <v>0.3</v>
      </c>
      <c r="AW77" s="2">
        <f t="shared" si="75"/>
        <v>4.92910520936938</v>
      </c>
      <c r="AX77" s="1">
        <f t="shared" si="72"/>
        <v>3038.42989382382</v>
      </c>
    </row>
    <row r="78" s="1" customFormat="1" spans="1:50">
      <c r="A78" s="13"/>
      <c r="B78" s="13"/>
      <c r="C78" s="16">
        <v>4</v>
      </c>
      <c r="D78" s="17">
        <v>7.2265484497</v>
      </c>
      <c r="E78" s="19">
        <f t="shared" si="73"/>
        <v>-4.27284209812903</v>
      </c>
      <c r="F78" s="16" t="s">
        <v>73</v>
      </c>
      <c r="G78" s="13">
        <v>5</v>
      </c>
      <c r="H78" s="18">
        <f t="shared" si="57"/>
        <v>7.2265484497</v>
      </c>
      <c r="I78" s="18">
        <f t="shared" si="58"/>
        <v>280.3765484497</v>
      </c>
      <c r="J78" s="18">
        <f t="shared" si="59"/>
        <v>0.0436738041600785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1.95255420803667</v>
      </c>
      <c r="O78" s="18">
        <f t="shared" si="74"/>
        <v>0.623986010949299</v>
      </c>
      <c r="P78" s="18">
        <f t="shared" si="62"/>
        <v>0.0272518428408283</v>
      </c>
      <c r="Q78" s="23">
        <f t="shared" si="63"/>
        <v>0.00817555285224848</v>
      </c>
      <c r="R78" s="18">
        <f t="shared" si="64"/>
        <v>0.156366</v>
      </c>
      <c r="S78" s="24">
        <f t="shared" si="65"/>
        <v>0.0522847220767205</v>
      </c>
      <c r="T78" s="3">
        <v>0.01</v>
      </c>
      <c r="U78" s="25">
        <f t="shared" si="66"/>
        <v>0.000522847220767205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0.0060128472207672</v>
      </c>
      <c r="AU78" s="28">
        <f t="shared" si="70"/>
        <v>52.122</v>
      </c>
      <c r="AV78" s="1">
        <f t="shared" si="71"/>
        <v>0.3</v>
      </c>
      <c r="AW78" s="2">
        <f t="shared" si="75"/>
        <v>4.92910520936938</v>
      </c>
      <c r="AX78" s="1">
        <f t="shared" si="72"/>
        <v>3105.02703925679</v>
      </c>
    </row>
    <row r="79" s="1" customFormat="1" spans="1:50">
      <c r="A79" s="13"/>
      <c r="B79" s="13"/>
      <c r="C79" s="16">
        <v>5</v>
      </c>
      <c r="D79" s="17">
        <v>13.5136018436774</v>
      </c>
      <c r="E79" s="19">
        <f t="shared" si="73"/>
        <v>7.2265484497</v>
      </c>
      <c r="F79" s="16" t="s">
        <v>75</v>
      </c>
      <c r="G79" s="13">
        <v>6</v>
      </c>
      <c r="H79" s="18">
        <f t="shared" si="57"/>
        <v>13.5136018436774</v>
      </c>
      <c r="I79" s="18">
        <f t="shared" si="58"/>
        <v>286.663601843677</v>
      </c>
      <c r="J79" s="18">
        <f t="shared" si="59"/>
        <v>0.0935397612094129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1.11795416810847</v>
      </c>
      <c r="P79" s="18">
        <f t="shared" si="62"/>
        <v>0.104573165927934</v>
      </c>
      <c r="Q79" s="23">
        <f t="shared" si="63"/>
        <v>0.0313719497783803</v>
      </c>
      <c r="R79" s="18">
        <f t="shared" si="64"/>
        <v>0.156366</v>
      </c>
      <c r="S79" s="24">
        <f t="shared" si="65"/>
        <v>0.200631529733959</v>
      </c>
      <c r="T79" s="3">
        <v>0.01</v>
      </c>
      <c r="U79" s="25">
        <f t="shared" si="66"/>
        <v>0.00200631529733959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0.00749631529733959</v>
      </c>
      <c r="AU79" s="28">
        <f t="shared" si="70"/>
        <v>52.122</v>
      </c>
      <c r="AV79" s="1">
        <f t="shared" si="71"/>
        <v>0.3</v>
      </c>
      <c r="AW79" s="2">
        <f t="shared" si="75"/>
        <v>4.92910520936938</v>
      </c>
      <c r="AX79" s="1">
        <f t="shared" si="72"/>
        <v>3871.088161469</v>
      </c>
    </row>
    <row r="80" s="1" customFormat="1" spans="1:50">
      <c r="A80" s="13"/>
      <c r="B80" s="13"/>
      <c r="C80" s="16">
        <v>6</v>
      </c>
      <c r="D80" s="17">
        <v>21.3394728296667</v>
      </c>
      <c r="E80" s="19">
        <f t="shared" si="73"/>
        <v>13.5136018436774</v>
      </c>
      <c r="F80" s="16" t="s">
        <v>73</v>
      </c>
      <c r="G80" s="13">
        <v>7</v>
      </c>
      <c r="H80" s="18">
        <f t="shared" si="57"/>
        <v>21.3394728296667</v>
      </c>
      <c r="I80" s="18">
        <f t="shared" si="58"/>
        <v>294.489472829667</v>
      </c>
      <c r="J80" s="18">
        <f t="shared" si="59"/>
        <v>0.230674823371042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1.53460100218054</v>
      </c>
      <c r="P80" s="18">
        <f t="shared" si="62"/>
        <v>0.353993815123019</v>
      </c>
      <c r="Q80" s="23">
        <f t="shared" si="63"/>
        <v>0.106198144536906</v>
      </c>
      <c r="R80" s="18">
        <f t="shared" si="64"/>
        <v>0.156366</v>
      </c>
      <c r="S80" s="24">
        <f t="shared" si="65"/>
        <v>0.679163913746631</v>
      </c>
      <c r="T80" s="3">
        <v>0.01</v>
      </c>
      <c r="U80" s="25">
        <f t="shared" si="66"/>
        <v>0.00679163913746631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0.0167416391374663</v>
      </c>
      <c r="AU80" s="28">
        <f t="shared" si="70"/>
        <v>52.122</v>
      </c>
      <c r="AV80" s="1">
        <f t="shared" si="71"/>
        <v>0.3</v>
      </c>
      <c r="AW80" s="2">
        <f t="shared" si="75"/>
        <v>4.92910520936938</v>
      </c>
      <c r="AX80" s="1">
        <f t="shared" si="72"/>
        <v>8645.36222104107</v>
      </c>
    </row>
    <row r="81" s="1" customFormat="1" spans="1:50">
      <c r="A81" s="13"/>
      <c r="B81" s="13"/>
      <c r="C81" s="16">
        <v>7</v>
      </c>
      <c r="D81" s="17">
        <v>22.317674003871</v>
      </c>
      <c r="E81" s="19">
        <f t="shared" si="73"/>
        <v>21.3394728296667</v>
      </c>
      <c r="F81" s="16" t="s">
        <v>73</v>
      </c>
      <c r="G81" s="13">
        <v>8</v>
      </c>
      <c r="H81" s="18">
        <f t="shared" si="57"/>
        <v>22.317674003871</v>
      </c>
      <c r="I81" s="18">
        <f t="shared" si="58"/>
        <v>295.467674003871</v>
      </c>
      <c r="J81" s="18">
        <f t="shared" si="59"/>
        <v>0.257358803503921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1.70182718705752</v>
      </c>
      <c r="P81" s="18">
        <f t="shared" si="62"/>
        <v>0.437980208631566</v>
      </c>
      <c r="Q81" s="23">
        <f t="shared" si="63"/>
        <v>0.13139406258947</v>
      </c>
      <c r="R81" s="18">
        <f t="shared" si="64"/>
        <v>0.156366</v>
      </c>
      <c r="S81" s="24">
        <f t="shared" si="65"/>
        <v>0.840298163216235</v>
      </c>
      <c r="T81" s="3">
        <v>0.01</v>
      </c>
      <c r="U81" s="25">
        <f t="shared" si="66"/>
        <v>0.00840298163216235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0.0183529816321624</v>
      </c>
      <c r="AU81" s="28">
        <f t="shared" si="70"/>
        <v>52.122</v>
      </c>
      <c r="AV81" s="1">
        <f t="shared" si="71"/>
        <v>0.3</v>
      </c>
      <c r="AW81" s="2">
        <f t="shared" si="75"/>
        <v>4.92910520936938</v>
      </c>
      <c r="AX81" s="1">
        <f t="shared" si="72"/>
        <v>9477.45753825691</v>
      </c>
    </row>
    <row r="82" s="1" customFormat="1" spans="1:50">
      <c r="A82" s="13"/>
      <c r="B82" s="13"/>
      <c r="C82" s="16">
        <v>8</v>
      </c>
      <c r="D82" s="17">
        <v>21.67850002</v>
      </c>
      <c r="E82" s="19">
        <f t="shared" si="73"/>
        <v>22.317674003871</v>
      </c>
      <c r="F82" s="16" t="s">
        <v>73</v>
      </c>
      <c r="G82" s="13">
        <v>9</v>
      </c>
      <c r="H82" s="18">
        <f t="shared" si="57"/>
        <v>21.67850002</v>
      </c>
      <c r="I82" s="18">
        <f t="shared" si="58"/>
        <v>294.82850002</v>
      </c>
      <c r="J82" s="18">
        <f t="shared" si="59"/>
        <v>0.239613913774017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1.78506697842595</v>
      </c>
      <c r="P82" s="18">
        <f t="shared" si="62"/>
        <v>0.427726885049401</v>
      </c>
      <c r="Q82" s="23">
        <f t="shared" si="63"/>
        <v>0.12831806551482</v>
      </c>
      <c r="R82" s="18">
        <f t="shared" si="64"/>
        <v>0.156366</v>
      </c>
      <c r="S82" s="24">
        <f t="shared" si="65"/>
        <v>0.820626386265686</v>
      </c>
      <c r="T82" s="3">
        <v>0.01</v>
      </c>
      <c r="U82" s="25">
        <f t="shared" si="66"/>
        <v>0.00820626386265686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0.0181562638626569</v>
      </c>
      <c r="AU82" s="28">
        <f t="shared" si="70"/>
        <v>52.122</v>
      </c>
      <c r="AV82" s="1">
        <f t="shared" si="71"/>
        <v>0.3</v>
      </c>
      <c r="AW82" s="2">
        <f t="shared" si="75"/>
        <v>4.92910520936938</v>
      </c>
      <c r="AX82" s="1">
        <f t="shared" si="72"/>
        <v>9375.87271978569</v>
      </c>
    </row>
    <row r="83" s="1" customFormat="1" spans="1:50">
      <c r="A83" s="13"/>
      <c r="B83" s="13"/>
      <c r="C83" s="16">
        <v>9</v>
      </c>
      <c r="D83" s="17">
        <v>12.1544067054</v>
      </c>
      <c r="E83" s="19">
        <f t="shared" si="73"/>
        <v>21.67850002</v>
      </c>
      <c r="F83" s="16" t="s">
        <v>73</v>
      </c>
      <c r="G83" s="13">
        <v>10</v>
      </c>
      <c r="H83" s="18">
        <f t="shared" si="57"/>
        <v>12.1544067054</v>
      </c>
      <c r="I83" s="18">
        <f t="shared" si="58"/>
        <v>285.3044067054</v>
      </c>
      <c r="J83" s="18">
        <f t="shared" si="59"/>
        <v>0.079564851534729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1.87856009337655</v>
      </c>
      <c r="P83" s="18">
        <f t="shared" si="62"/>
        <v>0.149467354928572</v>
      </c>
      <c r="Q83" s="23">
        <f t="shared" si="63"/>
        <v>0.0448402064785716</v>
      </c>
      <c r="R83" s="18">
        <f t="shared" si="64"/>
        <v>0.156366</v>
      </c>
      <c r="S83" s="24">
        <f t="shared" si="65"/>
        <v>0.286764427551843</v>
      </c>
      <c r="T83" s="3">
        <v>0.01</v>
      </c>
      <c r="U83" s="25">
        <f t="shared" si="66"/>
        <v>0.00286764427551843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7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8"/>
        <v>0.005</v>
      </c>
      <c r="AT83" s="2">
        <f t="shared" si="69"/>
        <v>0.00835764427551844</v>
      </c>
      <c r="AU83" s="28">
        <f t="shared" si="70"/>
        <v>52.122</v>
      </c>
      <c r="AV83" s="1">
        <f t="shared" si="71"/>
        <v>0.3</v>
      </c>
      <c r="AW83" s="2">
        <f t="shared" si="75"/>
        <v>4.92910520936938</v>
      </c>
      <c r="AX83" s="1">
        <f t="shared" si="72"/>
        <v>4315.87740502465</v>
      </c>
    </row>
    <row r="84" s="1" customFormat="1" spans="1:50">
      <c r="A84" s="13"/>
      <c r="B84" s="13"/>
      <c r="C84" s="16">
        <v>10</v>
      </c>
      <c r="D84" s="17">
        <v>6.66709417919355</v>
      </c>
      <c r="E84" s="19">
        <f t="shared" si="73"/>
        <v>12.1544067054</v>
      </c>
      <c r="F84" s="16" t="s">
        <v>73</v>
      </c>
      <c r="G84" s="13">
        <v>11</v>
      </c>
      <c r="H84" s="18">
        <f t="shared" si="57"/>
        <v>6.66709417919355</v>
      </c>
      <c r="I84" s="18">
        <f t="shared" si="58"/>
        <v>279.817094179194</v>
      </c>
      <c r="J84" s="18">
        <f t="shared" si="59"/>
        <v>0.0407442903189891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1.64263810152558</v>
      </c>
      <c r="O84" s="18">
        <f t="shared" si="74"/>
        <v>0.607674636922399</v>
      </c>
      <c r="P84" s="18">
        <f t="shared" si="62"/>
        <v>0.0247592718262525</v>
      </c>
      <c r="Q84" s="23">
        <f t="shared" si="63"/>
        <v>0.00742778154787575</v>
      </c>
      <c r="R84" s="18">
        <f t="shared" si="64"/>
        <v>0.156366</v>
      </c>
      <c r="S84" s="24">
        <f t="shared" si="65"/>
        <v>0.0475025360236608</v>
      </c>
      <c r="T84" s="3">
        <v>0.01</v>
      </c>
      <c r="U84" s="25">
        <f t="shared" si="66"/>
        <v>0.000475025360236608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0.00596502536023661</v>
      </c>
      <c r="AU84" s="28">
        <f t="shared" si="70"/>
        <v>52.122</v>
      </c>
      <c r="AV84" s="1">
        <f t="shared" si="71"/>
        <v>0.3</v>
      </c>
      <c r="AW84" s="2">
        <f t="shared" si="75"/>
        <v>4.92910520936938</v>
      </c>
      <c r="AX84" s="1">
        <f t="shared" si="72"/>
        <v>3080.33188826372</v>
      </c>
    </row>
    <row r="85" s="1" customFormat="1" spans="1:51">
      <c r="A85" s="13"/>
      <c r="B85" s="13"/>
      <c r="C85" s="16">
        <v>11</v>
      </c>
      <c r="D85" s="17">
        <v>-4.99507682676667</v>
      </c>
      <c r="E85" s="19">
        <f t="shared" si="73"/>
        <v>6.66709417919355</v>
      </c>
      <c r="F85" s="16" t="s">
        <v>75</v>
      </c>
      <c r="G85" s="13">
        <v>12</v>
      </c>
      <c r="H85" s="18">
        <f t="shared" si="57"/>
        <v>-4.99507682676667</v>
      </c>
      <c r="I85" s="18">
        <f t="shared" si="58"/>
        <v>268.154923173233</v>
      </c>
      <c r="J85" s="18">
        <f t="shared" si="59"/>
        <v>0.00897085015119556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1.10413536509615</v>
      </c>
      <c r="P85" s="18">
        <f t="shared" si="62"/>
        <v>0.00990503290691313</v>
      </c>
      <c r="Q85" s="23">
        <f t="shared" si="63"/>
        <v>0.00297150987207394</v>
      </c>
      <c r="R85" s="18">
        <f t="shared" si="64"/>
        <v>0.156366</v>
      </c>
      <c r="S85" s="24">
        <f t="shared" si="65"/>
        <v>0.0190035549420842</v>
      </c>
      <c r="T85" s="3">
        <v>0.01</v>
      </c>
      <c r="U85" s="25">
        <f t="shared" si="66"/>
        <v>0.000190035549420842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0.00568003554942084</v>
      </c>
      <c r="AU85" s="28">
        <f t="shared" si="70"/>
        <v>52.122</v>
      </c>
      <c r="AV85" s="1">
        <f t="shared" si="71"/>
        <v>0.3</v>
      </c>
      <c r="AW85" s="2">
        <f t="shared" si="75"/>
        <v>4.92910520936938</v>
      </c>
      <c r="AX85" s="1">
        <f t="shared" si="72"/>
        <v>2933.16349432227</v>
      </c>
      <c r="AY85" s="1">
        <f>SUM(AX74:AX85)</f>
        <v>56437.1615062076</v>
      </c>
    </row>
    <row r="86" s="1" customFormat="1" spans="1:46">
      <c r="A86" s="13"/>
      <c r="B86" s="13"/>
      <c r="C86" s="16">
        <v>12</v>
      </c>
      <c r="D86" s="17">
        <v>-15.2536951372581</v>
      </c>
      <c r="E86" s="19">
        <f t="shared" si="73"/>
        <v>-4.99507682676667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-14.774431485</v>
      </c>
      <c r="E90" s="16"/>
      <c r="F90" s="16"/>
      <c r="G90" s="13">
        <v>1</v>
      </c>
      <c r="H90" s="18">
        <f t="shared" ref="H90:H101" si="76">E91</f>
        <v>-14.774431485</v>
      </c>
      <c r="I90" s="18">
        <f t="shared" ref="I90:I101" si="77">H90+273.15</f>
        <v>258.375568515</v>
      </c>
      <c r="J90" s="18">
        <f t="shared" ref="J90:J101" si="78">EXP(($C$16*(I90-$C$14))/($C$17*I90*$C$14))</f>
        <v>0.00226972273689359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0.000646190063193605</v>
      </c>
      <c r="Q90" s="23">
        <f t="shared" ref="Q90:Q101" si="82">P90*$B$76</f>
        <v>0.000193857018958082</v>
      </c>
      <c r="R90" s="18">
        <f t="shared" ref="R90:R101" si="83">L90*$B$76</f>
        <v>0.08541</v>
      </c>
      <c r="S90" s="24">
        <f t="shared" ref="S90:S101" si="84">Q90/R90</f>
        <v>0.00226972273689359</v>
      </c>
      <c r="T90" s="3">
        <v>0.01</v>
      </c>
      <c r="U90" s="25">
        <f t="shared" ref="U90:U101" si="85">S90*T90</f>
        <v>2.26972273689359e-5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6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0.00551269722736894</v>
      </c>
      <c r="AU90" s="28">
        <f t="shared" ref="AU90:AU101" si="89">$B$90/12</f>
        <v>28.47</v>
      </c>
      <c r="AV90" s="1">
        <f t="shared" ref="AV90:AV101" si="90">$B$76</f>
        <v>0.3</v>
      </c>
      <c r="AW90" s="2">
        <f>$E$9/12</f>
        <v>7.78631703999813</v>
      </c>
      <c r="AX90" s="1">
        <f t="shared" ref="AX90:AX101" si="91">AW90*10000*AV90*0.67*AU90*AT90</f>
        <v>2456.29061119335</v>
      </c>
      <c r="AZ90" s="2">
        <f>$E$10/12</f>
        <v>1.18761399330209</v>
      </c>
      <c r="BA90" s="1">
        <f t="shared" ref="BA90:BA101" si="92">AZ90*10000*AV90*0.67*AU90*AT90</f>
        <v>374.64761407538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-19.700917643871</v>
      </c>
      <c r="E91" s="19">
        <f t="shared" ref="E91:E102" si="93">D90</f>
        <v>-14.774431485</v>
      </c>
      <c r="F91" s="16" t="s">
        <v>73</v>
      </c>
      <c r="G91" s="13">
        <v>2</v>
      </c>
      <c r="H91" s="18">
        <f t="shared" si="76"/>
        <v>-19.700917643871</v>
      </c>
      <c r="I91" s="18">
        <f t="shared" si="77"/>
        <v>253.449082356129</v>
      </c>
      <c r="J91" s="18">
        <f t="shared" si="78"/>
        <v>0.00109106275617087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0.568753809936806</v>
      </c>
      <c r="P91" s="18">
        <f t="shared" si="81"/>
        <v>0.000620546099452335</v>
      </c>
      <c r="Q91" s="23">
        <f t="shared" si="82"/>
        <v>0.000186163829835701</v>
      </c>
      <c r="R91" s="18">
        <f t="shared" si="83"/>
        <v>0.08541</v>
      </c>
      <c r="S91" s="24">
        <f t="shared" si="84"/>
        <v>0.00217964910239668</v>
      </c>
      <c r="T91" s="3">
        <v>0.01</v>
      </c>
      <c r="U91" s="25">
        <f t="shared" si="85"/>
        <v>2.17964910239668e-5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0.00551179649102397</v>
      </c>
      <c r="AU91" s="28">
        <f t="shared" si="89"/>
        <v>28.47</v>
      </c>
      <c r="AV91" s="1">
        <f t="shared" si="90"/>
        <v>0.3</v>
      </c>
      <c r="AW91" s="2">
        <f t="shared" ref="AW91:AW101" si="95">$E$9/12</f>
        <v>7.78631703999813</v>
      </c>
      <c r="AX91" s="1">
        <f t="shared" si="91"/>
        <v>2455.88927040933</v>
      </c>
      <c r="AZ91" s="2">
        <f t="shared" ref="AZ91:AZ101" si="96">$E$10/12</f>
        <v>1.18761399330209</v>
      </c>
      <c r="BA91" s="1">
        <f t="shared" si="92"/>
        <v>374.586399263712</v>
      </c>
    </row>
    <row r="92" s="1" customFormat="1" spans="1:53">
      <c r="A92" s="13" t="s">
        <v>38</v>
      </c>
      <c r="B92" s="13">
        <v>0.33</v>
      </c>
      <c r="C92" s="16">
        <v>2</v>
      </c>
      <c r="D92" s="17">
        <v>-10.3212264847857</v>
      </c>
      <c r="E92" s="19">
        <f t="shared" si="93"/>
        <v>-19.700917643871</v>
      </c>
      <c r="F92" s="16" t="s">
        <v>73</v>
      </c>
      <c r="G92" s="13">
        <v>3</v>
      </c>
      <c r="H92" s="18">
        <f t="shared" si="76"/>
        <v>-10.3212264847857</v>
      </c>
      <c r="I92" s="18">
        <f t="shared" si="77"/>
        <v>262.828773515214</v>
      </c>
      <c r="J92" s="18">
        <f t="shared" si="78"/>
        <v>0.00429805408720308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0.852833263837354</v>
      </c>
      <c r="P92" s="18">
        <f t="shared" si="81"/>
        <v>0.00366552349533888</v>
      </c>
      <c r="Q92" s="23">
        <f t="shared" si="82"/>
        <v>0.00109965704860166</v>
      </c>
      <c r="R92" s="18">
        <f t="shared" si="83"/>
        <v>0.08541</v>
      </c>
      <c r="S92" s="24">
        <f t="shared" si="84"/>
        <v>0.0128750386207899</v>
      </c>
      <c r="T92" s="3">
        <v>0.01</v>
      </c>
      <c r="U92" s="25">
        <f t="shared" si="85"/>
        <v>0.000128750386207899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0.0056187503862079</v>
      </c>
      <c r="AU92" s="28">
        <f t="shared" si="89"/>
        <v>28.47</v>
      </c>
      <c r="AV92" s="1">
        <f t="shared" si="90"/>
        <v>0.3</v>
      </c>
      <c r="AW92" s="2">
        <f t="shared" si="95"/>
        <v>7.78631703999813</v>
      </c>
      <c r="AX92" s="1">
        <f t="shared" si="91"/>
        <v>2503.54468077117</v>
      </c>
      <c r="AZ92" s="2">
        <f t="shared" si="96"/>
        <v>1.18761399330209</v>
      </c>
      <c r="BA92" s="1">
        <f t="shared" si="92"/>
        <v>381.855077370645</v>
      </c>
    </row>
    <row r="93" s="1" customFormat="1" spans="1:53">
      <c r="A93" s="13"/>
      <c r="B93" s="13"/>
      <c r="C93" s="16">
        <v>3</v>
      </c>
      <c r="D93" s="17">
        <v>-4.27284209812903</v>
      </c>
      <c r="E93" s="19">
        <f t="shared" si="93"/>
        <v>-10.3212264847857</v>
      </c>
      <c r="F93" s="16" t="s">
        <v>73</v>
      </c>
      <c r="G93" s="13">
        <v>4</v>
      </c>
      <c r="H93" s="18">
        <f t="shared" si="76"/>
        <v>-4.27284209812903</v>
      </c>
      <c r="I93" s="18">
        <f t="shared" si="77"/>
        <v>268.877157901871</v>
      </c>
      <c r="J93" s="18">
        <f t="shared" si="78"/>
        <v>0.00988990057327299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1.13386774034202</v>
      </c>
      <c r="P93" s="18">
        <f t="shared" si="81"/>
        <v>0.0112138392152242</v>
      </c>
      <c r="Q93" s="23">
        <f t="shared" si="82"/>
        <v>0.00336415176456727</v>
      </c>
      <c r="R93" s="18">
        <f t="shared" si="83"/>
        <v>0.08541</v>
      </c>
      <c r="S93" s="24">
        <f t="shared" si="84"/>
        <v>0.0393882655961512</v>
      </c>
      <c r="T93" s="3">
        <v>0.01</v>
      </c>
      <c r="U93" s="25">
        <f t="shared" si="85"/>
        <v>0.000393882655961512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0.00588388265596151</v>
      </c>
      <c r="AU93" s="28">
        <f t="shared" si="89"/>
        <v>28.47</v>
      </c>
      <c r="AV93" s="1">
        <f t="shared" si="90"/>
        <v>0.3</v>
      </c>
      <c r="AW93" s="2">
        <f t="shared" si="95"/>
        <v>7.78631703999813</v>
      </c>
      <c r="AX93" s="1">
        <f t="shared" si="91"/>
        <v>2621.67957519036</v>
      </c>
      <c r="AZ93" s="2">
        <f t="shared" si="96"/>
        <v>1.18761399330209</v>
      </c>
      <c r="BA93" s="1">
        <f t="shared" si="92"/>
        <v>399.873692973989</v>
      </c>
    </row>
    <row r="94" s="1" customFormat="1" spans="1:53">
      <c r="A94" s="13"/>
      <c r="B94" s="13"/>
      <c r="C94" s="16">
        <v>4</v>
      </c>
      <c r="D94" s="17">
        <v>7.2265484497</v>
      </c>
      <c r="E94" s="19">
        <f t="shared" si="93"/>
        <v>-4.27284209812903</v>
      </c>
      <c r="F94" s="16" t="s">
        <v>73</v>
      </c>
      <c r="G94" s="13">
        <v>5</v>
      </c>
      <c r="H94" s="18">
        <f t="shared" si="76"/>
        <v>7.2265484497</v>
      </c>
      <c r="I94" s="18">
        <f t="shared" si="77"/>
        <v>280.3765484497</v>
      </c>
      <c r="J94" s="18">
        <f t="shared" si="78"/>
        <v>0.0436738041600785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1.06652120607045</v>
      </c>
      <c r="O94" s="18">
        <f t="shared" si="94"/>
        <v>0.340832695056339</v>
      </c>
      <c r="P94" s="18">
        <f t="shared" si="81"/>
        <v>0.0148854603752423</v>
      </c>
      <c r="Q94" s="23">
        <f t="shared" si="82"/>
        <v>0.0044656381125727</v>
      </c>
      <c r="R94" s="18">
        <f t="shared" si="83"/>
        <v>0.08541</v>
      </c>
      <c r="S94" s="24">
        <f t="shared" si="84"/>
        <v>0.0522847220767205</v>
      </c>
      <c r="T94" s="3">
        <v>0.01</v>
      </c>
      <c r="U94" s="25">
        <f t="shared" si="85"/>
        <v>0.000522847220767205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0.0060128472207672</v>
      </c>
      <c r="AU94" s="28">
        <f t="shared" si="89"/>
        <v>28.47</v>
      </c>
      <c r="AV94" s="1">
        <f t="shared" si="90"/>
        <v>0.3</v>
      </c>
      <c r="AW94" s="2">
        <f t="shared" si="95"/>
        <v>7.78631703999813</v>
      </c>
      <c r="AX94" s="1">
        <f t="shared" si="91"/>
        <v>2679.14227205972</v>
      </c>
      <c r="AZ94" s="2">
        <f t="shared" si="96"/>
        <v>1.18761399330209</v>
      </c>
      <c r="BA94" s="1">
        <f t="shared" si="92"/>
        <v>408.63823499615</v>
      </c>
    </row>
    <row r="95" s="1" customFormat="1" spans="1:53">
      <c r="A95" s="13"/>
      <c r="B95" s="13"/>
      <c r="C95" s="16">
        <v>5</v>
      </c>
      <c r="D95" s="17">
        <v>13.5136018436774</v>
      </c>
      <c r="E95" s="19">
        <f t="shared" si="93"/>
        <v>7.2265484497</v>
      </c>
      <c r="F95" s="16" t="s">
        <v>75</v>
      </c>
      <c r="G95" s="13">
        <v>6</v>
      </c>
      <c r="H95" s="18">
        <f t="shared" si="76"/>
        <v>13.5136018436774</v>
      </c>
      <c r="I95" s="18">
        <f t="shared" si="77"/>
        <v>286.663601843677</v>
      </c>
      <c r="J95" s="18">
        <f t="shared" si="78"/>
        <v>0.0935397612094129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0.610647234681097</v>
      </c>
      <c r="P95" s="18">
        <f t="shared" si="81"/>
        <v>0.0571197965152581</v>
      </c>
      <c r="Q95" s="23">
        <f t="shared" si="82"/>
        <v>0.0171359389545774</v>
      </c>
      <c r="R95" s="18">
        <f t="shared" si="83"/>
        <v>0.08541</v>
      </c>
      <c r="S95" s="24">
        <f t="shared" si="84"/>
        <v>0.200631529733959</v>
      </c>
      <c r="T95" s="3">
        <v>0.01</v>
      </c>
      <c r="U95" s="25">
        <f t="shared" si="85"/>
        <v>0.00200631529733959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0.00749631529733959</v>
      </c>
      <c r="AU95" s="28">
        <f t="shared" si="89"/>
        <v>28.47</v>
      </c>
      <c r="AV95" s="1">
        <f t="shared" si="90"/>
        <v>0.3</v>
      </c>
      <c r="AW95" s="2">
        <f t="shared" si="95"/>
        <v>7.78631703999813</v>
      </c>
      <c r="AX95" s="1">
        <f t="shared" si="91"/>
        <v>3340.13063369135</v>
      </c>
      <c r="AZ95" s="2">
        <f t="shared" si="96"/>
        <v>1.18761399330209</v>
      </c>
      <c r="BA95" s="1">
        <f t="shared" si="92"/>
        <v>509.455993077541</v>
      </c>
    </row>
    <row r="96" s="1" customFormat="1" spans="1:53">
      <c r="A96" s="13"/>
      <c r="B96" s="13"/>
      <c r="C96" s="16">
        <v>6</v>
      </c>
      <c r="D96" s="17">
        <v>21.3394728296667</v>
      </c>
      <c r="E96" s="19">
        <f t="shared" si="93"/>
        <v>13.5136018436774</v>
      </c>
      <c r="F96" s="16" t="s">
        <v>73</v>
      </c>
      <c r="G96" s="13">
        <v>7</v>
      </c>
      <c r="H96" s="18">
        <f t="shared" si="76"/>
        <v>21.3394728296667</v>
      </c>
      <c r="I96" s="18">
        <f t="shared" si="77"/>
        <v>294.489472829667</v>
      </c>
      <c r="J96" s="18">
        <f t="shared" si="78"/>
        <v>0.230674823371042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0.838227438165839</v>
      </c>
      <c r="P96" s="18">
        <f t="shared" si="81"/>
        <v>0.193357966243666</v>
      </c>
      <c r="Q96" s="23">
        <f t="shared" si="82"/>
        <v>0.0580073898730998</v>
      </c>
      <c r="R96" s="18">
        <f t="shared" si="83"/>
        <v>0.08541</v>
      </c>
      <c r="S96" s="24">
        <f t="shared" si="84"/>
        <v>0.679163913746631</v>
      </c>
      <c r="T96" s="3">
        <v>0.01</v>
      </c>
      <c r="U96" s="25">
        <f t="shared" si="85"/>
        <v>0.00679163913746631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0.0167416391374663</v>
      </c>
      <c r="AU96" s="28">
        <f t="shared" si="89"/>
        <v>28.47</v>
      </c>
      <c r="AV96" s="1">
        <f t="shared" si="90"/>
        <v>0.3</v>
      </c>
      <c r="AW96" s="2">
        <f t="shared" si="95"/>
        <v>7.78631703999813</v>
      </c>
      <c r="AX96" s="1">
        <f t="shared" si="91"/>
        <v>7459.56640339058</v>
      </c>
      <c r="AZ96" s="2">
        <f t="shared" si="96"/>
        <v>1.18761399330209</v>
      </c>
      <c r="BA96" s="1">
        <f t="shared" si="92"/>
        <v>1137.77610122011</v>
      </c>
    </row>
    <row r="97" s="1" customFormat="1" spans="1:53">
      <c r="A97" s="13"/>
      <c r="B97" s="13"/>
      <c r="C97" s="16">
        <v>7</v>
      </c>
      <c r="D97" s="17">
        <v>22.317674003871</v>
      </c>
      <c r="E97" s="19">
        <f t="shared" si="93"/>
        <v>21.3394728296667</v>
      </c>
      <c r="F97" s="16" t="s">
        <v>73</v>
      </c>
      <c r="G97" s="13">
        <v>8</v>
      </c>
      <c r="H97" s="18">
        <f t="shared" si="76"/>
        <v>22.317674003871</v>
      </c>
      <c r="I97" s="18">
        <f t="shared" si="77"/>
        <v>295.467674003871</v>
      </c>
      <c r="J97" s="18">
        <f t="shared" si="78"/>
        <v>0.257358803503921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0.929569471922173</v>
      </c>
      <c r="P97" s="18">
        <f t="shared" si="81"/>
        <v>0.239232887067662</v>
      </c>
      <c r="Q97" s="23">
        <f t="shared" si="82"/>
        <v>0.0717698661202986</v>
      </c>
      <c r="R97" s="18">
        <f t="shared" si="83"/>
        <v>0.08541</v>
      </c>
      <c r="S97" s="24">
        <f t="shared" si="84"/>
        <v>0.840298163216235</v>
      </c>
      <c r="T97" s="3">
        <v>0.01</v>
      </c>
      <c r="U97" s="25">
        <f t="shared" si="85"/>
        <v>0.00840298163216235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0.0183529816321624</v>
      </c>
      <c r="AU97" s="28">
        <f t="shared" si="89"/>
        <v>28.47</v>
      </c>
      <c r="AV97" s="1">
        <f t="shared" si="90"/>
        <v>0.3</v>
      </c>
      <c r="AW97" s="2">
        <f t="shared" si="95"/>
        <v>7.78631703999813</v>
      </c>
      <c r="AX97" s="1">
        <f t="shared" si="91"/>
        <v>8177.53172560868</v>
      </c>
      <c r="AZ97" s="2">
        <f t="shared" si="96"/>
        <v>1.18761399330209</v>
      </c>
      <c r="BA97" s="1">
        <f t="shared" si="92"/>
        <v>1247.28431402364</v>
      </c>
    </row>
    <row r="98" s="1" customFormat="1" spans="1:53">
      <c r="A98" s="13"/>
      <c r="B98" s="13"/>
      <c r="C98" s="16">
        <v>8</v>
      </c>
      <c r="D98" s="17">
        <v>21.67850002</v>
      </c>
      <c r="E98" s="19">
        <f t="shared" si="93"/>
        <v>22.317674003871</v>
      </c>
      <c r="F98" s="16" t="s">
        <v>73</v>
      </c>
      <c r="G98" s="13">
        <v>9</v>
      </c>
      <c r="H98" s="18">
        <f t="shared" si="76"/>
        <v>21.67850002</v>
      </c>
      <c r="I98" s="18">
        <f t="shared" si="77"/>
        <v>294.82850002</v>
      </c>
      <c r="J98" s="18">
        <f t="shared" si="78"/>
        <v>0.239613913774017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0.975036584854511</v>
      </c>
      <c r="P98" s="18">
        <f t="shared" si="81"/>
        <v>0.233632332169841</v>
      </c>
      <c r="Q98" s="23">
        <f t="shared" si="82"/>
        <v>0.0700896996509522</v>
      </c>
      <c r="R98" s="18">
        <f t="shared" si="83"/>
        <v>0.08541</v>
      </c>
      <c r="S98" s="24">
        <f t="shared" si="84"/>
        <v>0.820626386265686</v>
      </c>
      <c r="T98" s="3">
        <v>0.01</v>
      </c>
      <c r="U98" s="25">
        <f t="shared" si="85"/>
        <v>0.00820626386265686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0.0181562638626569</v>
      </c>
      <c r="AU98" s="28">
        <f t="shared" si="89"/>
        <v>28.47</v>
      </c>
      <c r="AV98" s="1">
        <f t="shared" si="90"/>
        <v>0.3</v>
      </c>
      <c r="AW98" s="2">
        <f t="shared" si="95"/>
        <v>7.78631703999813</v>
      </c>
      <c r="AX98" s="1">
        <f t="shared" si="91"/>
        <v>8089.88025657963</v>
      </c>
      <c r="AZ98" s="2">
        <f t="shared" si="96"/>
        <v>1.18761399330209</v>
      </c>
      <c r="BA98" s="1">
        <f t="shared" si="92"/>
        <v>1233.91520631615</v>
      </c>
    </row>
    <row r="99" s="1" customFormat="1" spans="1:53">
      <c r="A99" s="13"/>
      <c r="B99" s="13"/>
      <c r="C99" s="16">
        <v>9</v>
      </c>
      <c r="D99" s="17">
        <v>12.1544067054</v>
      </c>
      <c r="E99" s="19">
        <f t="shared" si="93"/>
        <v>21.67850002</v>
      </c>
      <c r="F99" s="16" t="s">
        <v>73</v>
      </c>
      <c r="G99" s="13">
        <v>10</v>
      </c>
      <c r="H99" s="18">
        <f t="shared" si="76"/>
        <v>12.1544067054</v>
      </c>
      <c r="I99" s="18">
        <f t="shared" si="77"/>
        <v>285.3044067054</v>
      </c>
      <c r="J99" s="18">
        <f t="shared" si="78"/>
        <v>0.079564851534729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1.02610425268467</v>
      </c>
      <c r="P99" s="18">
        <f t="shared" si="81"/>
        <v>0.0816418325240098</v>
      </c>
      <c r="Q99" s="23">
        <f t="shared" si="82"/>
        <v>0.0244925497572029</v>
      </c>
      <c r="R99" s="18">
        <f t="shared" si="83"/>
        <v>0.08541</v>
      </c>
      <c r="S99" s="24">
        <f t="shared" si="84"/>
        <v>0.286764427551843</v>
      </c>
      <c r="T99" s="3">
        <v>0.01</v>
      </c>
      <c r="U99" s="25">
        <f t="shared" si="85"/>
        <v>0.00286764427551843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6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7"/>
        <v>0.005</v>
      </c>
      <c r="AT99" s="2">
        <f t="shared" si="88"/>
        <v>0.00835764427551844</v>
      </c>
      <c r="AU99" s="28">
        <f t="shared" si="89"/>
        <v>28.47</v>
      </c>
      <c r="AV99" s="1">
        <f t="shared" si="90"/>
        <v>0.3</v>
      </c>
      <c r="AW99" s="2">
        <f t="shared" si="95"/>
        <v>7.78631703999813</v>
      </c>
      <c r="AX99" s="1">
        <f t="shared" si="91"/>
        <v>3723.91269082044</v>
      </c>
      <c r="AZ99" s="2">
        <f t="shared" si="96"/>
        <v>1.18761399330209</v>
      </c>
      <c r="BA99" s="1">
        <f t="shared" si="92"/>
        <v>567.992646425126</v>
      </c>
    </row>
    <row r="100" s="1" customFormat="1" spans="1:53">
      <c r="A100" s="13"/>
      <c r="B100" s="13"/>
      <c r="C100" s="16">
        <v>10</v>
      </c>
      <c r="D100" s="17">
        <v>6.66709417919355</v>
      </c>
      <c r="E100" s="19">
        <f t="shared" si="93"/>
        <v>12.1544067054</v>
      </c>
      <c r="F100" s="16" t="s">
        <v>73</v>
      </c>
      <c r="G100" s="13">
        <v>11</v>
      </c>
      <c r="H100" s="18">
        <f t="shared" si="76"/>
        <v>6.66709417919355</v>
      </c>
      <c r="I100" s="18">
        <f t="shared" si="77"/>
        <v>279.817094179194</v>
      </c>
      <c r="J100" s="18">
        <f t="shared" si="78"/>
        <v>0.0407442903189891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0.897239299152627</v>
      </c>
      <c r="O100" s="18">
        <f t="shared" si="94"/>
        <v>0.331923121008033</v>
      </c>
      <c r="P100" s="18">
        <f t="shared" si="81"/>
        <v>0.0135239720059362</v>
      </c>
      <c r="Q100" s="23">
        <f t="shared" si="82"/>
        <v>0.00405719160178087</v>
      </c>
      <c r="R100" s="18">
        <f t="shared" si="83"/>
        <v>0.08541</v>
      </c>
      <c r="S100" s="24">
        <f t="shared" si="84"/>
        <v>0.0475025360236609</v>
      </c>
      <c r="T100" s="3">
        <v>0.01</v>
      </c>
      <c r="U100" s="25">
        <f t="shared" si="85"/>
        <v>0.000475025360236609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0.00596502536023661</v>
      </c>
      <c r="AU100" s="28">
        <f t="shared" si="89"/>
        <v>28.47</v>
      </c>
      <c r="AV100" s="1">
        <f t="shared" si="90"/>
        <v>0.3</v>
      </c>
      <c r="AW100" s="2">
        <f t="shared" si="95"/>
        <v>7.78631703999813</v>
      </c>
      <c r="AX100" s="1">
        <f t="shared" si="91"/>
        <v>2657.83430207945</v>
      </c>
      <c r="AZ100" s="2">
        <f t="shared" si="96"/>
        <v>1.18761399330209</v>
      </c>
      <c r="BA100" s="1">
        <f t="shared" si="92"/>
        <v>405.388220491547</v>
      </c>
    </row>
    <row r="101" s="1" customFormat="1" spans="1:54">
      <c r="A101" s="13"/>
      <c r="B101" s="13"/>
      <c r="C101" s="16">
        <v>11</v>
      </c>
      <c r="D101" s="17">
        <v>-4.99507682676667</v>
      </c>
      <c r="E101" s="19">
        <f t="shared" si="93"/>
        <v>6.66709417919355</v>
      </c>
      <c r="F101" s="16" t="s">
        <v>75</v>
      </c>
      <c r="G101" s="13">
        <v>12</v>
      </c>
      <c r="H101" s="18">
        <f t="shared" si="76"/>
        <v>-4.99507682676667</v>
      </c>
      <c r="I101" s="18">
        <f t="shared" si="77"/>
        <v>268.154923173233</v>
      </c>
      <c r="J101" s="18">
        <f t="shared" si="78"/>
        <v>0.00897085015119556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0.603099149002097</v>
      </c>
      <c r="P101" s="18">
        <f t="shared" si="81"/>
        <v>0.00541031209201137</v>
      </c>
      <c r="Q101" s="23">
        <f t="shared" si="82"/>
        <v>0.00162309362760341</v>
      </c>
      <c r="R101" s="18">
        <f t="shared" si="83"/>
        <v>0.08541</v>
      </c>
      <c r="S101" s="24">
        <f t="shared" si="84"/>
        <v>0.0190035549420842</v>
      </c>
      <c r="T101" s="3">
        <v>0.01</v>
      </c>
      <c r="U101" s="25">
        <f t="shared" si="85"/>
        <v>0.000190035549420842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0.00568003554942084</v>
      </c>
      <c r="AU101" s="28">
        <f t="shared" si="89"/>
        <v>28.47</v>
      </c>
      <c r="AV101" s="1">
        <f t="shared" si="90"/>
        <v>0.3</v>
      </c>
      <c r="AW101" s="2">
        <f t="shared" si="95"/>
        <v>7.78631703999813</v>
      </c>
      <c r="AX101" s="1">
        <f t="shared" si="91"/>
        <v>2530.85148990592</v>
      </c>
      <c r="AY101" s="1">
        <f>SUM(AX90:AX101)</f>
        <v>48696.2539117</v>
      </c>
      <c r="AZ101" s="2">
        <f t="shared" si="96"/>
        <v>1.18761399330209</v>
      </c>
      <c r="BA101" s="1">
        <f t="shared" si="92"/>
        <v>386.020069429697</v>
      </c>
      <c r="BB101" s="1">
        <f>SUM(BA90:BA101)</f>
        <v>7427.4335696637</v>
      </c>
    </row>
    <row r="102" s="1" customFormat="1" spans="1:46">
      <c r="A102" s="13"/>
      <c r="B102" s="13"/>
      <c r="C102" s="16">
        <v>12</v>
      </c>
      <c r="D102" s="17">
        <v>-15.2536951372581</v>
      </c>
      <c r="E102" s="19">
        <f t="shared" si="93"/>
        <v>-4.99507682676667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pans="19:45">
      <c r="S103" s="22" t="s">
        <v>45</v>
      </c>
      <c r="T103" s="22"/>
      <c r="U103" s="22"/>
      <c r="V103" s="22" t="s">
        <v>46</v>
      </c>
      <c r="W103" s="22"/>
      <c r="X103" s="22"/>
      <c r="Y103" s="22" t="s">
        <v>47</v>
      </c>
      <c r="Z103" s="22"/>
      <c r="AA103" s="22"/>
      <c r="AB103" s="22" t="s">
        <v>48</v>
      </c>
      <c r="AC103" s="22"/>
      <c r="AD103" s="22"/>
      <c r="AE103" s="22" t="s">
        <v>49</v>
      </c>
      <c r="AF103" s="22"/>
      <c r="AG103" s="22"/>
      <c r="AH103" s="22" t="s">
        <v>50</v>
      </c>
      <c r="AI103" s="22"/>
      <c r="AJ103" s="22"/>
      <c r="AK103" s="30" t="s">
        <v>78</v>
      </c>
      <c r="AL103" s="31"/>
      <c r="AM103" s="32"/>
      <c r="AN103" s="31" t="s">
        <v>79</v>
      </c>
      <c r="AO103" s="31"/>
      <c r="AP103" s="32"/>
      <c r="AQ103" s="22" t="s">
        <v>52</v>
      </c>
      <c r="AR103" s="22"/>
      <c r="AS103" s="22"/>
    </row>
    <row r="104" s="1" customFormat="1" spans="1:50">
      <c r="A104" s="15" t="s">
        <v>9</v>
      </c>
      <c r="B104" s="15"/>
      <c r="C104" s="16" t="s">
        <v>53</v>
      </c>
      <c r="D104" s="16" t="s">
        <v>54</v>
      </c>
      <c r="E104" s="16" t="s">
        <v>55</v>
      </c>
      <c r="F104" s="16" t="s">
        <v>56</v>
      </c>
      <c r="G104" s="13" t="s">
        <v>53</v>
      </c>
      <c r="H104" s="13" t="s">
        <v>55</v>
      </c>
      <c r="I104" s="13" t="s">
        <v>57</v>
      </c>
      <c r="J104" s="13" t="s">
        <v>58</v>
      </c>
      <c r="K104" s="21" t="s">
        <v>59</v>
      </c>
      <c r="L104" s="21" t="s">
        <v>60</v>
      </c>
      <c r="M104" s="13" t="s">
        <v>61</v>
      </c>
      <c r="N104" s="21" t="s">
        <v>62</v>
      </c>
      <c r="O104" s="13" t="s">
        <v>63</v>
      </c>
      <c r="P104" s="13" t="s">
        <v>64</v>
      </c>
      <c r="Q104" s="21" t="s">
        <v>65</v>
      </c>
      <c r="R104" s="21" t="s">
        <v>66</v>
      </c>
      <c r="S104" s="4" t="s">
        <v>12</v>
      </c>
      <c r="T104" s="3" t="s">
        <v>13</v>
      </c>
      <c r="U104" s="3"/>
      <c r="V104" s="4" t="s">
        <v>12</v>
      </c>
      <c r="W104" s="3" t="s">
        <v>13</v>
      </c>
      <c r="X104" s="3"/>
      <c r="Y104" s="4" t="s">
        <v>12</v>
      </c>
      <c r="Z104" s="3" t="s">
        <v>13</v>
      </c>
      <c r="AA104" s="3"/>
      <c r="AB104" s="4" t="s">
        <v>12</v>
      </c>
      <c r="AC104" s="3" t="s">
        <v>13</v>
      </c>
      <c r="AD104" s="3"/>
      <c r="AE104" s="4" t="s">
        <v>12</v>
      </c>
      <c r="AF104" s="3" t="s">
        <v>13</v>
      </c>
      <c r="AG104" s="3"/>
      <c r="AH104" s="4" t="s">
        <v>12</v>
      </c>
      <c r="AI104" s="3" t="s">
        <v>13</v>
      </c>
      <c r="AJ104" s="3"/>
      <c r="AK104" s="4" t="s">
        <v>12</v>
      </c>
      <c r="AL104" s="3" t="s">
        <v>13</v>
      </c>
      <c r="AM104" s="3"/>
      <c r="AN104" s="4" t="s">
        <v>12</v>
      </c>
      <c r="AO104" s="3" t="s">
        <v>13</v>
      </c>
      <c r="AP104" s="3"/>
      <c r="AQ104" s="33" t="s">
        <v>12</v>
      </c>
      <c r="AR104" s="33" t="s">
        <v>13</v>
      </c>
      <c r="AS104" s="33"/>
      <c r="AT104" s="2" t="s">
        <v>67</v>
      </c>
      <c r="AU104" s="1" t="s">
        <v>68</v>
      </c>
      <c r="AV104" s="1" t="s">
        <v>38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-14.774431485</v>
      </c>
      <c r="E105" s="16"/>
      <c r="F105" s="16"/>
      <c r="G105" s="13">
        <v>1</v>
      </c>
      <c r="H105" s="18">
        <f t="shared" ref="H105:H116" si="97">E106</f>
        <v>-14.774431485</v>
      </c>
      <c r="I105" s="18">
        <f t="shared" ref="I105:I116" si="98">H105+273.15</f>
        <v>258.375568515</v>
      </c>
      <c r="J105" s="18">
        <f t="shared" ref="J105:J116" si="99">EXP(($C$16*(I105-$C$14))/($C$17*I105*$C$14))</f>
        <v>0.00226972273689359</v>
      </c>
      <c r="K105" s="18">
        <f>$B$105/12</f>
        <v>75.9047916666667</v>
      </c>
      <c r="L105" s="18">
        <f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0">O105*J105</f>
        <v>0.00172282831485004</v>
      </c>
      <c r="Q105" s="23">
        <f>P105*$B$107</f>
        <v>0.000447935361861012</v>
      </c>
      <c r="R105" s="18">
        <f>L105*$B$107</f>
        <v>0.197352458333333</v>
      </c>
      <c r="S105" s="24">
        <f t="shared" ref="S105:S116" si="101">Q105/R105</f>
        <v>0.00226972273689359</v>
      </c>
      <c r="T105" s="3">
        <v>0.01</v>
      </c>
      <c r="U105" s="25">
        <f t="shared" ref="U105:U116" si="102">S105*T105</f>
        <v>2.26972273689359e-5</v>
      </c>
      <c r="V105" s="24"/>
      <c r="W105" s="3"/>
      <c r="X105" s="3"/>
      <c r="Y105" s="27"/>
      <c r="Z105" s="3"/>
      <c r="AA105" s="26"/>
      <c r="AB105" s="3"/>
      <c r="AC105" s="3"/>
      <c r="AD105" s="26"/>
      <c r="AE105" s="24">
        <v>0.001</v>
      </c>
      <c r="AF105" s="3">
        <v>0.49</v>
      </c>
      <c r="AG105" s="25">
        <f t="shared" ref="AG105:AG116" si="103">AF105*AE105</f>
        <v>0.00049</v>
      </c>
      <c r="AH105" s="34"/>
      <c r="AI105" s="3"/>
      <c r="AJ105" s="25"/>
      <c r="AK105" s="35"/>
      <c r="AL105" s="26"/>
      <c r="AM105" s="26"/>
      <c r="AN105" s="35"/>
      <c r="AO105" s="26"/>
      <c r="AP105" s="25"/>
      <c r="AQ105" s="3">
        <v>0.01</v>
      </c>
      <c r="AR105" s="3">
        <v>0.5</v>
      </c>
      <c r="AS105" s="3">
        <f t="shared" ref="AS105:AS116" si="104">AR105*AQ105</f>
        <v>0.005</v>
      </c>
      <c r="AT105" s="2">
        <f t="shared" ref="AT105:AT116" si="105">(AS105+AM105+AD105+AA105+U105+X105+AG105+AJ105+AP105)</f>
        <v>0.00551269722736894</v>
      </c>
      <c r="AU105" s="28">
        <f>$B$105/12</f>
        <v>75.9047916666667</v>
      </c>
      <c r="AV105" s="1">
        <f>$B$107</f>
        <v>0.26</v>
      </c>
      <c r="AW105" s="2">
        <f>$E$11/12</f>
        <v>1.34585647462098</v>
      </c>
      <c r="AX105" s="1">
        <f t="shared" ref="AX105:AX116" si="106">AW105*10000*AV105*0.67*AU105*AT105</f>
        <v>981.02535468965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7">
        <v>-19.700917643871</v>
      </c>
      <c r="E106" s="19">
        <f t="shared" ref="E106:E117" si="107">D105</f>
        <v>-14.774431485</v>
      </c>
      <c r="F106" s="16" t="s">
        <v>73</v>
      </c>
      <c r="G106" s="13">
        <v>2</v>
      </c>
      <c r="H106" s="18">
        <f t="shared" si="97"/>
        <v>-19.700917643871</v>
      </c>
      <c r="I106" s="18">
        <f t="shared" si="98"/>
        <v>253.449082356129</v>
      </c>
      <c r="J106" s="18">
        <f t="shared" si="99"/>
        <v>0.00109106275617087</v>
      </c>
      <c r="K106" s="18">
        <f t="shared" ref="K106:K116" si="108">$B$105/12</f>
        <v>75.9047916666667</v>
      </c>
      <c r="L106" s="18">
        <f t="shared" ref="L106:L116" si="109">K106*$B$106/100</f>
        <v>0.759047916666667</v>
      </c>
      <c r="M106" s="13" t="s">
        <v>73</v>
      </c>
      <c r="N106" s="13"/>
      <c r="O106" s="18">
        <f t="shared" ref="O106:O116" si="110">L106+O105-P105-N106</f>
        <v>1.51637300501848</v>
      </c>
      <c r="P106" s="18">
        <f t="shared" si="100"/>
        <v>0.00165445811023857</v>
      </c>
      <c r="Q106" s="23">
        <f t="shared" ref="Q106:Q116" si="111">P106*$B$107</f>
        <v>0.000430159108662028</v>
      </c>
      <c r="R106" s="18">
        <f t="shared" ref="R106:R116" si="112">L106*$B$107</f>
        <v>0.197352458333333</v>
      </c>
      <c r="S106" s="24">
        <f t="shared" si="101"/>
        <v>0.00217964910239668</v>
      </c>
      <c r="T106" s="3">
        <v>0.01</v>
      </c>
      <c r="U106" s="25">
        <f t="shared" si="102"/>
        <v>2.17964910239668e-5</v>
      </c>
      <c r="V106" s="24"/>
      <c r="W106" s="3"/>
      <c r="X106" s="3"/>
      <c r="Y106" s="27"/>
      <c r="Z106" s="3"/>
      <c r="AA106" s="26"/>
      <c r="AB106" s="3"/>
      <c r="AC106" s="3"/>
      <c r="AD106" s="26"/>
      <c r="AE106" s="24">
        <v>0.001</v>
      </c>
      <c r="AF106" s="3">
        <v>0.49</v>
      </c>
      <c r="AG106" s="25">
        <f t="shared" si="103"/>
        <v>0.00049</v>
      </c>
      <c r="AH106" s="34"/>
      <c r="AI106" s="3"/>
      <c r="AJ106" s="25"/>
      <c r="AK106" s="35"/>
      <c r="AL106" s="26"/>
      <c r="AM106" s="26"/>
      <c r="AN106" s="35"/>
      <c r="AO106" s="26"/>
      <c r="AP106" s="25"/>
      <c r="AQ106" s="3">
        <v>0.01</v>
      </c>
      <c r="AR106" s="3">
        <v>0.5</v>
      </c>
      <c r="AS106" s="3">
        <f t="shared" si="104"/>
        <v>0.005</v>
      </c>
      <c r="AT106" s="2">
        <f t="shared" si="105"/>
        <v>0.00551179649102397</v>
      </c>
      <c r="AU106" s="28">
        <f>$B$105/12</f>
        <v>75.9047916666667</v>
      </c>
      <c r="AV106" s="1">
        <f t="shared" ref="AV106:AV116" si="113">$B$107</f>
        <v>0.26</v>
      </c>
      <c r="AW106" s="2">
        <f t="shared" ref="AW106:AW116" si="114">$E$11/12</f>
        <v>1.34585647462098</v>
      </c>
      <c r="AX106" s="1">
        <f t="shared" si="106"/>
        <v>980.865061977052</v>
      </c>
      <c r="AZ106" s="2"/>
    </row>
    <row r="107" s="1" customFormat="1" spans="1:52">
      <c r="A107" s="13" t="s">
        <v>38</v>
      </c>
      <c r="B107" s="13">
        <v>0.26</v>
      </c>
      <c r="C107" s="16">
        <v>2</v>
      </c>
      <c r="D107" s="17">
        <v>-10.3212264847857</v>
      </c>
      <c r="E107" s="19">
        <f t="shared" si="107"/>
        <v>-19.700917643871</v>
      </c>
      <c r="F107" s="16" t="s">
        <v>73</v>
      </c>
      <c r="G107" s="13">
        <v>3</v>
      </c>
      <c r="H107" s="18">
        <f t="shared" si="97"/>
        <v>-10.3212264847857</v>
      </c>
      <c r="I107" s="18">
        <f t="shared" si="98"/>
        <v>262.828773515214</v>
      </c>
      <c r="J107" s="18">
        <f t="shared" si="99"/>
        <v>0.00429805408720308</v>
      </c>
      <c r="K107" s="18">
        <f t="shared" si="108"/>
        <v>75.9047916666667</v>
      </c>
      <c r="L107" s="18">
        <f t="shared" si="109"/>
        <v>0.759047916666667</v>
      </c>
      <c r="M107" s="13" t="s">
        <v>73</v>
      </c>
      <c r="N107" s="13"/>
      <c r="O107" s="18">
        <f t="shared" si="110"/>
        <v>2.27376646357491</v>
      </c>
      <c r="P107" s="18">
        <f t="shared" si="100"/>
        <v>0.00977277124211344</v>
      </c>
      <c r="Q107" s="23">
        <f t="shared" si="111"/>
        <v>0.00254092052294949</v>
      </c>
      <c r="R107" s="18">
        <f t="shared" si="112"/>
        <v>0.197352458333333</v>
      </c>
      <c r="S107" s="24">
        <f t="shared" si="101"/>
        <v>0.0128750386207899</v>
      </c>
      <c r="T107" s="3">
        <v>0.01</v>
      </c>
      <c r="U107" s="25">
        <f t="shared" si="102"/>
        <v>0.000128750386207899</v>
      </c>
      <c r="V107" s="24"/>
      <c r="W107" s="3"/>
      <c r="X107" s="3"/>
      <c r="Y107" s="27"/>
      <c r="Z107" s="3"/>
      <c r="AA107" s="26"/>
      <c r="AB107" s="3"/>
      <c r="AC107" s="3"/>
      <c r="AD107" s="26"/>
      <c r="AE107" s="24">
        <v>0.001</v>
      </c>
      <c r="AF107" s="3">
        <v>0.49</v>
      </c>
      <c r="AG107" s="25">
        <f t="shared" si="103"/>
        <v>0.00049</v>
      </c>
      <c r="AH107" s="34"/>
      <c r="AI107" s="3"/>
      <c r="AJ107" s="25"/>
      <c r="AK107" s="35"/>
      <c r="AL107" s="26"/>
      <c r="AM107" s="26"/>
      <c r="AN107" s="35"/>
      <c r="AO107" s="26"/>
      <c r="AP107" s="25"/>
      <c r="AQ107" s="3">
        <v>0.01</v>
      </c>
      <c r="AR107" s="3">
        <v>0.5</v>
      </c>
      <c r="AS107" s="3">
        <f t="shared" si="104"/>
        <v>0.005</v>
      </c>
      <c r="AT107" s="2">
        <f t="shared" si="105"/>
        <v>0.0056187503862079</v>
      </c>
      <c r="AU107" s="28">
        <f t="shared" ref="AU107:AU116" si="115">$B$105/12</f>
        <v>75.9047916666667</v>
      </c>
      <c r="AV107" s="1">
        <f t="shared" si="113"/>
        <v>0.26</v>
      </c>
      <c r="AW107" s="2">
        <f t="shared" si="114"/>
        <v>1.34585647462098</v>
      </c>
      <c r="AX107" s="1">
        <f t="shared" si="106"/>
        <v>999.898300812905</v>
      </c>
      <c r="AZ107" s="2"/>
    </row>
    <row r="108" s="1" customFormat="1" spans="1:52">
      <c r="A108" s="13"/>
      <c r="B108" s="13"/>
      <c r="C108" s="16">
        <v>3</v>
      </c>
      <c r="D108" s="17">
        <v>-4.27284209812903</v>
      </c>
      <c r="E108" s="19">
        <f t="shared" si="107"/>
        <v>-10.3212264847857</v>
      </c>
      <c r="F108" s="16" t="s">
        <v>73</v>
      </c>
      <c r="G108" s="13">
        <v>4</v>
      </c>
      <c r="H108" s="18">
        <f t="shared" si="97"/>
        <v>-4.27284209812903</v>
      </c>
      <c r="I108" s="18">
        <f t="shared" si="98"/>
        <v>268.877157901871</v>
      </c>
      <c r="J108" s="18">
        <f t="shared" si="99"/>
        <v>0.00988990057327299</v>
      </c>
      <c r="K108" s="18">
        <f t="shared" si="108"/>
        <v>75.9047916666667</v>
      </c>
      <c r="L108" s="18">
        <f t="shared" si="109"/>
        <v>0.759047916666667</v>
      </c>
      <c r="M108" s="13" t="s">
        <v>73</v>
      </c>
      <c r="N108" s="13"/>
      <c r="O108" s="18">
        <f t="shared" si="110"/>
        <v>3.02304160899946</v>
      </c>
      <c r="P108" s="18">
        <f t="shared" si="100"/>
        <v>0.0298975809418719</v>
      </c>
      <c r="Q108" s="23">
        <f t="shared" si="111"/>
        <v>0.0077733710448867</v>
      </c>
      <c r="R108" s="18">
        <f t="shared" si="112"/>
        <v>0.197352458333333</v>
      </c>
      <c r="S108" s="24">
        <f t="shared" si="101"/>
        <v>0.0393882655961512</v>
      </c>
      <c r="T108" s="3">
        <v>0.01</v>
      </c>
      <c r="U108" s="25">
        <f t="shared" si="102"/>
        <v>0.000393882655961512</v>
      </c>
      <c r="V108" s="24"/>
      <c r="W108" s="3"/>
      <c r="X108" s="3"/>
      <c r="Y108" s="27"/>
      <c r="Z108" s="3"/>
      <c r="AA108" s="26"/>
      <c r="AB108" s="3"/>
      <c r="AC108" s="3"/>
      <c r="AD108" s="26"/>
      <c r="AE108" s="24">
        <v>0.001</v>
      </c>
      <c r="AF108" s="3">
        <v>0.49</v>
      </c>
      <c r="AG108" s="25">
        <f t="shared" si="103"/>
        <v>0.00049</v>
      </c>
      <c r="AH108" s="34"/>
      <c r="AI108" s="3"/>
      <c r="AJ108" s="25"/>
      <c r="AK108" s="35"/>
      <c r="AL108" s="26"/>
      <c r="AM108" s="26"/>
      <c r="AN108" s="35"/>
      <c r="AO108" s="26"/>
      <c r="AP108" s="25"/>
      <c r="AQ108" s="3">
        <v>0.01</v>
      </c>
      <c r="AR108" s="3">
        <v>0.5</v>
      </c>
      <c r="AS108" s="3">
        <f t="shared" si="104"/>
        <v>0.005</v>
      </c>
      <c r="AT108" s="2">
        <f t="shared" si="105"/>
        <v>0.00588388265596151</v>
      </c>
      <c r="AU108" s="28">
        <f t="shared" si="115"/>
        <v>75.9047916666667</v>
      </c>
      <c r="AV108" s="1">
        <f t="shared" si="113"/>
        <v>0.26</v>
      </c>
      <c r="AW108" s="2">
        <f t="shared" si="114"/>
        <v>1.34585647462098</v>
      </c>
      <c r="AX108" s="1">
        <f t="shared" si="106"/>
        <v>1047.08055448056</v>
      </c>
      <c r="AZ108" s="2"/>
    </row>
    <row r="109" s="1" customFormat="1" spans="1:52">
      <c r="A109" s="13"/>
      <c r="B109" s="13"/>
      <c r="C109" s="16">
        <v>4</v>
      </c>
      <c r="D109" s="17">
        <v>7.2265484497</v>
      </c>
      <c r="E109" s="19">
        <f t="shared" si="107"/>
        <v>-4.27284209812903</v>
      </c>
      <c r="F109" s="16" t="s">
        <v>73</v>
      </c>
      <c r="G109" s="13">
        <v>5</v>
      </c>
      <c r="H109" s="18">
        <f t="shared" si="97"/>
        <v>7.2265484497</v>
      </c>
      <c r="I109" s="18">
        <f t="shared" si="98"/>
        <v>280.3765484497</v>
      </c>
      <c r="J109" s="18">
        <f t="shared" si="99"/>
        <v>0.0436738041600785</v>
      </c>
      <c r="K109" s="18">
        <f t="shared" si="108"/>
        <v>75.9047916666667</v>
      </c>
      <c r="L109" s="18">
        <f t="shared" si="109"/>
        <v>0.759047916666667</v>
      </c>
      <c r="M109" s="13" t="s">
        <v>75</v>
      </c>
      <c r="N109" s="18">
        <f>(O108-P108)*$C$22/100</f>
        <v>2.84348682665471</v>
      </c>
      <c r="O109" s="18">
        <f t="shared" si="110"/>
        <v>0.908705118069546</v>
      </c>
      <c r="P109" s="18">
        <f t="shared" si="100"/>
        <v>0.0396866093658304</v>
      </c>
      <c r="Q109" s="23">
        <f t="shared" si="111"/>
        <v>0.0103185184351159</v>
      </c>
      <c r="R109" s="18">
        <f t="shared" si="112"/>
        <v>0.197352458333333</v>
      </c>
      <c r="S109" s="24">
        <f t="shared" si="101"/>
        <v>0.0522847220767205</v>
      </c>
      <c r="T109" s="3">
        <v>0.01</v>
      </c>
      <c r="U109" s="25">
        <f t="shared" si="102"/>
        <v>0.000522847220767205</v>
      </c>
      <c r="V109" s="24"/>
      <c r="W109" s="3"/>
      <c r="X109" s="3"/>
      <c r="Y109" s="27"/>
      <c r="Z109" s="3"/>
      <c r="AA109" s="26"/>
      <c r="AB109" s="3"/>
      <c r="AC109" s="3"/>
      <c r="AD109" s="26"/>
      <c r="AE109" s="24">
        <v>0.001</v>
      </c>
      <c r="AF109" s="3">
        <v>0.49</v>
      </c>
      <c r="AG109" s="25">
        <f t="shared" si="103"/>
        <v>0.00049</v>
      </c>
      <c r="AH109" s="34"/>
      <c r="AI109" s="3"/>
      <c r="AJ109" s="25"/>
      <c r="AK109" s="35"/>
      <c r="AL109" s="26"/>
      <c r="AM109" s="26"/>
      <c r="AN109" s="35"/>
      <c r="AO109" s="26"/>
      <c r="AP109" s="25"/>
      <c r="AQ109" s="3">
        <v>0.01</v>
      </c>
      <c r="AR109" s="3">
        <v>0.5</v>
      </c>
      <c r="AS109" s="3">
        <f t="shared" si="104"/>
        <v>0.005</v>
      </c>
      <c r="AT109" s="2">
        <f t="shared" si="105"/>
        <v>0.00601284722076721</v>
      </c>
      <c r="AU109" s="28">
        <f t="shared" si="115"/>
        <v>75.9047916666667</v>
      </c>
      <c r="AV109" s="1">
        <f t="shared" si="113"/>
        <v>0.26</v>
      </c>
      <c r="AW109" s="2">
        <f t="shared" si="114"/>
        <v>1.34585647462098</v>
      </c>
      <c r="AX109" s="1">
        <f t="shared" si="106"/>
        <v>1070.03075521039</v>
      </c>
      <c r="AZ109" s="2"/>
    </row>
    <row r="110" s="1" customFormat="1" spans="1:52">
      <c r="A110" s="13"/>
      <c r="B110" s="13"/>
      <c r="C110" s="16">
        <v>5</v>
      </c>
      <c r="D110" s="17">
        <v>13.5136018436774</v>
      </c>
      <c r="E110" s="19">
        <f t="shared" si="107"/>
        <v>7.2265484497</v>
      </c>
      <c r="F110" s="16" t="s">
        <v>75</v>
      </c>
      <c r="G110" s="13">
        <v>6</v>
      </c>
      <c r="H110" s="18">
        <f t="shared" si="97"/>
        <v>13.5136018436774</v>
      </c>
      <c r="I110" s="18">
        <f t="shared" si="98"/>
        <v>286.663601843677</v>
      </c>
      <c r="J110" s="18">
        <f t="shared" si="99"/>
        <v>0.0935397612094129</v>
      </c>
      <c r="K110" s="18">
        <f t="shared" si="108"/>
        <v>75.9047916666667</v>
      </c>
      <c r="L110" s="18">
        <f t="shared" si="109"/>
        <v>0.759047916666667</v>
      </c>
      <c r="M110" s="13" t="s">
        <v>73</v>
      </c>
      <c r="N110" s="13"/>
      <c r="O110" s="18">
        <f t="shared" si="110"/>
        <v>1.62806642537038</v>
      </c>
      <c r="P110" s="18">
        <f t="shared" si="100"/>
        <v>0.152288944662208</v>
      </c>
      <c r="Q110" s="23">
        <f t="shared" si="111"/>
        <v>0.0395951256121741</v>
      </c>
      <c r="R110" s="18">
        <f t="shared" si="112"/>
        <v>0.197352458333333</v>
      </c>
      <c r="S110" s="24">
        <f t="shared" si="101"/>
        <v>0.200631529733959</v>
      </c>
      <c r="T110" s="3">
        <v>0.01</v>
      </c>
      <c r="U110" s="25">
        <f t="shared" si="102"/>
        <v>0.00200631529733959</v>
      </c>
      <c r="V110" s="24"/>
      <c r="W110" s="3"/>
      <c r="X110" s="3"/>
      <c r="Y110" s="27"/>
      <c r="Z110" s="3"/>
      <c r="AA110" s="26"/>
      <c r="AB110" s="3"/>
      <c r="AC110" s="3"/>
      <c r="AD110" s="26"/>
      <c r="AE110" s="24">
        <v>0.001</v>
      </c>
      <c r="AF110" s="3">
        <v>0.49</v>
      </c>
      <c r="AG110" s="25">
        <f t="shared" si="103"/>
        <v>0.00049</v>
      </c>
      <c r="AH110" s="34"/>
      <c r="AI110" s="3"/>
      <c r="AJ110" s="25"/>
      <c r="AK110" s="35"/>
      <c r="AL110" s="26"/>
      <c r="AM110" s="26"/>
      <c r="AN110" s="35"/>
      <c r="AO110" s="26"/>
      <c r="AP110" s="25"/>
      <c r="AQ110" s="3">
        <v>0.01</v>
      </c>
      <c r="AR110" s="3">
        <v>0.5</v>
      </c>
      <c r="AS110" s="3">
        <f t="shared" si="104"/>
        <v>0.005</v>
      </c>
      <c r="AT110" s="2">
        <f t="shared" si="105"/>
        <v>0.00749631529733959</v>
      </c>
      <c r="AU110" s="28">
        <f t="shared" si="115"/>
        <v>75.9047916666667</v>
      </c>
      <c r="AV110" s="1">
        <f t="shared" si="113"/>
        <v>0.26</v>
      </c>
      <c r="AW110" s="2">
        <f t="shared" si="114"/>
        <v>1.34585647462098</v>
      </c>
      <c r="AX110" s="1">
        <f t="shared" si="106"/>
        <v>1334.02490108239</v>
      </c>
      <c r="AZ110" s="2"/>
    </row>
    <row r="111" s="1" customFormat="1" spans="1:52">
      <c r="A111" s="13"/>
      <c r="B111" s="13"/>
      <c r="C111" s="16">
        <v>6</v>
      </c>
      <c r="D111" s="17">
        <v>21.3394728296667</v>
      </c>
      <c r="E111" s="19">
        <f t="shared" si="107"/>
        <v>13.5136018436774</v>
      </c>
      <c r="F111" s="16" t="s">
        <v>73</v>
      </c>
      <c r="G111" s="13">
        <v>7</v>
      </c>
      <c r="H111" s="18">
        <f t="shared" si="97"/>
        <v>21.3394728296667</v>
      </c>
      <c r="I111" s="18">
        <f t="shared" si="98"/>
        <v>294.489472829667</v>
      </c>
      <c r="J111" s="18">
        <f t="shared" si="99"/>
        <v>0.230674823371042</v>
      </c>
      <c r="K111" s="18">
        <f t="shared" si="108"/>
        <v>75.9047916666667</v>
      </c>
      <c r="L111" s="18">
        <f t="shared" si="109"/>
        <v>0.759047916666667</v>
      </c>
      <c r="M111" s="13" t="s">
        <v>73</v>
      </c>
      <c r="N111" s="13"/>
      <c r="O111" s="18">
        <f t="shared" si="110"/>
        <v>2.23482539737484</v>
      </c>
      <c r="P111" s="18">
        <f t="shared" si="100"/>
        <v>0.51551795380456</v>
      </c>
      <c r="Q111" s="23">
        <f t="shared" si="111"/>
        <v>0.134034667989186</v>
      </c>
      <c r="R111" s="18">
        <f t="shared" si="112"/>
        <v>0.197352458333333</v>
      </c>
      <c r="S111" s="24">
        <f t="shared" si="101"/>
        <v>0.679163913746632</v>
      </c>
      <c r="T111" s="3">
        <v>0.01</v>
      </c>
      <c r="U111" s="25">
        <f t="shared" si="102"/>
        <v>0.00679163913746632</v>
      </c>
      <c r="V111" s="24"/>
      <c r="W111" s="3"/>
      <c r="X111" s="3"/>
      <c r="Y111" s="27"/>
      <c r="Z111" s="3"/>
      <c r="AA111" s="26"/>
      <c r="AB111" s="3"/>
      <c r="AC111" s="3"/>
      <c r="AD111" s="26"/>
      <c r="AE111" s="24">
        <v>0.005</v>
      </c>
      <c r="AF111" s="3">
        <v>0.49</v>
      </c>
      <c r="AG111" s="25">
        <f t="shared" si="103"/>
        <v>0.00245</v>
      </c>
      <c r="AH111" s="34"/>
      <c r="AI111" s="3"/>
      <c r="AJ111" s="25"/>
      <c r="AK111" s="35"/>
      <c r="AL111" s="26"/>
      <c r="AM111" s="26"/>
      <c r="AN111" s="35"/>
      <c r="AO111" s="26"/>
      <c r="AP111" s="25"/>
      <c r="AQ111" s="3">
        <v>0.015</v>
      </c>
      <c r="AR111" s="3">
        <v>0.5</v>
      </c>
      <c r="AS111" s="3">
        <f t="shared" si="104"/>
        <v>0.0075</v>
      </c>
      <c r="AT111" s="2">
        <f t="shared" si="105"/>
        <v>0.0167416391374663</v>
      </c>
      <c r="AU111" s="28">
        <f t="shared" si="115"/>
        <v>75.9047916666667</v>
      </c>
      <c r="AV111" s="1">
        <f t="shared" si="113"/>
        <v>0.26</v>
      </c>
      <c r="AW111" s="2">
        <f t="shared" si="114"/>
        <v>1.34585647462098</v>
      </c>
      <c r="AX111" s="1">
        <f t="shared" si="106"/>
        <v>2979.29884329195</v>
      </c>
      <c r="AZ111" s="2"/>
    </row>
    <row r="112" s="1" customFormat="1" spans="1:52">
      <c r="A112" s="13"/>
      <c r="B112" s="13"/>
      <c r="C112" s="16">
        <v>7</v>
      </c>
      <c r="D112" s="17">
        <v>22.317674003871</v>
      </c>
      <c r="E112" s="19">
        <f t="shared" si="107"/>
        <v>21.3394728296667</v>
      </c>
      <c r="F112" s="16" t="s">
        <v>73</v>
      </c>
      <c r="G112" s="13">
        <v>8</v>
      </c>
      <c r="H112" s="18">
        <f t="shared" si="97"/>
        <v>22.317674003871</v>
      </c>
      <c r="I112" s="18">
        <f t="shared" si="98"/>
        <v>295.467674003871</v>
      </c>
      <c r="J112" s="18">
        <f t="shared" si="99"/>
        <v>0.257358803503921</v>
      </c>
      <c r="K112" s="18">
        <f t="shared" si="108"/>
        <v>75.9047916666667</v>
      </c>
      <c r="L112" s="18">
        <f t="shared" si="109"/>
        <v>0.759047916666667</v>
      </c>
      <c r="M112" s="13" t="s">
        <v>73</v>
      </c>
      <c r="N112" s="13"/>
      <c r="O112" s="18">
        <f t="shared" si="110"/>
        <v>2.47835536023695</v>
      </c>
      <c r="P112" s="18">
        <f t="shared" si="100"/>
        <v>0.63782657016811</v>
      </c>
      <c r="Q112" s="23">
        <f t="shared" si="111"/>
        <v>0.165834908243709</v>
      </c>
      <c r="R112" s="18">
        <f t="shared" si="112"/>
        <v>0.197352458333333</v>
      </c>
      <c r="S112" s="24">
        <f t="shared" si="101"/>
        <v>0.840298163216235</v>
      </c>
      <c r="T112" s="3">
        <v>0.01</v>
      </c>
      <c r="U112" s="25">
        <f t="shared" si="102"/>
        <v>0.00840298163216235</v>
      </c>
      <c r="V112" s="24"/>
      <c r="W112" s="3"/>
      <c r="X112" s="3"/>
      <c r="Y112" s="27"/>
      <c r="Z112" s="3"/>
      <c r="AA112" s="26"/>
      <c r="AB112" s="3"/>
      <c r="AC112" s="3"/>
      <c r="AD112" s="26"/>
      <c r="AE112" s="24">
        <v>0.005</v>
      </c>
      <c r="AF112" s="3">
        <v>0.49</v>
      </c>
      <c r="AG112" s="25">
        <f t="shared" si="103"/>
        <v>0.00245</v>
      </c>
      <c r="AH112" s="34"/>
      <c r="AI112" s="3"/>
      <c r="AJ112" s="25"/>
      <c r="AK112" s="35"/>
      <c r="AL112" s="26"/>
      <c r="AM112" s="26"/>
      <c r="AN112" s="35"/>
      <c r="AO112" s="26"/>
      <c r="AP112" s="25"/>
      <c r="AQ112" s="3">
        <v>0.015</v>
      </c>
      <c r="AR112" s="3">
        <v>0.5</v>
      </c>
      <c r="AS112" s="3">
        <f t="shared" si="104"/>
        <v>0.0075</v>
      </c>
      <c r="AT112" s="2">
        <f t="shared" si="105"/>
        <v>0.0183529816321624</v>
      </c>
      <c r="AU112" s="28">
        <f t="shared" si="115"/>
        <v>75.9047916666667</v>
      </c>
      <c r="AV112" s="1">
        <f t="shared" si="113"/>
        <v>0.26</v>
      </c>
      <c r="AW112" s="2">
        <f t="shared" si="114"/>
        <v>1.34585647462098</v>
      </c>
      <c r="AX112" s="1">
        <f t="shared" si="106"/>
        <v>3266.049190207</v>
      </c>
      <c r="AZ112" s="2"/>
    </row>
    <row r="113" s="1" customFormat="1" spans="1:52">
      <c r="A113" s="13"/>
      <c r="B113" s="13"/>
      <c r="C113" s="16">
        <v>8</v>
      </c>
      <c r="D113" s="17">
        <v>21.67850002</v>
      </c>
      <c r="E113" s="19">
        <f t="shared" si="107"/>
        <v>22.317674003871</v>
      </c>
      <c r="F113" s="16" t="s">
        <v>73</v>
      </c>
      <c r="G113" s="13">
        <v>9</v>
      </c>
      <c r="H113" s="18">
        <f t="shared" si="97"/>
        <v>21.67850002</v>
      </c>
      <c r="I113" s="18">
        <f t="shared" si="98"/>
        <v>294.82850002</v>
      </c>
      <c r="J113" s="18">
        <f t="shared" si="99"/>
        <v>0.239613913774017</v>
      </c>
      <c r="K113" s="18">
        <f t="shared" si="108"/>
        <v>75.9047916666667</v>
      </c>
      <c r="L113" s="18">
        <f t="shared" si="109"/>
        <v>0.759047916666667</v>
      </c>
      <c r="M113" s="13" t="s">
        <v>73</v>
      </c>
      <c r="N113" s="13"/>
      <c r="O113" s="18">
        <f t="shared" si="110"/>
        <v>2.5995767067355</v>
      </c>
      <c r="P113" s="18">
        <f t="shared" si="100"/>
        <v>0.622894748856664</v>
      </c>
      <c r="Q113" s="23">
        <f t="shared" si="111"/>
        <v>0.161952634702733</v>
      </c>
      <c r="R113" s="18">
        <f t="shared" si="112"/>
        <v>0.197352458333333</v>
      </c>
      <c r="S113" s="24">
        <f t="shared" si="101"/>
        <v>0.820626386265686</v>
      </c>
      <c r="T113" s="3">
        <v>0.01</v>
      </c>
      <c r="U113" s="25">
        <f t="shared" si="102"/>
        <v>0.00820626386265686</v>
      </c>
      <c r="V113" s="24"/>
      <c r="W113" s="3"/>
      <c r="X113" s="3"/>
      <c r="Y113" s="27"/>
      <c r="Z113" s="3"/>
      <c r="AA113" s="26"/>
      <c r="AB113" s="3"/>
      <c r="AC113" s="3"/>
      <c r="AD113" s="26"/>
      <c r="AE113" s="24">
        <v>0.005</v>
      </c>
      <c r="AF113" s="3">
        <v>0.49</v>
      </c>
      <c r="AG113" s="25">
        <f t="shared" si="103"/>
        <v>0.00245</v>
      </c>
      <c r="AH113" s="34"/>
      <c r="AI113" s="3"/>
      <c r="AJ113" s="25"/>
      <c r="AK113" s="35"/>
      <c r="AL113" s="26"/>
      <c r="AM113" s="26"/>
      <c r="AN113" s="35"/>
      <c r="AO113" s="26"/>
      <c r="AP113" s="25"/>
      <c r="AQ113" s="3">
        <v>0.015</v>
      </c>
      <c r="AR113" s="3">
        <v>0.5</v>
      </c>
      <c r="AS113" s="3">
        <f t="shared" si="104"/>
        <v>0.0075</v>
      </c>
      <c r="AT113" s="2">
        <f t="shared" si="105"/>
        <v>0.0181562638626569</v>
      </c>
      <c r="AU113" s="28">
        <f t="shared" si="115"/>
        <v>75.9047916666667</v>
      </c>
      <c r="AV113" s="1">
        <f t="shared" si="113"/>
        <v>0.26</v>
      </c>
      <c r="AW113" s="2">
        <f t="shared" si="114"/>
        <v>1.34585647462098</v>
      </c>
      <c r="AX113" s="1">
        <f t="shared" si="106"/>
        <v>3231.04180423181</v>
      </c>
      <c r="AZ113" s="2"/>
    </row>
    <row r="114" s="1" customFormat="1" spans="1:52">
      <c r="A114" s="13"/>
      <c r="B114" s="13"/>
      <c r="C114" s="16">
        <v>9</v>
      </c>
      <c r="D114" s="17">
        <v>12.1544067054</v>
      </c>
      <c r="E114" s="19">
        <f t="shared" si="107"/>
        <v>21.67850002</v>
      </c>
      <c r="F114" s="16" t="s">
        <v>73</v>
      </c>
      <c r="G114" s="13">
        <v>10</v>
      </c>
      <c r="H114" s="18">
        <f t="shared" si="97"/>
        <v>12.1544067054</v>
      </c>
      <c r="I114" s="18">
        <f t="shared" si="98"/>
        <v>285.3044067054</v>
      </c>
      <c r="J114" s="18">
        <f t="shared" si="99"/>
        <v>0.079564851534729</v>
      </c>
      <c r="K114" s="18">
        <f t="shared" si="108"/>
        <v>75.9047916666667</v>
      </c>
      <c r="L114" s="18">
        <f t="shared" si="109"/>
        <v>0.759047916666667</v>
      </c>
      <c r="M114" s="13" t="s">
        <v>73</v>
      </c>
      <c r="N114" s="13"/>
      <c r="O114" s="18">
        <f t="shared" si="110"/>
        <v>2.73572987454551</v>
      </c>
      <c r="P114" s="18">
        <f t="shared" si="100"/>
        <v>0.217667941307336</v>
      </c>
      <c r="Q114" s="23">
        <f t="shared" si="111"/>
        <v>0.0565936647399074</v>
      </c>
      <c r="R114" s="18">
        <f t="shared" si="112"/>
        <v>0.197352458333333</v>
      </c>
      <c r="S114" s="24">
        <f t="shared" si="101"/>
        <v>0.286764427551844</v>
      </c>
      <c r="T114" s="3">
        <v>0.01</v>
      </c>
      <c r="U114" s="25">
        <f t="shared" si="102"/>
        <v>0.00286764427551844</v>
      </c>
      <c r="V114" s="24"/>
      <c r="W114" s="3"/>
      <c r="X114" s="3"/>
      <c r="Y114" s="27"/>
      <c r="Z114" s="3"/>
      <c r="AA114" s="26"/>
      <c r="AB114" s="3"/>
      <c r="AC114" s="3"/>
      <c r="AD114" s="26"/>
      <c r="AE114" s="24">
        <v>0.001</v>
      </c>
      <c r="AF114" s="3">
        <v>0.49</v>
      </c>
      <c r="AG114" s="25">
        <f t="shared" si="103"/>
        <v>0.00049</v>
      </c>
      <c r="AH114" s="34"/>
      <c r="AI114" s="3"/>
      <c r="AJ114" s="25"/>
      <c r="AK114" s="35"/>
      <c r="AL114" s="26"/>
      <c r="AM114" s="26"/>
      <c r="AN114" s="35"/>
      <c r="AO114" s="26"/>
      <c r="AP114" s="25"/>
      <c r="AQ114" s="3">
        <v>0.01</v>
      </c>
      <c r="AR114" s="3">
        <v>0.5</v>
      </c>
      <c r="AS114" s="3">
        <f t="shared" si="104"/>
        <v>0.005</v>
      </c>
      <c r="AT114" s="2">
        <f t="shared" si="105"/>
        <v>0.00835764427551844</v>
      </c>
      <c r="AU114" s="28">
        <f t="shared" si="115"/>
        <v>75.9047916666667</v>
      </c>
      <c r="AV114" s="1">
        <f t="shared" si="113"/>
        <v>0.26</v>
      </c>
      <c r="AW114" s="2">
        <f t="shared" si="114"/>
        <v>1.34585647462098</v>
      </c>
      <c r="AX114" s="1">
        <f t="shared" si="106"/>
        <v>1487.30478050825</v>
      </c>
      <c r="AZ114" s="2"/>
    </row>
    <row r="115" s="1" customFormat="1" spans="1:52">
      <c r="A115" s="13"/>
      <c r="B115" s="13"/>
      <c r="C115" s="16">
        <v>10</v>
      </c>
      <c r="D115" s="17">
        <v>6.66709417919355</v>
      </c>
      <c r="E115" s="19">
        <f t="shared" si="107"/>
        <v>12.1544067054</v>
      </c>
      <c r="F115" s="16" t="s">
        <v>73</v>
      </c>
      <c r="G115" s="13">
        <v>11</v>
      </c>
      <c r="H115" s="18">
        <f t="shared" si="97"/>
        <v>6.66709417919355</v>
      </c>
      <c r="I115" s="18">
        <f t="shared" si="98"/>
        <v>279.817094179194</v>
      </c>
      <c r="J115" s="18">
        <f t="shared" si="99"/>
        <v>0.0407442903189891</v>
      </c>
      <c r="K115" s="18">
        <f t="shared" si="108"/>
        <v>75.9047916666667</v>
      </c>
      <c r="L115" s="18">
        <f t="shared" si="109"/>
        <v>0.759047916666667</v>
      </c>
      <c r="M115" s="13" t="s">
        <v>75</v>
      </c>
      <c r="N115" s="18">
        <f>(O114-P114)*$C$22/100</f>
        <v>2.39215883657626</v>
      </c>
      <c r="O115" s="18">
        <f t="shared" si="110"/>
        <v>0.884951013328575</v>
      </c>
      <c r="P115" s="18">
        <f t="shared" si="100"/>
        <v>0.0360567010051431</v>
      </c>
      <c r="Q115" s="23">
        <f t="shared" si="111"/>
        <v>0.0093747422613372</v>
      </c>
      <c r="R115" s="18">
        <f t="shared" si="112"/>
        <v>0.197352458333333</v>
      </c>
      <c r="S115" s="24">
        <f t="shared" si="101"/>
        <v>0.0475025360236609</v>
      </c>
      <c r="T115" s="3">
        <v>0.01</v>
      </c>
      <c r="U115" s="25">
        <f t="shared" si="102"/>
        <v>0.000475025360236609</v>
      </c>
      <c r="V115" s="24"/>
      <c r="W115" s="3"/>
      <c r="X115" s="3"/>
      <c r="Y115" s="27"/>
      <c r="Z115" s="3"/>
      <c r="AA115" s="26"/>
      <c r="AB115" s="3"/>
      <c r="AC115" s="3"/>
      <c r="AD115" s="26"/>
      <c r="AE115" s="24">
        <v>0.001</v>
      </c>
      <c r="AF115" s="3">
        <v>0.49</v>
      </c>
      <c r="AG115" s="25">
        <f t="shared" si="103"/>
        <v>0.00049</v>
      </c>
      <c r="AH115" s="34"/>
      <c r="AI115" s="3"/>
      <c r="AJ115" s="25"/>
      <c r="AK115" s="35"/>
      <c r="AL115" s="26"/>
      <c r="AM115" s="26"/>
      <c r="AN115" s="35"/>
      <c r="AO115" s="26"/>
      <c r="AP115" s="25"/>
      <c r="AQ115" s="3">
        <v>0.01</v>
      </c>
      <c r="AR115" s="3">
        <v>0.5</v>
      </c>
      <c r="AS115" s="3">
        <f t="shared" si="104"/>
        <v>0.005</v>
      </c>
      <c r="AT115" s="2">
        <f t="shared" si="105"/>
        <v>0.00596502536023661</v>
      </c>
      <c r="AU115" s="28">
        <f t="shared" si="115"/>
        <v>75.9047916666667</v>
      </c>
      <c r="AV115" s="1">
        <f t="shared" si="113"/>
        <v>0.26</v>
      </c>
      <c r="AW115" s="2">
        <f t="shared" si="114"/>
        <v>1.34585647462098</v>
      </c>
      <c r="AX115" s="1">
        <f t="shared" si="106"/>
        <v>1061.5205004741</v>
      </c>
      <c r="AZ115" s="2"/>
    </row>
    <row r="116" s="1" customFormat="1" spans="1:52">
      <c r="A116" s="13"/>
      <c r="B116" s="13"/>
      <c r="C116" s="16">
        <v>11</v>
      </c>
      <c r="D116" s="17">
        <v>-4.99507682676667</v>
      </c>
      <c r="E116" s="19">
        <f t="shared" si="107"/>
        <v>6.66709417919355</v>
      </c>
      <c r="F116" s="16" t="s">
        <v>75</v>
      </c>
      <c r="G116" s="13">
        <v>12</v>
      </c>
      <c r="H116" s="18">
        <f t="shared" si="97"/>
        <v>-4.99507682676667</v>
      </c>
      <c r="I116" s="18">
        <f t="shared" si="98"/>
        <v>268.154923173233</v>
      </c>
      <c r="J116" s="18">
        <f t="shared" si="99"/>
        <v>0.00897085015119556</v>
      </c>
      <c r="K116" s="18">
        <f t="shared" si="108"/>
        <v>75.9047916666667</v>
      </c>
      <c r="L116" s="18">
        <f t="shared" si="109"/>
        <v>0.759047916666667</v>
      </c>
      <c r="M116" s="13" t="s">
        <v>73</v>
      </c>
      <c r="N116" s="13"/>
      <c r="O116" s="18">
        <f t="shared" si="110"/>
        <v>1.6079422289901</v>
      </c>
      <c r="P116" s="18">
        <f t="shared" si="100"/>
        <v>0.0144246087880496</v>
      </c>
      <c r="Q116" s="23">
        <f t="shared" si="111"/>
        <v>0.00375039828489288</v>
      </c>
      <c r="R116" s="18">
        <f t="shared" si="112"/>
        <v>0.197352458333333</v>
      </c>
      <c r="S116" s="24">
        <f t="shared" si="101"/>
        <v>0.0190035549420842</v>
      </c>
      <c r="T116" s="3">
        <v>0.01</v>
      </c>
      <c r="U116" s="25">
        <f t="shared" si="102"/>
        <v>0.000190035549420842</v>
      </c>
      <c r="V116" s="24"/>
      <c r="W116" s="3"/>
      <c r="X116" s="3"/>
      <c r="Y116" s="27"/>
      <c r="Z116" s="3"/>
      <c r="AA116" s="26"/>
      <c r="AB116" s="3"/>
      <c r="AC116" s="3"/>
      <c r="AD116" s="26"/>
      <c r="AE116" s="24">
        <v>0.001</v>
      </c>
      <c r="AF116" s="3">
        <v>0.49</v>
      </c>
      <c r="AG116" s="25">
        <f t="shared" si="103"/>
        <v>0.00049</v>
      </c>
      <c r="AH116" s="34"/>
      <c r="AI116" s="3"/>
      <c r="AJ116" s="25"/>
      <c r="AK116" s="35"/>
      <c r="AL116" s="26"/>
      <c r="AM116" s="26"/>
      <c r="AN116" s="35"/>
      <c r="AO116" s="26"/>
      <c r="AP116" s="25"/>
      <c r="AQ116" s="3">
        <v>0.01</v>
      </c>
      <c r="AR116" s="3">
        <v>0.5</v>
      </c>
      <c r="AS116" s="3">
        <f t="shared" si="104"/>
        <v>0.005</v>
      </c>
      <c r="AT116" s="2">
        <f t="shared" si="105"/>
        <v>0.00568003554942084</v>
      </c>
      <c r="AU116" s="28">
        <f t="shared" si="115"/>
        <v>75.9047916666667</v>
      </c>
      <c r="AV116" s="1">
        <f t="shared" si="113"/>
        <v>0.26</v>
      </c>
      <c r="AW116" s="2">
        <f t="shared" si="114"/>
        <v>1.34585647462098</v>
      </c>
      <c r="AX116" s="1">
        <f t="shared" si="106"/>
        <v>1010.80445010761</v>
      </c>
      <c r="AY116" s="1">
        <f>SUM(AX105:AX116)</f>
        <v>19448.9444970737</v>
      </c>
      <c r="AZ116" s="2"/>
    </row>
    <row r="117" s="1" customFormat="1" spans="1:46">
      <c r="A117" s="13"/>
      <c r="B117" s="13"/>
      <c r="C117" s="16">
        <v>12</v>
      </c>
      <c r="D117" s="17">
        <v>-15.2536951372581</v>
      </c>
      <c r="E117" s="19">
        <f t="shared" si="107"/>
        <v>-4.99507682676667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102"/>
  <sheetViews>
    <sheetView workbookViewId="0">
      <pane xSplit="4" topLeftCell="E1" activePane="topRight" state="frozen"/>
      <selection/>
      <selection pane="topRight" activeCell="A1" sqref="A1:G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55" width="11.4444444444444" style="1" customWidth="1"/>
    <col min="56" max="57" width="8.88888888888889" style="1"/>
    <col min="58" max="58" width="9" style="1"/>
    <col min="59" max="60" width="11.4444444444444" style="1"/>
    <col min="61" max="61" width="9" style="1"/>
    <col min="62" max="63" width="16.2222222222222" style="1" customWidth="1"/>
    <col min="64" max="64" width="11.4444444444444" style="1"/>
    <col min="65" max="65" width="10" style="1"/>
    <col min="66" max="66" width="15.6666666666667" style="1"/>
    <col min="67" max="67" width="14.3333333333333" style="1" customWidth="1"/>
    <col min="68" max="69" width="8.88888888888889" style="1"/>
    <col min="70" max="70" width="11.4444444444444" style="1" customWidth="1"/>
    <col min="71" max="72" width="8.88888888888889" style="1"/>
    <col min="73" max="73" width="11.4444444444444" style="1"/>
    <col min="74" max="74" width="16.2222222222222" style="1" customWidth="1"/>
    <col min="75" max="75" width="8.88888888888889" style="1"/>
    <col min="76" max="76" width="11.4444444444444" style="1" customWidth="1"/>
    <col min="77" max="77" width="15.6666666666667" style="1"/>
    <col min="78" max="79" width="8.88888888888889" style="1"/>
    <col min="80" max="80" width="16.2222222222222" style="1" customWidth="1"/>
    <col min="81" max="82" width="15.6666666666667" style="1"/>
    <col min="83" max="84" width="8.88888888888889" style="1"/>
    <col min="85" max="85" width="15.6666666666667" style="1" customWidth="1"/>
    <col min="86" max="16384" width="8.88888888888889" style="1"/>
  </cols>
  <sheetData>
    <row r="1" s="1" customFormat="1" spans="3:46">
      <c r="C1" s="3" t="s">
        <v>0</v>
      </c>
      <c r="D1" s="3" t="s">
        <v>1</v>
      </c>
      <c r="E1" s="3" t="s">
        <v>2</v>
      </c>
      <c r="F1" s="3" t="s">
        <v>3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T1" s="2"/>
    </row>
    <row r="2" s="1" customFormat="1" spans="1:46">
      <c r="A2" s="4" t="s">
        <v>10</v>
      </c>
      <c r="B2" s="5" t="s">
        <v>11</v>
      </c>
      <c r="C2" s="3"/>
      <c r="D2" s="3"/>
      <c r="E2" s="6">
        <v>348.868</v>
      </c>
      <c r="F2" s="3">
        <v>769.42</v>
      </c>
      <c r="G2" s="20">
        <f>(F2+F3+F4)/3</f>
        <v>1205.71666666667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T2" s="2"/>
    </row>
    <row r="3" s="1" customFormat="1" spans="1:46">
      <c r="A3" s="4"/>
      <c r="B3" s="5" t="s">
        <v>14</v>
      </c>
      <c r="C3" s="3"/>
      <c r="D3" s="3"/>
      <c r="E3" s="8"/>
      <c r="F3" s="3">
        <v>1192.09</v>
      </c>
      <c r="G3" s="20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T3" s="2"/>
    </row>
    <row r="4" s="1" customFormat="1" spans="1:46">
      <c r="A4" s="4"/>
      <c r="B4" s="5" t="s">
        <v>15</v>
      </c>
      <c r="C4" s="3"/>
      <c r="D4" s="3"/>
      <c r="E4" s="10"/>
      <c r="F4" s="3">
        <v>1655.64</v>
      </c>
      <c r="G4" s="20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T4" s="2"/>
    </row>
    <row r="5" s="1" customFormat="1" spans="1:46">
      <c r="A5" s="4" t="s">
        <v>4</v>
      </c>
      <c r="B5" s="5" t="s">
        <v>16</v>
      </c>
      <c r="C5" s="3"/>
      <c r="D5" s="3"/>
      <c r="E5" s="6">
        <v>1532.1964109589</v>
      </c>
      <c r="F5" s="3">
        <v>91.104</v>
      </c>
      <c r="G5" s="20">
        <f>(F5+F6)/2</f>
        <v>92.50925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T5" s="2"/>
    </row>
    <row r="6" s="1" customFormat="1" spans="1:46">
      <c r="A6" s="4"/>
      <c r="B6" s="5" t="s">
        <v>17</v>
      </c>
      <c r="C6" s="3"/>
      <c r="D6" s="3"/>
      <c r="E6" s="10"/>
      <c r="F6" s="3">
        <v>93.9145</v>
      </c>
      <c r="G6" s="20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T6" s="2"/>
    </row>
    <row r="7" s="1" customFormat="1" spans="1:46">
      <c r="A7" s="4" t="s">
        <v>5</v>
      </c>
      <c r="B7" s="5"/>
      <c r="C7" s="3"/>
      <c r="D7" s="3"/>
      <c r="E7" s="12">
        <v>3277.09893454754</v>
      </c>
      <c r="F7" s="3">
        <v>122.786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T7" s="2"/>
    </row>
    <row r="8" s="1" customFormat="1" spans="1:46">
      <c r="A8" s="4" t="s">
        <v>6</v>
      </c>
      <c r="B8" s="5"/>
      <c r="C8" s="3"/>
      <c r="D8" s="3"/>
      <c r="E8" s="12">
        <v>10.538</v>
      </c>
      <c r="F8" s="3">
        <v>625.464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T8" s="2"/>
    </row>
    <row r="9" s="1" customFormat="1" spans="1:46">
      <c r="A9" s="4" t="s">
        <v>7</v>
      </c>
      <c r="B9" s="5"/>
      <c r="C9" s="3"/>
      <c r="D9" s="3"/>
      <c r="E9" s="12">
        <v>116.31</v>
      </c>
      <c r="F9" s="3">
        <v>341.64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T9" s="2"/>
    </row>
    <row r="10" s="1" customFormat="1" spans="1:46">
      <c r="A10" s="4" t="s">
        <v>8</v>
      </c>
      <c r="B10" s="5"/>
      <c r="C10" s="3"/>
      <c r="D10" s="3"/>
      <c r="E10" s="12">
        <v>8.72388205577226</v>
      </c>
      <c r="F10" s="3">
        <v>341.64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T10" s="2"/>
    </row>
    <row r="11" s="1" customFormat="1" spans="1:46">
      <c r="A11" s="4" t="s">
        <v>9</v>
      </c>
      <c r="B11" s="5"/>
      <c r="C11" s="3"/>
      <c r="D11" s="3"/>
      <c r="E11" s="12">
        <v>0</v>
      </c>
      <c r="F11" s="3">
        <v>910.8575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89334643.9643757</v>
      </c>
      <c r="J14" s="14" t="s">
        <v>22</v>
      </c>
      <c r="K14" s="14">
        <f>I14/(10000*1000)</f>
        <v>8.93346439643757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65032964.3086212</v>
      </c>
      <c r="J15" s="14" t="s">
        <v>22</v>
      </c>
      <c r="K15" s="14">
        <f>I15/(10000*1000)</f>
        <v>6.50329643086212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1205.71666666667</v>
      </c>
      <c r="C27" s="16" t="s">
        <v>72</v>
      </c>
      <c r="D27" s="17">
        <v>-8.38147198870968</v>
      </c>
      <c r="E27" s="16"/>
      <c r="F27" s="16"/>
      <c r="G27" s="13">
        <v>1</v>
      </c>
      <c r="H27" s="18">
        <f t="shared" ref="H27:H38" si="0">E28</f>
        <v>-8.38147198870968</v>
      </c>
      <c r="I27" s="18">
        <f t="shared" ref="I27:I38" si="1">H27+273.15</f>
        <v>264.76852801129</v>
      </c>
      <c r="J27" s="18">
        <f t="shared" ref="J27:J38" si="2">EXP(($C$16*(I27-$C$14))/($C$17*I27*$C$14))</f>
        <v>0.00563823328087136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73</v>
      </c>
      <c r="N27" s="13"/>
      <c r="O27" s="18">
        <f>L27</f>
        <v>1.00476388888889</v>
      </c>
      <c r="P27" s="18">
        <f t="shared" ref="P27:P38" si="5">O27*J27</f>
        <v>0.00566509319775107</v>
      </c>
      <c r="Q27" s="23">
        <f t="shared" ref="Q27:Q38" si="6">P27*$B$29</f>
        <v>0.000736462115707639</v>
      </c>
      <c r="R27" s="18">
        <f t="shared" ref="R27:R38" si="7">L27*$B$29</f>
        <v>0.130619305555556</v>
      </c>
      <c r="S27" s="24">
        <f t="shared" ref="S27:S38" si="8">Q27/R27</f>
        <v>0.00563823328087136</v>
      </c>
      <c r="T27" s="3">
        <v>0.01</v>
      </c>
      <c r="U27" s="25">
        <f t="shared" ref="U27:U38" si="9">S27*T27</f>
        <v>5.63823328087136e-5</v>
      </c>
      <c r="V27" s="24"/>
      <c r="W27" s="3"/>
      <c r="X27" s="25"/>
      <c r="Y27" s="27">
        <v>0.05</v>
      </c>
      <c r="Z27" s="3">
        <v>0.21</v>
      </c>
      <c r="AA27" s="26">
        <f t="shared" ref="AA27:AA38" si="10">Y27*Z27</f>
        <v>0.0105</v>
      </c>
      <c r="AB27" s="3">
        <v>0.02</v>
      </c>
      <c r="AC27" s="3">
        <v>0.29</v>
      </c>
      <c r="AD27" s="26">
        <f t="shared" ref="AD27:AD38" si="11">AB27*AC27</f>
        <v>0.0058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0.02</v>
      </c>
      <c r="AO27" s="3">
        <v>0.38</v>
      </c>
      <c r="AP27" s="3">
        <f t="shared" ref="AP27:AP38" si="13">AO27*AN27</f>
        <v>0.0076</v>
      </c>
      <c r="AQ27" s="1">
        <f t="shared" ref="AQ27:AQ38" si="14">(AP27+AM27+AD27+AA27+U27+X27+AG27+AJ27)</f>
        <v>0.0349563823328087</v>
      </c>
      <c r="AR27" s="28">
        <f t="shared" ref="AR27:AR38" si="15">$B$27/12</f>
        <v>100.476388888889</v>
      </c>
      <c r="AS27" s="1">
        <f t="shared" ref="AS27:AS38" si="16">$B$29</f>
        <v>0.13</v>
      </c>
      <c r="AT27" s="2">
        <f>$E$2/12</f>
        <v>29.0723333333333</v>
      </c>
      <c r="AU27" s="1">
        <f t="shared" ref="AU27:AU38" si="17">AT27*10000*AS27*0.67*AR27*AQ27</f>
        <v>88938.2425539104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-13.3018994834516</v>
      </c>
      <c r="E28" s="19">
        <f t="shared" ref="E28:E39" si="18">D27</f>
        <v>-8.38147198870968</v>
      </c>
      <c r="F28" s="16" t="s">
        <v>73</v>
      </c>
      <c r="G28" s="13">
        <v>2</v>
      </c>
      <c r="H28" s="18">
        <f t="shared" si="0"/>
        <v>-13.3018994834516</v>
      </c>
      <c r="I28" s="18">
        <f t="shared" si="1"/>
        <v>259.848100516548</v>
      </c>
      <c r="J28" s="18">
        <f t="shared" si="2"/>
        <v>0.00281007892139192</v>
      </c>
      <c r="K28" s="18">
        <f t="shared" si="3"/>
        <v>100.476388888889</v>
      </c>
      <c r="L28" s="18">
        <f t="shared" si="4"/>
        <v>1.00476388888889</v>
      </c>
      <c r="M28" s="13" t="s">
        <v>73</v>
      </c>
      <c r="N28" s="13"/>
      <c r="O28" s="18">
        <f t="shared" ref="O28:O38" si="19">L28+O27-P27-N28</f>
        <v>2.00386268458003</v>
      </c>
      <c r="P28" s="18">
        <f t="shared" si="5"/>
        <v>0.00563101229130216</v>
      </c>
      <c r="Q28" s="23">
        <f t="shared" si="6"/>
        <v>0.000732031597869281</v>
      </c>
      <c r="R28" s="18">
        <f t="shared" si="7"/>
        <v>0.130619305555556</v>
      </c>
      <c r="S28" s="24">
        <f t="shared" si="8"/>
        <v>0.00560431396228737</v>
      </c>
      <c r="T28" s="3">
        <v>0.01</v>
      </c>
      <c r="U28" s="25">
        <f t="shared" si="9"/>
        <v>5.60431396228737e-5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0.0219560431396229</v>
      </c>
      <c r="AR28" s="28">
        <f t="shared" si="15"/>
        <v>100.476388888889</v>
      </c>
      <c r="AS28" s="1">
        <f t="shared" si="16"/>
        <v>0.13</v>
      </c>
      <c r="AT28" s="2">
        <f t="shared" ref="AT28:AT38" si="20">$E$2/12</f>
        <v>29.0723333333333</v>
      </c>
      <c r="AU28" s="1">
        <f t="shared" si="17"/>
        <v>55861.9559565562</v>
      </c>
    </row>
    <row r="29" s="1" customFormat="1" spans="1:47">
      <c r="A29" s="13" t="s">
        <v>38</v>
      </c>
      <c r="B29" s="13">
        <v>0.13</v>
      </c>
      <c r="C29" s="16">
        <v>2</v>
      </c>
      <c r="D29" s="17">
        <v>-5.04704306410714</v>
      </c>
      <c r="E29" s="19">
        <f t="shared" si="18"/>
        <v>-13.3018994834516</v>
      </c>
      <c r="F29" s="16" t="s">
        <v>73</v>
      </c>
      <c r="G29" s="13">
        <v>3</v>
      </c>
      <c r="H29" s="18">
        <f t="shared" si="0"/>
        <v>-5.04704306410714</v>
      </c>
      <c r="I29" s="18">
        <f t="shared" si="1"/>
        <v>268.102956935893</v>
      </c>
      <c r="J29" s="18">
        <f t="shared" si="2"/>
        <v>0.00890793490891878</v>
      </c>
      <c r="K29" s="18">
        <f t="shared" si="3"/>
        <v>100.476388888889</v>
      </c>
      <c r="L29" s="18">
        <f t="shared" si="4"/>
        <v>1.00476388888889</v>
      </c>
      <c r="M29" s="13" t="s">
        <v>73</v>
      </c>
      <c r="N29" s="13"/>
      <c r="O29" s="18">
        <f t="shared" si="19"/>
        <v>3.00299556117761</v>
      </c>
      <c r="P29" s="18">
        <f t="shared" si="5"/>
        <v>0.0267504889907422</v>
      </c>
      <c r="Q29" s="23">
        <f t="shared" si="6"/>
        <v>0.00347756356879649</v>
      </c>
      <c r="R29" s="18">
        <f t="shared" si="7"/>
        <v>0.130619305555556</v>
      </c>
      <c r="S29" s="24">
        <f t="shared" si="8"/>
        <v>0.0266236568477038</v>
      </c>
      <c r="T29" s="3">
        <v>0.01</v>
      </c>
      <c r="U29" s="25">
        <f t="shared" si="9"/>
        <v>0.000266236568477038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0.022166236568477</v>
      </c>
      <c r="AR29" s="28">
        <f t="shared" si="15"/>
        <v>100.476388888889</v>
      </c>
      <c r="AS29" s="1">
        <f t="shared" si="16"/>
        <v>0.13</v>
      </c>
      <c r="AT29" s="2">
        <f t="shared" si="20"/>
        <v>29.0723333333333</v>
      </c>
      <c r="AU29" s="1">
        <f t="shared" si="17"/>
        <v>56396.7433948182</v>
      </c>
    </row>
    <row r="30" s="1" customFormat="1" spans="1:47">
      <c r="A30" s="13"/>
      <c r="B30" s="13"/>
      <c r="C30" s="16">
        <v>3</v>
      </c>
      <c r="D30" s="17">
        <v>1.04565479709677</v>
      </c>
      <c r="E30" s="19">
        <f t="shared" si="18"/>
        <v>-5.04704306410714</v>
      </c>
      <c r="F30" s="16" t="s">
        <v>73</v>
      </c>
      <c r="G30" s="13">
        <v>4</v>
      </c>
      <c r="H30" s="18">
        <f t="shared" si="0"/>
        <v>1.04565479709677</v>
      </c>
      <c r="I30" s="18">
        <f t="shared" si="1"/>
        <v>274.195654797097</v>
      </c>
      <c r="J30" s="18">
        <f t="shared" si="2"/>
        <v>0.0199638532825592</v>
      </c>
      <c r="K30" s="18">
        <f t="shared" si="3"/>
        <v>100.476388888889</v>
      </c>
      <c r="L30" s="18">
        <f t="shared" si="4"/>
        <v>1.00476388888889</v>
      </c>
      <c r="M30" s="13" t="s">
        <v>73</v>
      </c>
      <c r="N30" s="13"/>
      <c r="O30" s="18">
        <f t="shared" si="19"/>
        <v>3.98100896107576</v>
      </c>
      <c r="P30" s="18">
        <f t="shared" si="5"/>
        <v>0.0794762788154699</v>
      </c>
      <c r="Q30" s="23">
        <f t="shared" si="6"/>
        <v>0.0103319162460111</v>
      </c>
      <c r="R30" s="18">
        <f t="shared" si="7"/>
        <v>0.130619305555556</v>
      </c>
      <c r="S30" s="24">
        <f t="shared" si="8"/>
        <v>0.0790994577873994</v>
      </c>
      <c r="T30" s="3">
        <v>0.01</v>
      </c>
      <c r="U30" s="25">
        <f t="shared" si="9"/>
        <v>0.000790994577873994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0.022690994577874</v>
      </c>
      <c r="AR30" s="28">
        <f t="shared" si="15"/>
        <v>100.476388888889</v>
      </c>
      <c r="AS30" s="1">
        <f t="shared" si="16"/>
        <v>0.13</v>
      </c>
      <c r="AT30" s="2">
        <f t="shared" si="20"/>
        <v>29.0723333333333</v>
      </c>
      <c r="AU30" s="1">
        <f t="shared" si="17"/>
        <v>57731.8659677868</v>
      </c>
    </row>
    <row r="31" s="1" customFormat="1" spans="1:47">
      <c r="A31" s="13"/>
      <c r="B31" s="13"/>
      <c r="C31" s="16">
        <v>4</v>
      </c>
      <c r="D31" s="17">
        <v>9.12179011233334</v>
      </c>
      <c r="E31" s="19">
        <f t="shared" si="18"/>
        <v>1.04565479709677</v>
      </c>
      <c r="F31" s="16" t="s">
        <v>73</v>
      </c>
      <c r="G31" s="13">
        <v>5</v>
      </c>
      <c r="H31" s="18">
        <f t="shared" si="0"/>
        <v>9.12179011233334</v>
      </c>
      <c r="I31" s="18">
        <f t="shared" si="1"/>
        <v>282.271790112333</v>
      </c>
      <c r="J31" s="18">
        <f t="shared" si="2"/>
        <v>0.0551423312150687</v>
      </c>
      <c r="K31" s="18">
        <f t="shared" si="3"/>
        <v>100.476388888889</v>
      </c>
      <c r="L31" s="18">
        <f t="shared" si="4"/>
        <v>1.00476388888889</v>
      </c>
      <c r="M31" s="13" t="s">
        <v>75</v>
      </c>
      <c r="N31" s="18">
        <f>(O30-P30)*C22/100</f>
        <v>3.70645604814727</v>
      </c>
      <c r="O31" s="18">
        <f t="shared" si="19"/>
        <v>1.1998405230019</v>
      </c>
      <c r="P31" s="18">
        <f t="shared" si="5"/>
        <v>0.0661620035246322</v>
      </c>
      <c r="Q31" s="23">
        <f t="shared" si="6"/>
        <v>0.00860106045820219</v>
      </c>
      <c r="R31" s="18">
        <f t="shared" si="7"/>
        <v>0.130619305555556</v>
      </c>
      <c r="S31" s="24">
        <f t="shared" si="8"/>
        <v>0.0658483094946784</v>
      </c>
      <c r="T31" s="3">
        <v>0.01</v>
      </c>
      <c r="U31" s="25">
        <f t="shared" si="9"/>
        <v>0.000658483094946784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0.0225584830949468</v>
      </c>
      <c r="AR31" s="28">
        <f t="shared" si="15"/>
        <v>100.476388888889</v>
      </c>
      <c r="AS31" s="1">
        <f t="shared" si="16"/>
        <v>0.13</v>
      </c>
      <c r="AT31" s="2">
        <f t="shared" si="20"/>
        <v>29.0723333333333</v>
      </c>
      <c r="AU31" s="1">
        <f t="shared" si="17"/>
        <v>57394.7218578055</v>
      </c>
    </row>
    <row r="32" s="1" customFormat="1" spans="1:47">
      <c r="A32" s="13"/>
      <c r="B32" s="13"/>
      <c r="C32" s="16">
        <v>5</v>
      </c>
      <c r="D32" s="17">
        <v>16.6997091841935</v>
      </c>
      <c r="E32" s="19">
        <f t="shared" si="18"/>
        <v>9.12179011233334</v>
      </c>
      <c r="F32" s="16" t="s">
        <v>75</v>
      </c>
      <c r="G32" s="13">
        <v>6</v>
      </c>
      <c r="H32" s="18">
        <f t="shared" si="0"/>
        <v>16.6997091841935</v>
      </c>
      <c r="I32" s="18">
        <f t="shared" si="1"/>
        <v>289.849709184194</v>
      </c>
      <c r="J32" s="18">
        <f t="shared" si="2"/>
        <v>0.135876874626779</v>
      </c>
      <c r="K32" s="18">
        <f t="shared" si="3"/>
        <v>100.476388888889</v>
      </c>
      <c r="L32" s="18">
        <f t="shared" si="4"/>
        <v>1.00476388888889</v>
      </c>
      <c r="M32" s="13" t="s">
        <v>73</v>
      </c>
      <c r="N32" s="13"/>
      <c r="O32" s="18">
        <f t="shared" si="19"/>
        <v>2.13844240836616</v>
      </c>
      <c r="P32" s="18">
        <f t="shared" si="5"/>
        <v>0.290564871018156</v>
      </c>
      <c r="Q32" s="23">
        <f t="shared" si="6"/>
        <v>0.0377734332323603</v>
      </c>
      <c r="R32" s="18">
        <f t="shared" si="7"/>
        <v>0.130619305555556</v>
      </c>
      <c r="S32" s="24">
        <f t="shared" si="8"/>
        <v>0.289187215256587</v>
      </c>
      <c r="T32" s="3">
        <v>0.01</v>
      </c>
      <c r="U32" s="25">
        <f t="shared" si="9"/>
        <v>0.00289187215256587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0.0323418721525659</v>
      </c>
      <c r="AR32" s="28">
        <f t="shared" si="15"/>
        <v>100.476388888889</v>
      </c>
      <c r="AS32" s="1">
        <f t="shared" si="16"/>
        <v>0.13</v>
      </c>
      <c r="AT32" s="2">
        <f t="shared" si="20"/>
        <v>29.0723333333333</v>
      </c>
      <c r="AU32" s="1">
        <f t="shared" si="17"/>
        <v>82286.2401139478</v>
      </c>
    </row>
    <row r="33" s="1" customFormat="1" spans="1:47">
      <c r="A33" s="13"/>
      <c r="B33" s="13"/>
      <c r="C33" s="16">
        <v>6</v>
      </c>
      <c r="D33" s="17">
        <v>20.8233751486667</v>
      </c>
      <c r="E33" s="19">
        <f t="shared" si="18"/>
        <v>16.6997091841935</v>
      </c>
      <c r="F33" s="16" t="s">
        <v>73</v>
      </c>
      <c r="G33" s="13">
        <v>7</v>
      </c>
      <c r="H33" s="18">
        <f t="shared" si="0"/>
        <v>20.8233751486667</v>
      </c>
      <c r="I33" s="18">
        <f t="shared" si="1"/>
        <v>293.973375148667</v>
      </c>
      <c r="J33" s="18">
        <f t="shared" si="2"/>
        <v>0.217666341848495</v>
      </c>
      <c r="K33" s="18">
        <f t="shared" si="3"/>
        <v>100.476388888889</v>
      </c>
      <c r="L33" s="18">
        <f t="shared" si="4"/>
        <v>1.00476388888889</v>
      </c>
      <c r="M33" s="13" t="s">
        <v>73</v>
      </c>
      <c r="N33" s="13"/>
      <c r="O33" s="18">
        <f t="shared" si="19"/>
        <v>2.85264142623689</v>
      </c>
      <c r="P33" s="18">
        <f t="shared" si="5"/>
        <v>0.620924023854458</v>
      </c>
      <c r="Q33" s="23">
        <f t="shared" si="6"/>
        <v>0.0807201231010795</v>
      </c>
      <c r="R33" s="18">
        <f t="shared" si="7"/>
        <v>0.130619305555556</v>
      </c>
      <c r="S33" s="24">
        <f t="shared" si="8"/>
        <v>0.617980035629169</v>
      </c>
      <c r="T33" s="3">
        <v>0.01</v>
      </c>
      <c r="U33" s="25">
        <f t="shared" si="9"/>
        <v>0.00617980035629169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0.0356298003562917</v>
      </c>
      <c r="AR33" s="28">
        <f t="shared" si="15"/>
        <v>100.476388888889</v>
      </c>
      <c r="AS33" s="1">
        <f t="shared" si="16"/>
        <v>0.13</v>
      </c>
      <c r="AT33" s="2">
        <f t="shared" si="20"/>
        <v>29.0723333333333</v>
      </c>
      <c r="AU33" s="1">
        <f t="shared" si="17"/>
        <v>90651.5953529067</v>
      </c>
    </row>
    <row r="34" s="1" customFormat="1" spans="1:47">
      <c r="A34" s="13"/>
      <c r="B34" s="13"/>
      <c r="C34" s="16">
        <v>7</v>
      </c>
      <c r="D34" s="17">
        <v>24.0613754377419</v>
      </c>
      <c r="E34" s="19">
        <f t="shared" si="18"/>
        <v>20.8233751486667</v>
      </c>
      <c r="F34" s="16" t="s">
        <v>73</v>
      </c>
      <c r="G34" s="13">
        <v>8</v>
      </c>
      <c r="H34" s="18">
        <f t="shared" si="0"/>
        <v>24.0613754377419</v>
      </c>
      <c r="I34" s="18">
        <f t="shared" si="1"/>
        <v>297.211375437742</v>
      </c>
      <c r="J34" s="18">
        <f t="shared" si="2"/>
        <v>0.312250929771429</v>
      </c>
      <c r="K34" s="18">
        <f t="shared" si="3"/>
        <v>100.476388888889</v>
      </c>
      <c r="L34" s="18">
        <f t="shared" si="4"/>
        <v>1.00476388888889</v>
      </c>
      <c r="M34" s="13" t="s">
        <v>73</v>
      </c>
      <c r="N34" s="13"/>
      <c r="O34" s="18">
        <f t="shared" si="19"/>
        <v>3.23648129127132</v>
      </c>
      <c r="P34" s="18">
        <f t="shared" si="5"/>
        <v>1.01059429238731</v>
      </c>
      <c r="Q34" s="23">
        <f t="shared" si="6"/>
        <v>0.13137725801035</v>
      </c>
      <c r="R34" s="18">
        <f t="shared" si="7"/>
        <v>0.130619305555556</v>
      </c>
      <c r="S34" s="24">
        <f t="shared" si="8"/>
        <v>1.0058027597955</v>
      </c>
      <c r="T34" s="3">
        <v>0.01</v>
      </c>
      <c r="U34" s="25">
        <f t="shared" si="9"/>
        <v>0.010058027597955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0.039508027597955</v>
      </c>
      <c r="AR34" s="28">
        <f t="shared" si="15"/>
        <v>100.476388888889</v>
      </c>
      <c r="AS34" s="1">
        <f t="shared" si="16"/>
        <v>0.13</v>
      </c>
      <c r="AT34" s="2">
        <f t="shared" si="20"/>
        <v>29.0723333333333</v>
      </c>
      <c r="AU34" s="1">
        <f t="shared" si="17"/>
        <v>100518.826801926</v>
      </c>
    </row>
    <row r="35" s="1" customFormat="1" spans="1:47">
      <c r="A35" s="13"/>
      <c r="B35" s="13"/>
      <c r="C35" s="16">
        <v>8</v>
      </c>
      <c r="D35" s="17">
        <v>23.5978186367742</v>
      </c>
      <c r="E35" s="19">
        <f t="shared" si="18"/>
        <v>24.0613754377419</v>
      </c>
      <c r="F35" s="16" t="s">
        <v>73</v>
      </c>
      <c r="G35" s="13">
        <v>9</v>
      </c>
      <c r="H35" s="18">
        <f t="shared" si="0"/>
        <v>23.5978186367742</v>
      </c>
      <c r="I35" s="18">
        <f t="shared" si="1"/>
        <v>296.747818636774</v>
      </c>
      <c r="J35" s="18">
        <f t="shared" si="2"/>
        <v>0.29667319957474</v>
      </c>
      <c r="K35" s="18">
        <f t="shared" si="3"/>
        <v>100.476388888889</v>
      </c>
      <c r="L35" s="18">
        <f t="shared" si="4"/>
        <v>1.00476388888889</v>
      </c>
      <c r="M35" s="13" t="s">
        <v>73</v>
      </c>
      <c r="N35" s="13"/>
      <c r="O35" s="18">
        <f t="shared" si="19"/>
        <v>3.23065088777291</v>
      </c>
      <c r="P35" s="18">
        <f t="shared" si="5"/>
        <v>0.958447535584562</v>
      </c>
      <c r="Q35" s="23">
        <f t="shared" si="6"/>
        <v>0.124598179625993</v>
      </c>
      <c r="R35" s="18">
        <f t="shared" si="7"/>
        <v>0.130619305555556</v>
      </c>
      <c r="S35" s="24">
        <f t="shared" si="8"/>
        <v>0.953903246507451</v>
      </c>
      <c r="T35" s="3">
        <v>0.01</v>
      </c>
      <c r="U35" s="25">
        <f t="shared" si="9"/>
        <v>0.00953903246507451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0.0389890324650745</v>
      </c>
      <c r="AR35" s="28">
        <f t="shared" si="15"/>
        <v>100.476388888889</v>
      </c>
      <c r="AS35" s="1">
        <f t="shared" si="16"/>
        <v>0.13</v>
      </c>
      <c r="AT35" s="2">
        <f t="shared" si="20"/>
        <v>29.0723333333333</v>
      </c>
      <c r="AU35" s="1">
        <f t="shared" si="17"/>
        <v>99198.3665044913</v>
      </c>
    </row>
    <row r="36" s="1" customFormat="1" spans="1:47">
      <c r="A36" s="13"/>
      <c r="B36" s="13"/>
      <c r="C36" s="16">
        <v>9</v>
      </c>
      <c r="D36" s="17">
        <v>16.4939386454</v>
      </c>
      <c r="E36" s="19">
        <f t="shared" si="18"/>
        <v>23.5978186367742</v>
      </c>
      <c r="F36" s="16" t="s">
        <v>73</v>
      </c>
      <c r="G36" s="13">
        <v>10</v>
      </c>
      <c r="H36" s="18">
        <f t="shared" si="0"/>
        <v>16.4939386454</v>
      </c>
      <c r="I36" s="18">
        <f t="shared" si="1"/>
        <v>289.6439386454</v>
      </c>
      <c r="J36" s="18">
        <f t="shared" si="2"/>
        <v>0.132672559061295</v>
      </c>
      <c r="K36" s="18">
        <f t="shared" si="3"/>
        <v>100.476388888889</v>
      </c>
      <c r="L36" s="18">
        <f t="shared" si="4"/>
        <v>1.00476388888889</v>
      </c>
      <c r="M36" s="13" t="s">
        <v>73</v>
      </c>
      <c r="N36" s="13"/>
      <c r="O36" s="18">
        <f t="shared" si="19"/>
        <v>3.27696724107723</v>
      </c>
      <c r="P36" s="18">
        <f t="shared" si="5"/>
        <v>0.434763629833748</v>
      </c>
      <c r="Q36" s="23">
        <f t="shared" si="6"/>
        <v>0.0565192718783872</v>
      </c>
      <c r="R36" s="18">
        <f t="shared" si="7"/>
        <v>0.130619305555556</v>
      </c>
      <c r="S36" s="24">
        <f t="shared" si="8"/>
        <v>0.432702284229709</v>
      </c>
      <c r="T36" s="3">
        <v>0.01</v>
      </c>
      <c r="U36" s="25">
        <f t="shared" si="9"/>
        <v>0.00432702284229709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0.0337770228422971</v>
      </c>
      <c r="AR36" s="28">
        <f t="shared" si="15"/>
        <v>100.476388888889</v>
      </c>
      <c r="AS36" s="1">
        <f t="shared" si="16"/>
        <v>0.13</v>
      </c>
      <c r="AT36" s="2">
        <f t="shared" si="20"/>
        <v>29.0723333333333</v>
      </c>
      <c r="AU36" s="1">
        <f t="shared" si="17"/>
        <v>85937.64142114</v>
      </c>
    </row>
    <row r="37" s="1" customFormat="1" spans="1:47">
      <c r="A37" s="13"/>
      <c r="B37" s="13"/>
      <c r="C37" s="16">
        <v>10</v>
      </c>
      <c r="D37" s="17">
        <v>10.9108705207419</v>
      </c>
      <c r="E37" s="19">
        <f t="shared" si="18"/>
        <v>16.4939386454</v>
      </c>
      <c r="F37" s="16" t="s">
        <v>73</v>
      </c>
      <c r="G37" s="13">
        <v>11</v>
      </c>
      <c r="H37" s="18">
        <f t="shared" si="0"/>
        <v>10.9108705207419</v>
      </c>
      <c r="I37" s="18">
        <f t="shared" si="1"/>
        <v>284.060870520742</v>
      </c>
      <c r="J37" s="18">
        <f t="shared" si="2"/>
        <v>0.0685231167137761</v>
      </c>
      <c r="K37" s="18">
        <f t="shared" si="3"/>
        <v>100.476388888889</v>
      </c>
      <c r="L37" s="18">
        <f t="shared" si="4"/>
        <v>1.00476388888889</v>
      </c>
      <c r="M37" s="13" t="s">
        <v>75</v>
      </c>
      <c r="N37" s="18">
        <f>(O36-P36)*C22/100</f>
        <v>2.70009343068131</v>
      </c>
      <c r="O37" s="18">
        <f t="shared" si="19"/>
        <v>1.14687406945106</v>
      </c>
      <c r="P37" s="18">
        <f t="shared" si="5"/>
        <v>0.0785873857169986</v>
      </c>
      <c r="Q37" s="23">
        <f t="shared" si="6"/>
        <v>0.0102163601432098</v>
      </c>
      <c r="R37" s="18">
        <f t="shared" si="7"/>
        <v>0.130619305555556</v>
      </c>
      <c r="S37" s="24">
        <f t="shared" si="8"/>
        <v>0.0782147791994235</v>
      </c>
      <c r="T37" s="3">
        <v>0.01</v>
      </c>
      <c r="U37" s="25">
        <f t="shared" si="9"/>
        <v>0.000782147791994235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0.0226821477919942</v>
      </c>
      <c r="AR37" s="28">
        <f t="shared" si="15"/>
        <v>100.476388888889</v>
      </c>
      <c r="AS37" s="1">
        <f t="shared" si="16"/>
        <v>0.13</v>
      </c>
      <c r="AT37" s="2">
        <f t="shared" si="20"/>
        <v>29.0723333333333</v>
      </c>
      <c r="AU37" s="1">
        <f t="shared" si="17"/>
        <v>57709.3574146732</v>
      </c>
    </row>
    <row r="38" s="1" customFormat="1" spans="1:48">
      <c r="A38" s="13"/>
      <c r="B38" s="13"/>
      <c r="C38" s="16">
        <v>11</v>
      </c>
      <c r="D38" s="17">
        <v>1.2210697383</v>
      </c>
      <c r="E38" s="19">
        <f t="shared" si="18"/>
        <v>10.9108705207419</v>
      </c>
      <c r="F38" s="16" t="s">
        <v>75</v>
      </c>
      <c r="G38" s="13">
        <v>12</v>
      </c>
      <c r="H38" s="18">
        <f t="shared" si="0"/>
        <v>1.2210697383</v>
      </c>
      <c r="I38" s="18">
        <f t="shared" si="1"/>
        <v>274.3710697383</v>
      </c>
      <c r="J38" s="18">
        <f t="shared" si="2"/>
        <v>0.0204222769747534</v>
      </c>
      <c r="K38" s="18">
        <f t="shared" si="3"/>
        <v>100.476388888889</v>
      </c>
      <c r="L38" s="18">
        <f t="shared" si="4"/>
        <v>1.00476388888889</v>
      </c>
      <c r="M38" s="13" t="s">
        <v>73</v>
      </c>
      <c r="N38" s="13"/>
      <c r="O38" s="18">
        <f t="shared" si="19"/>
        <v>2.07305057262295</v>
      </c>
      <c r="P38" s="18">
        <f t="shared" si="5"/>
        <v>0.0423364129767771</v>
      </c>
      <c r="Q38" s="23">
        <f t="shared" si="6"/>
        <v>0.00550373368698102</v>
      </c>
      <c r="R38" s="18">
        <f t="shared" si="7"/>
        <v>0.130619305555556</v>
      </c>
      <c r="S38" s="24">
        <f t="shared" si="8"/>
        <v>0.0421356832634526</v>
      </c>
      <c r="T38" s="3">
        <v>0.01</v>
      </c>
      <c r="U38" s="25">
        <f t="shared" si="9"/>
        <v>0.000421356832634526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0.0223213568326345</v>
      </c>
      <c r="AR38" s="28">
        <f t="shared" si="15"/>
        <v>100.476388888889</v>
      </c>
      <c r="AS38" s="1">
        <f t="shared" si="16"/>
        <v>0.13</v>
      </c>
      <c r="AT38" s="2">
        <f t="shared" si="20"/>
        <v>29.0723333333333</v>
      </c>
      <c r="AU38" s="1">
        <f t="shared" si="17"/>
        <v>56791.4101983597</v>
      </c>
      <c r="AV38" s="1">
        <f>SUM(AU27:AU38)</f>
        <v>889416.967538322</v>
      </c>
    </row>
    <row r="39" s="1" customFormat="1" spans="1:46">
      <c r="A39" s="13"/>
      <c r="B39" s="13"/>
      <c r="C39" s="16">
        <v>12</v>
      </c>
      <c r="D39" s="17">
        <v>-8.74802856264516</v>
      </c>
      <c r="E39" s="19">
        <f t="shared" si="18"/>
        <v>1.2210697383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-8.38147198870968</v>
      </c>
      <c r="E42" s="16"/>
      <c r="F42" s="16"/>
      <c r="G42" s="13">
        <v>1</v>
      </c>
      <c r="H42" s="18">
        <f t="shared" ref="H42:H53" si="21">E43</f>
        <v>-8.38147198870968</v>
      </c>
      <c r="I42" s="18">
        <f t="shared" ref="I42:I53" si="22">H42+273.15</f>
        <v>264.76852801129</v>
      </c>
      <c r="J42" s="18">
        <f t="shared" ref="J42:J53" si="23">EXP(($C$16*(I42-$C$14))/($C$17*I42*$C$14))</f>
        <v>0.00563823328087136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0.000434657276782041</v>
      </c>
      <c r="Q42" s="23">
        <f t="shared" ref="Q42:Q53" si="27">P42*$B$44</f>
        <v>7.82383098207673e-5</v>
      </c>
      <c r="R42" s="18">
        <f t="shared" ref="R42:R53" si="28">L42*$B$44</f>
        <v>0.0138763875</v>
      </c>
      <c r="S42" s="24">
        <f t="shared" ref="S42:S53" si="29">Q42/R42</f>
        <v>0.00563823328087136</v>
      </c>
      <c r="T42" s="3">
        <v>0.01</v>
      </c>
      <c r="U42" s="25">
        <f t="shared" ref="U42:U53" si="30">S42*T42</f>
        <v>5.63823328087136e-5</v>
      </c>
      <c r="V42" s="24"/>
      <c r="W42" s="3"/>
      <c r="X42" s="25"/>
      <c r="Y42" s="27">
        <v>0.05</v>
      </c>
      <c r="Z42" s="3">
        <v>0.49</v>
      </c>
      <c r="AA42" s="26">
        <f t="shared" ref="AA42:AA53" si="31">Y42*Z42</f>
        <v>0.0245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0.02</v>
      </c>
      <c r="AO42" s="3">
        <v>0.5</v>
      </c>
      <c r="AP42" s="3">
        <f t="shared" ref="AP42:AP53" si="32">AO42*AN42</f>
        <v>0.01</v>
      </c>
      <c r="AQ42" s="1">
        <f t="shared" ref="AQ42:AQ53" si="33">(AP42+AM42+AD42+AA42+U42+X42+AG42+AJ42)</f>
        <v>0.0345563823328087</v>
      </c>
      <c r="AR42" s="28">
        <f t="shared" ref="AR42:AR53" si="34">$B$42/12</f>
        <v>7.70910416666667</v>
      </c>
      <c r="AS42" s="1">
        <f t="shared" ref="AS42:AS53" si="35">$B$44</f>
        <v>0.18</v>
      </c>
      <c r="AT42" s="2">
        <f>$E$5/12</f>
        <v>127.683034246575</v>
      </c>
      <c r="AU42" s="1">
        <f t="shared" ref="AU42:AU53" si="36">AT42*10000*AS42*0.67*AR42*AQ42</f>
        <v>41021.6086258205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-13.3018994834516</v>
      </c>
      <c r="E43" s="19">
        <f t="shared" ref="E43:E54" si="37">D42</f>
        <v>-8.38147198870968</v>
      </c>
      <c r="F43" s="16" t="s">
        <v>73</v>
      </c>
      <c r="G43" s="13">
        <v>2</v>
      </c>
      <c r="H43" s="18">
        <f t="shared" si="21"/>
        <v>-13.3018994834516</v>
      </c>
      <c r="I43" s="18">
        <f t="shared" si="22"/>
        <v>259.848100516548</v>
      </c>
      <c r="J43" s="18">
        <f t="shared" si="23"/>
        <v>0.00281007892139192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0.153747426056551</v>
      </c>
      <c r="P43" s="18">
        <f t="shared" si="26"/>
        <v>0.000432042401179778</v>
      </c>
      <c r="Q43" s="23">
        <f t="shared" si="27"/>
        <v>7.776763221236e-5</v>
      </c>
      <c r="R43" s="18">
        <f t="shared" si="28"/>
        <v>0.0138763875</v>
      </c>
      <c r="S43" s="24">
        <f t="shared" si="29"/>
        <v>0.00560431396228737</v>
      </c>
      <c r="T43" s="3">
        <v>0.01</v>
      </c>
      <c r="U43" s="25">
        <f t="shared" si="30"/>
        <v>5.60431396228737e-5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0.0148560431396229</v>
      </c>
      <c r="AR43" s="28">
        <f t="shared" si="34"/>
        <v>7.70910416666667</v>
      </c>
      <c r="AS43" s="1">
        <f t="shared" si="35"/>
        <v>0.18</v>
      </c>
      <c r="AT43" s="2">
        <f t="shared" ref="AT43:AT53" si="39">$E$5/12</f>
        <v>127.683034246575</v>
      </c>
      <c r="AU43" s="1">
        <f t="shared" si="36"/>
        <v>17635.4915144956</v>
      </c>
    </row>
    <row r="44" s="1" customFormat="1" spans="1:47">
      <c r="A44" s="13" t="s">
        <v>38</v>
      </c>
      <c r="B44" s="13">
        <v>0.18</v>
      </c>
      <c r="C44" s="16">
        <v>2</v>
      </c>
      <c r="D44" s="17">
        <v>-5.04704306410714</v>
      </c>
      <c r="E44" s="19">
        <f t="shared" si="37"/>
        <v>-13.3018994834516</v>
      </c>
      <c r="F44" s="16" t="s">
        <v>73</v>
      </c>
      <c r="G44" s="13">
        <v>3</v>
      </c>
      <c r="H44" s="18">
        <f t="shared" si="21"/>
        <v>-5.04704306410714</v>
      </c>
      <c r="I44" s="18">
        <f t="shared" si="22"/>
        <v>268.102956935893</v>
      </c>
      <c r="J44" s="18">
        <f t="shared" si="23"/>
        <v>0.00890793490891878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0.230406425322038</v>
      </c>
      <c r="P44" s="18">
        <f t="shared" si="26"/>
        <v>0.00205244543936537</v>
      </c>
      <c r="Q44" s="23">
        <f t="shared" si="27"/>
        <v>0.000369440179085767</v>
      </c>
      <c r="R44" s="18">
        <f t="shared" si="28"/>
        <v>0.0138763875</v>
      </c>
      <c r="S44" s="24">
        <f t="shared" si="29"/>
        <v>0.0266236568477038</v>
      </c>
      <c r="T44" s="3">
        <v>0.01</v>
      </c>
      <c r="U44" s="25">
        <f t="shared" si="30"/>
        <v>0.000266236568477038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0.015066236568477</v>
      </c>
      <c r="AR44" s="28">
        <f t="shared" si="34"/>
        <v>7.70910416666667</v>
      </c>
      <c r="AS44" s="1">
        <f t="shared" si="35"/>
        <v>0.18</v>
      </c>
      <c r="AT44" s="2">
        <f t="shared" si="39"/>
        <v>127.683034246575</v>
      </c>
      <c r="AU44" s="1">
        <f t="shared" si="36"/>
        <v>17885.0104742968</v>
      </c>
    </row>
    <row r="45" s="1" customFormat="1" spans="1:47">
      <c r="A45" s="13"/>
      <c r="B45" s="13"/>
      <c r="C45" s="16">
        <v>3</v>
      </c>
      <c r="D45" s="17">
        <v>1.04565479709677</v>
      </c>
      <c r="E45" s="19">
        <f t="shared" si="37"/>
        <v>-5.04704306410714</v>
      </c>
      <c r="F45" s="16" t="s">
        <v>73</v>
      </c>
      <c r="G45" s="13">
        <v>4</v>
      </c>
      <c r="H45" s="18">
        <f t="shared" si="21"/>
        <v>1.04565479709677</v>
      </c>
      <c r="I45" s="18">
        <f t="shared" si="22"/>
        <v>274.195654797097</v>
      </c>
      <c r="J45" s="18">
        <f t="shared" si="23"/>
        <v>0.0199638532825592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0.305445021549339</v>
      </c>
      <c r="P45" s="18">
        <f t="shared" si="26"/>
        <v>0.00609785959609915</v>
      </c>
      <c r="Q45" s="23">
        <f t="shared" si="27"/>
        <v>0.00109761472729785</v>
      </c>
      <c r="R45" s="18">
        <f t="shared" si="28"/>
        <v>0.0138763875</v>
      </c>
      <c r="S45" s="24">
        <f t="shared" si="29"/>
        <v>0.0790994577873994</v>
      </c>
      <c r="T45" s="3">
        <v>0.01</v>
      </c>
      <c r="U45" s="25">
        <f t="shared" si="30"/>
        <v>0.000790994577873994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0.015590994577874</v>
      </c>
      <c r="AR45" s="28">
        <f t="shared" si="34"/>
        <v>7.70910416666667</v>
      </c>
      <c r="AS45" s="1">
        <f t="shared" si="35"/>
        <v>0.18</v>
      </c>
      <c r="AT45" s="2">
        <f t="shared" si="39"/>
        <v>127.683034246575</v>
      </c>
      <c r="AU45" s="1">
        <f t="shared" si="36"/>
        <v>18507.9465640017</v>
      </c>
    </row>
    <row r="46" s="1" customFormat="1" spans="1:47">
      <c r="A46" s="13"/>
      <c r="B46" s="13"/>
      <c r="C46" s="16">
        <v>4</v>
      </c>
      <c r="D46" s="17">
        <v>9.12179011233334</v>
      </c>
      <c r="E46" s="19">
        <f t="shared" si="37"/>
        <v>1.04565479709677</v>
      </c>
      <c r="F46" s="16" t="s">
        <v>73</v>
      </c>
      <c r="G46" s="13">
        <v>5</v>
      </c>
      <c r="H46" s="18">
        <f t="shared" si="21"/>
        <v>9.12179011233334</v>
      </c>
      <c r="I46" s="18">
        <f t="shared" si="22"/>
        <v>282.271790112333</v>
      </c>
      <c r="J46" s="18">
        <f t="shared" si="23"/>
        <v>0.0551423312150687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0.284379803855578</v>
      </c>
      <c r="O46" s="18">
        <f t="shared" si="38"/>
        <v>0.0920583997643287</v>
      </c>
      <c r="P46" s="18">
        <f t="shared" si="26"/>
        <v>0.00507631477093381</v>
      </c>
      <c r="Q46" s="23">
        <f t="shared" si="27"/>
        <v>0.000913736658768087</v>
      </c>
      <c r="R46" s="18">
        <f t="shared" si="28"/>
        <v>0.0138763875</v>
      </c>
      <c r="S46" s="24">
        <f t="shared" si="29"/>
        <v>0.0658483094946784</v>
      </c>
      <c r="T46" s="3">
        <v>0.01</v>
      </c>
      <c r="U46" s="25">
        <f t="shared" si="30"/>
        <v>0.000658483094946784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0.0154584830949468</v>
      </c>
      <c r="AR46" s="28">
        <f t="shared" si="34"/>
        <v>7.70910416666667</v>
      </c>
      <c r="AS46" s="1">
        <f t="shared" si="35"/>
        <v>0.18</v>
      </c>
      <c r="AT46" s="2">
        <f t="shared" si="39"/>
        <v>127.683034246575</v>
      </c>
      <c r="AU46" s="1">
        <f t="shared" si="36"/>
        <v>18350.6432288691</v>
      </c>
    </row>
    <row r="47" s="1" customFormat="1" spans="1:47">
      <c r="A47" s="13"/>
      <c r="B47" s="13"/>
      <c r="C47" s="16">
        <v>5</v>
      </c>
      <c r="D47" s="17">
        <v>16.6997091841935</v>
      </c>
      <c r="E47" s="19">
        <f t="shared" si="37"/>
        <v>9.12179011233334</v>
      </c>
      <c r="F47" s="16" t="s">
        <v>75</v>
      </c>
      <c r="G47" s="13">
        <v>6</v>
      </c>
      <c r="H47" s="18">
        <f t="shared" si="21"/>
        <v>16.6997091841935</v>
      </c>
      <c r="I47" s="18">
        <f t="shared" si="22"/>
        <v>289.849709184194</v>
      </c>
      <c r="J47" s="18">
        <f t="shared" si="23"/>
        <v>0.135876874626779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0.164073126660062</v>
      </c>
      <c r="P47" s="18">
        <f t="shared" si="26"/>
        <v>0.0222937436608128</v>
      </c>
      <c r="Q47" s="23">
        <f t="shared" si="27"/>
        <v>0.00401287385894631</v>
      </c>
      <c r="R47" s="18">
        <f t="shared" si="28"/>
        <v>0.0138763875</v>
      </c>
      <c r="S47" s="24">
        <f t="shared" si="29"/>
        <v>0.289187215256586</v>
      </c>
      <c r="T47" s="3">
        <v>0.01</v>
      </c>
      <c r="U47" s="25">
        <f t="shared" si="30"/>
        <v>0.00289187215256586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0.0299918721525659</v>
      </c>
      <c r="AR47" s="28">
        <f t="shared" si="34"/>
        <v>7.70910416666667</v>
      </c>
      <c r="AS47" s="1">
        <f t="shared" si="35"/>
        <v>0.18</v>
      </c>
      <c r="AT47" s="2">
        <f t="shared" si="39"/>
        <v>127.683034246575</v>
      </c>
      <c r="AU47" s="1">
        <f t="shared" si="36"/>
        <v>35603.1146301477</v>
      </c>
    </row>
    <row r="48" s="1" customFormat="1" spans="1:47">
      <c r="A48" s="13"/>
      <c r="B48" s="13"/>
      <c r="C48" s="16">
        <v>6</v>
      </c>
      <c r="D48" s="17">
        <v>20.8233751486667</v>
      </c>
      <c r="E48" s="19">
        <f t="shared" si="37"/>
        <v>16.6997091841935</v>
      </c>
      <c r="F48" s="16" t="s">
        <v>73</v>
      </c>
      <c r="G48" s="13">
        <v>7</v>
      </c>
      <c r="H48" s="18">
        <f t="shared" si="21"/>
        <v>20.8233751486667</v>
      </c>
      <c r="I48" s="18">
        <f t="shared" si="22"/>
        <v>293.973375148667</v>
      </c>
      <c r="J48" s="18">
        <f t="shared" si="23"/>
        <v>0.217666341848495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0.218870424665915</v>
      </c>
      <c r="P48" s="18">
        <f t="shared" si="26"/>
        <v>0.0476407246758564</v>
      </c>
      <c r="Q48" s="23">
        <f t="shared" si="27"/>
        <v>0.00857533044165415</v>
      </c>
      <c r="R48" s="18">
        <f t="shared" si="28"/>
        <v>0.0138763875</v>
      </c>
      <c r="S48" s="24">
        <f t="shared" si="29"/>
        <v>0.617980035629169</v>
      </c>
      <c r="T48" s="3">
        <v>0.01</v>
      </c>
      <c r="U48" s="25">
        <f t="shared" si="30"/>
        <v>0.00617980035629169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0.0332798003562917</v>
      </c>
      <c r="AR48" s="28">
        <f t="shared" si="34"/>
        <v>7.70910416666667</v>
      </c>
      <c r="AS48" s="1">
        <f t="shared" si="35"/>
        <v>0.18</v>
      </c>
      <c r="AT48" s="2">
        <f t="shared" si="39"/>
        <v>127.683034246575</v>
      </c>
      <c r="AU48" s="1">
        <f t="shared" si="36"/>
        <v>39506.188240807</v>
      </c>
    </row>
    <row r="49" s="1" customFormat="1" spans="1:47">
      <c r="A49" s="13"/>
      <c r="B49" s="13"/>
      <c r="C49" s="16">
        <v>7</v>
      </c>
      <c r="D49" s="17">
        <v>24.0613754377419</v>
      </c>
      <c r="E49" s="19">
        <f t="shared" si="37"/>
        <v>20.8233751486667</v>
      </c>
      <c r="F49" s="16" t="s">
        <v>73</v>
      </c>
      <c r="G49" s="13">
        <v>8</v>
      </c>
      <c r="H49" s="18">
        <f t="shared" si="21"/>
        <v>24.0613754377419</v>
      </c>
      <c r="I49" s="18">
        <f t="shared" si="22"/>
        <v>297.211375437742</v>
      </c>
      <c r="J49" s="18">
        <f t="shared" si="23"/>
        <v>0.312250929771429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0.248320741656726</v>
      </c>
      <c r="P49" s="18">
        <f t="shared" si="26"/>
        <v>0.0775383824638434</v>
      </c>
      <c r="Q49" s="23">
        <f t="shared" si="27"/>
        <v>0.0139569088434918</v>
      </c>
      <c r="R49" s="18">
        <f t="shared" si="28"/>
        <v>0.0138763875</v>
      </c>
      <c r="S49" s="24">
        <f t="shared" si="29"/>
        <v>1.0058027597955</v>
      </c>
      <c r="T49" s="3">
        <v>0.01</v>
      </c>
      <c r="U49" s="25">
        <f t="shared" si="30"/>
        <v>0.010058027597955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0.037158027597955</v>
      </c>
      <c r="AR49" s="28">
        <f t="shared" si="34"/>
        <v>7.70910416666667</v>
      </c>
      <c r="AS49" s="1">
        <f t="shared" si="35"/>
        <v>0.18</v>
      </c>
      <c r="AT49" s="2">
        <f t="shared" si="39"/>
        <v>127.683034246575</v>
      </c>
      <c r="AU49" s="1">
        <f t="shared" si="36"/>
        <v>44110.0011786695</v>
      </c>
    </row>
    <row r="50" s="1" customFormat="1" spans="1:47">
      <c r="A50" s="13"/>
      <c r="B50" s="13"/>
      <c r="C50" s="16">
        <v>8</v>
      </c>
      <c r="D50" s="17">
        <v>23.5978186367742</v>
      </c>
      <c r="E50" s="19">
        <f t="shared" si="37"/>
        <v>24.0613754377419</v>
      </c>
      <c r="F50" s="16" t="s">
        <v>73</v>
      </c>
      <c r="G50" s="13">
        <v>9</v>
      </c>
      <c r="H50" s="18">
        <f t="shared" si="21"/>
        <v>23.5978186367742</v>
      </c>
      <c r="I50" s="18">
        <f t="shared" si="22"/>
        <v>296.747818636774</v>
      </c>
      <c r="J50" s="18">
        <f t="shared" si="23"/>
        <v>0.29667319957474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0.247873400859549</v>
      </c>
      <c r="P50" s="18">
        <f t="shared" si="26"/>
        <v>0.0735373949224745</v>
      </c>
      <c r="Q50" s="23">
        <f t="shared" si="27"/>
        <v>0.0132367310860454</v>
      </c>
      <c r="R50" s="18">
        <f t="shared" si="28"/>
        <v>0.0138763875</v>
      </c>
      <c r="S50" s="24">
        <f t="shared" si="29"/>
        <v>0.953903246507451</v>
      </c>
      <c r="T50" s="3">
        <v>0.01</v>
      </c>
      <c r="U50" s="25">
        <f t="shared" si="30"/>
        <v>0.00953903246507451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0.0366390324650745</v>
      </c>
      <c r="AR50" s="28">
        <f t="shared" si="34"/>
        <v>7.70910416666667</v>
      </c>
      <c r="AS50" s="1">
        <f t="shared" si="35"/>
        <v>0.18</v>
      </c>
      <c r="AT50" s="2">
        <f t="shared" si="39"/>
        <v>127.683034246575</v>
      </c>
      <c r="AU50" s="1">
        <f t="shared" si="36"/>
        <v>43493.9061541763</v>
      </c>
    </row>
    <row r="51" s="1" customFormat="1" spans="1:47">
      <c r="A51" s="13"/>
      <c r="B51" s="13"/>
      <c r="C51" s="16">
        <v>9</v>
      </c>
      <c r="D51" s="17">
        <v>16.4939386454</v>
      </c>
      <c r="E51" s="19">
        <f t="shared" si="37"/>
        <v>23.5978186367742</v>
      </c>
      <c r="F51" s="16" t="s">
        <v>73</v>
      </c>
      <c r="G51" s="13">
        <v>10</v>
      </c>
      <c r="H51" s="18">
        <f t="shared" si="21"/>
        <v>16.4939386454</v>
      </c>
      <c r="I51" s="18">
        <f t="shared" si="22"/>
        <v>289.6439386454</v>
      </c>
      <c r="J51" s="18">
        <f t="shared" si="23"/>
        <v>0.132672559061295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0.251427047603741</v>
      </c>
      <c r="P51" s="18">
        <f t="shared" si="26"/>
        <v>0.0333574698228144</v>
      </c>
      <c r="Q51" s="23">
        <f t="shared" si="27"/>
        <v>0.00600434456810659</v>
      </c>
      <c r="R51" s="18">
        <f t="shared" si="28"/>
        <v>0.0138763875</v>
      </c>
      <c r="S51" s="24">
        <f t="shared" si="29"/>
        <v>0.432702284229709</v>
      </c>
      <c r="T51" s="3">
        <v>0.01</v>
      </c>
      <c r="U51" s="25">
        <f t="shared" si="30"/>
        <v>0.00432702284229709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0.0314270228422971</v>
      </c>
      <c r="AR51" s="28">
        <f t="shared" si="34"/>
        <v>7.70910416666667</v>
      </c>
      <c r="AS51" s="1">
        <f t="shared" si="35"/>
        <v>0.18</v>
      </c>
      <c r="AT51" s="2">
        <f t="shared" si="39"/>
        <v>127.683034246575</v>
      </c>
      <c r="AU51" s="1">
        <f t="shared" si="36"/>
        <v>37306.7706826315</v>
      </c>
    </row>
    <row r="52" s="1" customFormat="1" spans="1:47">
      <c r="A52" s="13"/>
      <c r="B52" s="13"/>
      <c r="C52" s="16">
        <v>10</v>
      </c>
      <c r="D52" s="17">
        <v>10.9108705207419</v>
      </c>
      <c r="E52" s="19">
        <f t="shared" si="37"/>
        <v>16.4939386454</v>
      </c>
      <c r="F52" s="16" t="s">
        <v>73</v>
      </c>
      <c r="G52" s="13">
        <v>11</v>
      </c>
      <c r="H52" s="18">
        <f t="shared" si="21"/>
        <v>10.9108705207419</v>
      </c>
      <c r="I52" s="18">
        <f t="shared" si="22"/>
        <v>284.060870520742</v>
      </c>
      <c r="J52" s="18">
        <f t="shared" si="23"/>
        <v>0.0685231167137761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0.20716609889188</v>
      </c>
      <c r="O52" s="18">
        <f t="shared" si="38"/>
        <v>0.087994520555713</v>
      </c>
      <c r="P52" s="18">
        <f t="shared" si="26"/>
        <v>0.00602965880221189</v>
      </c>
      <c r="Q52" s="23">
        <f t="shared" si="27"/>
        <v>0.00108533858439814</v>
      </c>
      <c r="R52" s="18">
        <f t="shared" si="28"/>
        <v>0.0138763875</v>
      </c>
      <c r="S52" s="24">
        <f t="shared" si="29"/>
        <v>0.0782147791994235</v>
      </c>
      <c r="T52" s="3">
        <v>0.01</v>
      </c>
      <c r="U52" s="25">
        <f t="shared" si="30"/>
        <v>0.000782147791994235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0.0155821477919942</v>
      </c>
      <c r="AR52" s="28">
        <f t="shared" si="34"/>
        <v>7.70910416666667</v>
      </c>
      <c r="AS52" s="1">
        <f t="shared" si="35"/>
        <v>0.18</v>
      </c>
      <c r="AT52" s="2">
        <f t="shared" si="39"/>
        <v>127.683034246575</v>
      </c>
      <c r="AU52" s="1">
        <f t="shared" si="36"/>
        <v>18497.444614334</v>
      </c>
    </row>
    <row r="53" s="1" customFormat="1" spans="1:48">
      <c r="A53" s="13"/>
      <c r="B53" s="13"/>
      <c r="C53" s="16">
        <v>11</v>
      </c>
      <c r="D53" s="17">
        <v>1.2210697383</v>
      </c>
      <c r="E53" s="19">
        <f t="shared" si="37"/>
        <v>10.9108705207419</v>
      </c>
      <c r="F53" s="16" t="s">
        <v>75</v>
      </c>
      <c r="G53" s="13">
        <v>12</v>
      </c>
      <c r="H53" s="18">
        <f t="shared" si="21"/>
        <v>1.2210697383</v>
      </c>
      <c r="I53" s="18">
        <f t="shared" si="22"/>
        <v>274.3710697383</v>
      </c>
      <c r="J53" s="18">
        <f t="shared" si="23"/>
        <v>0.0204222769747534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0.159055903420168</v>
      </c>
      <c r="P53" s="18">
        <f t="shared" si="26"/>
        <v>0.00324828371411629</v>
      </c>
      <c r="Q53" s="23">
        <f t="shared" si="27"/>
        <v>0.000584691068540933</v>
      </c>
      <c r="R53" s="18">
        <f t="shared" si="28"/>
        <v>0.0138763875</v>
      </c>
      <c r="S53" s="24">
        <f t="shared" si="29"/>
        <v>0.0421356832634526</v>
      </c>
      <c r="T53" s="3">
        <v>0.01</v>
      </c>
      <c r="U53" s="25">
        <f t="shared" si="30"/>
        <v>0.000421356832634526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0.0152213568326345</v>
      </c>
      <c r="AR53" s="28">
        <f t="shared" si="34"/>
        <v>7.70910416666667</v>
      </c>
      <c r="AS53" s="1">
        <f t="shared" si="35"/>
        <v>0.18</v>
      </c>
      <c r="AT53" s="2">
        <f t="shared" si="39"/>
        <v>127.683034246575</v>
      </c>
      <c r="AU53" s="1">
        <f t="shared" si="36"/>
        <v>18069.1525151192</v>
      </c>
      <c r="AV53" s="1">
        <f>SUM(AU42:AU53)</f>
        <v>349987.278423369</v>
      </c>
    </row>
    <row r="54" s="1" customFormat="1" spans="1:46">
      <c r="A54" s="13"/>
      <c r="B54" s="13"/>
      <c r="C54" s="16">
        <v>12</v>
      </c>
      <c r="D54" s="17">
        <v>-8.74802856264516</v>
      </c>
      <c r="E54" s="19">
        <f t="shared" si="37"/>
        <v>1.2210697383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2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</row>
    <row r="57" s="1" customFormat="1" spans="1:32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</row>
    <row r="58" s="1" customFormat="1" spans="1:32">
      <c r="A58" s="13" t="s">
        <v>71</v>
      </c>
      <c r="B58" s="13">
        <f>F7</f>
        <v>122.786</v>
      </c>
      <c r="C58" s="16" t="s">
        <v>72</v>
      </c>
      <c r="D58" s="17">
        <v>-8.38147198870968</v>
      </c>
      <c r="E58" s="16"/>
      <c r="F58" s="16"/>
      <c r="G58" s="13">
        <v>1</v>
      </c>
      <c r="H58" s="18">
        <f t="shared" ref="H58:H69" si="40">E59</f>
        <v>-8.38147198870968</v>
      </c>
      <c r="I58" s="18">
        <f t="shared" ref="I58:I69" si="41">H58+273.15</f>
        <v>264.76852801129</v>
      </c>
      <c r="J58" s="18">
        <f t="shared" ref="J58:J69" si="42">EXP(($C$16*(I58-$C$14))/($C$17*I58*$C$14))</f>
        <v>0.00563823328087136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0.0155766625115641</v>
      </c>
      <c r="Q58" s="23">
        <f t="shared" ref="Q58:Q69" si="46">P58*$B$60</f>
        <v>0.00451723212835359</v>
      </c>
      <c r="R58" s="18">
        <f t="shared" ref="R58:R69" si="47">L58*$B$60</f>
        <v>0.80117865</v>
      </c>
      <c r="S58" s="24">
        <f t="shared" ref="S58:S69" si="48">Q58/R58</f>
        <v>0.00563823328087136</v>
      </c>
      <c r="T58" s="3">
        <v>0.27</v>
      </c>
      <c r="U58" s="25">
        <f t="shared" ref="U58:U69" si="49">S58*T58</f>
        <v>0.00152232298583527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>U58*0.67*AD58+(V58+W58+X58+Y58+Z58+AA58)/1000</f>
        <v>0.226695787356148</v>
      </c>
      <c r="AC58" s="28">
        <f t="shared" ref="AC58:AC69" si="50">$B$58/12</f>
        <v>10.2321666666667</v>
      </c>
      <c r="AD58" s="1">
        <f t="shared" ref="AD58:AD69" si="51">$B$60</f>
        <v>0.29</v>
      </c>
      <c r="AE58" s="29">
        <f>$E$7/12</f>
        <v>273.091577878962</v>
      </c>
      <c r="AF58" s="1">
        <f>AE58*10000*AC58*AB58</f>
        <v>6334602.41576502</v>
      </c>
    </row>
    <row r="59" s="1" customFormat="1" spans="1:32">
      <c r="A59" s="13" t="s">
        <v>74</v>
      </c>
      <c r="B59" s="13">
        <v>27</v>
      </c>
      <c r="C59" s="16">
        <v>1</v>
      </c>
      <c r="D59" s="17">
        <v>-13.3018994834516</v>
      </c>
      <c r="E59" s="19">
        <f t="shared" ref="E59:E70" si="52">D58</f>
        <v>-8.38147198870968</v>
      </c>
      <c r="F59" s="16" t="s">
        <v>73</v>
      </c>
      <c r="G59" s="13">
        <v>2</v>
      </c>
      <c r="H59" s="18">
        <f t="shared" si="40"/>
        <v>-13.3018994834516</v>
      </c>
      <c r="I59" s="18">
        <f t="shared" si="41"/>
        <v>259.848100516548</v>
      </c>
      <c r="J59" s="18">
        <f t="shared" si="42"/>
        <v>0.00281007892139192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3">L59+O58-P58-N59</f>
        <v>5.50979333748843</v>
      </c>
      <c r="P59" s="18">
        <f t="shared" si="45"/>
        <v>0.0154829541189019</v>
      </c>
      <c r="Q59" s="23">
        <f t="shared" si="46"/>
        <v>0.00449005669448155</v>
      </c>
      <c r="R59" s="18">
        <f t="shared" si="47"/>
        <v>0.80117865</v>
      </c>
      <c r="S59" s="24">
        <f t="shared" si="48"/>
        <v>0.00560431396228737</v>
      </c>
      <c r="T59" s="3">
        <v>0.27</v>
      </c>
      <c r="U59" s="25">
        <f t="shared" si="49"/>
        <v>0.00151316476981759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ref="AB59:AB69" si="54">U59*0.67*AD59+(V59+W59+X59+Y59+Z59+AA59)/1000</f>
        <v>0.226694007914776</v>
      </c>
      <c r="AC59" s="28">
        <f t="shared" si="50"/>
        <v>10.2321666666667</v>
      </c>
      <c r="AD59" s="1">
        <f t="shared" si="51"/>
        <v>0.29</v>
      </c>
      <c r="AE59" s="29">
        <f t="shared" ref="AE59:AE69" si="55">$E$7/12</f>
        <v>273.091577878962</v>
      </c>
      <c r="AF59" s="1">
        <f t="shared" ref="AF59:AF69" si="56">AE59*10000*AC59*AB59</f>
        <v>6334552.69250484</v>
      </c>
    </row>
    <row r="60" s="1" customFormat="1" spans="1:32">
      <c r="A60" s="13" t="s">
        <v>38</v>
      </c>
      <c r="B60" s="13">
        <v>0.29</v>
      </c>
      <c r="C60" s="16">
        <v>2</v>
      </c>
      <c r="D60" s="17">
        <v>-5.04704306410714</v>
      </c>
      <c r="E60" s="19">
        <f t="shared" si="52"/>
        <v>-13.3018994834516</v>
      </c>
      <c r="F60" s="16" t="s">
        <v>73</v>
      </c>
      <c r="G60" s="13">
        <v>3</v>
      </c>
      <c r="H60" s="18">
        <f t="shared" si="40"/>
        <v>-5.04704306410714</v>
      </c>
      <c r="I60" s="18">
        <f t="shared" si="41"/>
        <v>268.102956935893</v>
      </c>
      <c r="J60" s="18">
        <f t="shared" si="42"/>
        <v>0.00890793490891878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3"/>
        <v>8.25699538336953</v>
      </c>
      <c r="P60" s="18">
        <f t="shared" si="45"/>
        <v>0.0735527774182987</v>
      </c>
      <c r="Q60" s="23">
        <f t="shared" si="46"/>
        <v>0.0213303054513066</v>
      </c>
      <c r="R60" s="18">
        <f t="shared" si="47"/>
        <v>0.80117865</v>
      </c>
      <c r="S60" s="24">
        <f t="shared" si="48"/>
        <v>0.0266236568477038</v>
      </c>
      <c r="T60" s="3">
        <v>0.27</v>
      </c>
      <c r="U60" s="25">
        <f t="shared" si="49"/>
        <v>0.00718838734888004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4"/>
        <v>0.227796703661887</v>
      </c>
      <c r="AC60" s="28">
        <f t="shared" si="50"/>
        <v>10.2321666666667</v>
      </c>
      <c r="AD60" s="1">
        <f t="shared" si="51"/>
        <v>0.29</v>
      </c>
      <c r="AE60" s="29">
        <f t="shared" si="55"/>
        <v>273.091577878962</v>
      </c>
      <c r="AF60" s="1">
        <f t="shared" si="56"/>
        <v>6365365.52420751</v>
      </c>
    </row>
    <row r="61" s="1" customFormat="1" spans="1:32">
      <c r="A61" s="13"/>
      <c r="B61" s="13"/>
      <c r="C61" s="16">
        <v>3</v>
      </c>
      <c r="D61" s="17">
        <v>1.04565479709677</v>
      </c>
      <c r="E61" s="19">
        <f t="shared" si="52"/>
        <v>-5.04704306410714</v>
      </c>
      <c r="F61" s="16" t="s">
        <v>73</v>
      </c>
      <c r="G61" s="13">
        <v>4</v>
      </c>
      <c r="H61" s="18">
        <f t="shared" si="40"/>
        <v>1.04565479709677</v>
      </c>
      <c r="I61" s="18">
        <f t="shared" si="41"/>
        <v>274.195654797097</v>
      </c>
      <c r="J61" s="18">
        <f t="shared" si="42"/>
        <v>0.0199638532825592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3"/>
        <v>10.9461276059512</v>
      </c>
      <c r="P61" s="18">
        <f t="shared" si="45"/>
        <v>0.218526885537381</v>
      </c>
      <c r="Q61" s="23">
        <f t="shared" si="46"/>
        <v>0.0633727968058406</v>
      </c>
      <c r="R61" s="18">
        <f t="shared" si="47"/>
        <v>0.80117865</v>
      </c>
      <c r="S61" s="24">
        <f t="shared" si="48"/>
        <v>0.0790994577873994</v>
      </c>
      <c r="T61" s="3">
        <v>0.27</v>
      </c>
      <c r="U61" s="25">
        <f t="shared" si="49"/>
        <v>0.0213568536025978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4"/>
        <v>0.230549636654985</v>
      </c>
      <c r="AC61" s="28">
        <f t="shared" si="50"/>
        <v>10.2321666666667</v>
      </c>
      <c r="AD61" s="1">
        <f t="shared" si="51"/>
        <v>0.29</v>
      </c>
      <c r="AE61" s="29">
        <f t="shared" si="55"/>
        <v>273.091577878962</v>
      </c>
      <c r="AF61" s="1">
        <f t="shared" si="56"/>
        <v>6442291.24123072</v>
      </c>
    </row>
    <row r="62" s="1" customFormat="1" spans="1:32">
      <c r="A62" s="13"/>
      <c r="B62" s="13"/>
      <c r="C62" s="16">
        <v>4</v>
      </c>
      <c r="D62" s="17">
        <v>9.12179011233334</v>
      </c>
      <c r="E62" s="19">
        <f t="shared" si="52"/>
        <v>1.04565479709677</v>
      </c>
      <c r="F62" s="16" t="s">
        <v>73</v>
      </c>
      <c r="G62" s="13">
        <v>5</v>
      </c>
      <c r="H62" s="18">
        <f t="shared" si="40"/>
        <v>9.12179011233334</v>
      </c>
      <c r="I62" s="18">
        <f t="shared" si="41"/>
        <v>282.271790112333</v>
      </c>
      <c r="J62" s="18">
        <f t="shared" si="42"/>
        <v>0.0551423312150687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10.1912206843932</v>
      </c>
      <c r="O62" s="18">
        <f t="shared" si="53"/>
        <v>3.29906503602069</v>
      </c>
      <c r="P62" s="18">
        <f t="shared" si="45"/>
        <v>0.181918136916306</v>
      </c>
      <c r="Q62" s="23">
        <f t="shared" si="46"/>
        <v>0.0527562597057286</v>
      </c>
      <c r="R62" s="18">
        <f t="shared" si="47"/>
        <v>0.80117865</v>
      </c>
      <c r="S62" s="24">
        <f t="shared" si="48"/>
        <v>0.0658483094946784</v>
      </c>
      <c r="T62" s="3">
        <v>0.27</v>
      </c>
      <c r="U62" s="25">
        <f t="shared" si="49"/>
        <v>0.0177790435635632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4"/>
        <v>0.2298544681644</v>
      </c>
      <c r="AC62" s="28">
        <f t="shared" si="50"/>
        <v>10.2321666666667</v>
      </c>
      <c r="AD62" s="1">
        <f t="shared" si="51"/>
        <v>0.29</v>
      </c>
      <c r="AE62" s="29">
        <f t="shared" si="55"/>
        <v>273.091577878962</v>
      </c>
      <c r="AF62" s="1">
        <f t="shared" si="56"/>
        <v>6422866.01921325</v>
      </c>
    </row>
    <row r="63" s="1" customFormat="1" spans="1:32">
      <c r="A63" s="13"/>
      <c r="B63" s="13"/>
      <c r="C63" s="16">
        <v>5</v>
      </c>
      <c r="D63" s="17">
        <v>16.6997091841935</v>
      </c>
      <c r="E63" s="19">
        <f t="shared" si="52"/>
        <v>9.12179011233334</v>
      </c>
      <c r="F63" s="16" t="s">
        <v>75</v>
      </c>
      <c r="G63" s="13">
        <v>6</v>
      </c>
      <c r="H63" s="18">
        <f t="shared" si="40"/>
        <v>16.6997091841935</v>
      </c>
      <c r="I63" s="18">
        <f t="shared" si="41"/>
        <v>289.849709184194</v>
      </c>
      <c r="J63" s="18">
        <f t="shared" si="42"/>
        <v>0.135876874626779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3"/>
        <v>5.87983189910438</v>
      </c>
      <c r="P63" s="18">
        <f t="shared" si="45"/>
        <v>0.798933181781142</v>
      </c>
      <c r="Q63" s="23">
        <f t="shared" si="46"/>
        <v>0.231690622716531</v>
      </c>
      <c r="R63" s="18">
        <f t="shared" si="47"/>
        <v>0.80117865</v>
      </c>
      <c r="S63" s="24">
        <f t="shared" si="48"/>
        <v>0.289187215256586</v>
      </c>
      <c r="T63" s="3">
        <v>0.27</v>
      </c>
      <c r="U63" s="25">
        <f t="shared" si="49"/>
        <v>0.0780805481192783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4"/>
        <v>0.290371050499576</v>
      </c>
      <c r="AC63" s="28">
        <f t="shared" si="50"/>
        <v>10.2321666666667</v>
      </c>
      <c r="AD63" s="1">
        <f t="shared" si="51"/>
        <v>0.29</v>
      </c>
      <c r="AE63" s="29">
        <f t="shared" si="55"/>
        <v>273.091577878962</v>
      </c>
      <c r="AF63" s="1">
        <f t="shared" si="56"/>
        <v>8113892.09925235</v>
      </c>
    </row>
    <row r="64" s="1" customFormat="1" spans="1:32">
      <c r="A64" s="13"/>
      <c r="B64" s="13"/>
      <c r="C64" s="16">
        <v>6</v>
      </c>
      <c r="D64" s="17">
        <v>20.8233751486667</v>
      </c>
      <c r="E64" s="19">
        <f t="shared" si="52"/>
        <v>16.6997091841935</v>
      </c>
      <c r="F64" s="16" t="s">
        <v>73</v>
      </c>
      <c r="G64" s="13">
        <v>7</v>
      </c>
      <c r="H64" s="18">
        <f t="shared" si="40"/>
        <v>20.8233751486667</v>
      </c>
      <c r="I64" s="18">
        <f t="shared" si="41"/>
        <v>293.973375148667</v>
      </c>
      <c r="J64" s="18">
        <f t="shared" si="42"/>
        <v>0.217666341848495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3"/>
        <v>7.84358371732324</v>
      </c>
      <c r="P64" s="18">
        <f t="shared" si="45"/>
        <v>1.70728417473217</v>
      </c>
      <c r="Q64" s="23">
        <f t="shared" si="46"/>
        <v>0.495112410672329</v>
      </c>
      <c r="R64" s="18">
        <f t="shared" si="47"/>
        <v>0.80117865</v>
      </c>
      <c r="S64" s="24">
        <f t="shared" si="48"/>
        <v>0.617980035629169</v>
      </c>
      <c r="T64" s="3">
        <v>0.27</v>
      </c>
      <c r="U64" s="25">
        <f t="shared" si="49"/>
        <v>0.166854609619876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4"/>
        <v>0.307619850649142</v>
      </c>
      <c r="AC64" s="28">
        <f t="shared" si="50"/>
        <v>10.2321666666667</v>
      </c>
      <c r="AD64" s="1">
        <f t="shared" si="51"/>
        <v>0.29</v>
      </c>
      <c r="AE64" s="29">
        <f t="shared" si="55"/>
        <v>273.091577878962</v>
      </c>
      <c r="AF64" s="1">
        <f t="shared" si="56"/>
        <v>8595878.51978001</v>
      </c>
    </row>
    <row r="65" s="1" customFormat="1" spans="1:32">
      <c r="A65" s="13"/>
      <c r="B65" s="13"/>
      <c r="C65" s="16">
        <v>7</v>
      </c>
      <c r="D65" s="17">
        <v>24.0613754377419</v>
      </c>
      <c r="E65" s="19">
        <f t="shared" si="52"/>
        <v>20.8233751486667</v>
      </c>
      <c r="F65" s="16" t="s">
        <v>73</v>
      </c>
      <c r="G65" s="13">
        <v>8</v>
      </c>
      <c r="H65" s="18">
        <f t="shared" si="40"/>
        <v>24.0613754377419</v>
      </c>
      <c r="I65" s="18">
        <f t="shared" si="41"/>
        <v>297.211375437742</v>
      </c>
      <c r="J65" s="18">
        <f t="shared" si="42"/>
        <v>0.312250929771429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3"/>
        <v>8.89898454259107</v>
      </c>
      <c r="P65" s="18">
        <f t="shared" si="45"/>
        <v>2.77871619744564</v>
      </c>
      <c r="Q65" s="23">
        <f t="shared" si="46"/>
        <v>0.805827697259235</v>
      </c>
      <c r="R65" s="18">
        <f t="shared" si="47"/>
        <v>0.80117865</v>
      </c>
      <c r="S65" s="24">
        <f t="shared" si="48"/>
        <v>1.0058027597955</v>
      </c>
      <c r="T65" s="3">
        <v>0.27</v>
      </c>
      <c r="U65" s="25">
        <f t="shared" si="49"/>
        <v>0.271566745144786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4"/>
        <v>0.327965418581632</v>
      </c>
      <c r="AC65" s="28">
        <f t="shared" si="50"/>
        <v>10.2321666666667</v>
      </c>
      <c r="AD65" s="1">
        <f t="shared" si="51"/>
        <v>0.29</v>
      </c>
      <c r="AE65" s="29">
        <f t="shared" si="55"/>
        <v>273.091577878962</v>
      </c>
      <c r="AF65" s="1">
        <f t="shared" si="56"/>
        <v>9164398.49661039</v>
      </c>
    </row>
    <row r="66" s="1" customFormat="1" spans="1:32">
      <c r="A66" s="13"/>
      <c r="B66" s="13"/>
      <c r="C66" s="16">
        <v>8</v>
      </c>
      <c r="D66" s="17">
        <v>23.5978186367742</v>
      </c>
      <c r="E66" s="19">
        <f t="shared" si="52"/>
        <v>24.0613754377419</v>
      </c>
      <c r="F66" s="16" t="s">
        <v>73</v>
      </c>
      <c r="G66" s="13">
        <v>9</v>
      </c>
      <c r="H66" s="18">
        <f t="shared" si="40"/>
        <v>23.5978186367742</v>
      </c>
      <c r="I66" s="18">
        <f t="shared" si="41"/>
        <v>296.747818636774</v>
      </c>
      <c r="J66" s="18">
        <f t="shared" si="42"/>
        <v>0.29667319957474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3"/>
        <v>8.88295334514543</v>
      </c>
      <c r="P66" s="18">
        <f t="shared" si="45"/>
        <v>2.63533419057744</v>
      </c>
      <c r="Q66" s="23">
        <f t="shared" si="46"/>
        <v>0.764246915267456</v>
      </c>
      <c r="R66" s="18">
        <f t="shared" si="47"/>
        <v>0.80117865</v>
      </c>
      <c r="S66" s="24">
        <f t="shared" si="48"/>
        <v>0.953903246507451</v>
      </c>
      <c r="T66" s="3">
        <v>0.27</v>
      </c>
      <c r="U66" s="25">
        <f t="shared" si="49"/>
        <v>0.257553876557012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4"/>
        <v>0.325242718215027</v>
      </c>
      <c r="AC66" s="28">
        <f t="shared" si="50"/>
        <v>10.2321666666667</v>
      </c>
      <c r="AD66" s="1">
        <f t="shared" si="51"/>
        <v>0.29</v>
      </c>
      <c r="AE66" s="29">
        <f t="shared" si="55"/>
        <v>273.091577878962</v>
      </c>
      <c r="AF66" s="1">
        <f t="shared" si="56"/>
        <v>9088317.57547444</v>
      </c>
    </row>
    <row r="67" s="1" customFormat="1" spans="1:32">
      <c r="A67" s="13"/>
      <c r="B67" s="13"/>
      <c r="C67" s="16">
        <v>9</v>
      </c>
      <c r="D67" s="17">
        <v>16.4939386454</v>
      </c>
      <c r="E67" s="19">
        <f t="shared" si="52"/>
        <v>23.5978186367742</v>
      </c>
      <c r="F67" s="16" t="s">
        <v>73</v>
      </c>
      <c r="G67" s="13">
        <v>10</v>
      </c>
      <c r="H67" s="18">
        <f t="shared" si="40"/>
        <v>16.4939386454</v>
      </c>
      <c r="I67" s="18">
        <f t="shared" si="41"/>
        <v>289.6439386454</v>
      </c>
      <c r="J67" s="18">
        <f t="shared" si="42"/>
        <v>0.132672559061295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3"/>
        <v>9.010304154568</v>
      </c>
      <c r="P67" s="18">
        <f t="shared" si="45"/>
        <v>1.19542011010715</v>
      </c>
      <c r="Q67" s="23">
        <f t="shared" si="46"/>
        <v>0.346671831931075</v>
      </c>
      <c r="R67" s="18">
        <f t="shared" si="47"/>
        <v>0.80117865</v>
      </c>
      <c r="S67" s="24">
        <f t="shared" si="48"/>
        <v>0.432702284229709</v>
      </c>
      <c r="T67" s="3">
        <v>0.27</v>
      </c>
      <c r="U67" s="25">
        <f t="shared" si="49"/>
        <v>0.116829616742022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4"/>
        <v>0.297899994532975</v>
      </c>
      <c r="AC67" s="28">
        <f t="shared" si="50"/>
        <v>10.2321666666667</v>
      </c>
      <c r="AD67" s="1">
        <f t="shared" si="51"/>
        <v>0.29</v>
      </c>
      <c r="AE67" s="29">
        <f t="shared" si="55"/>
        <v>273.091577878962</v>
      </c>
      <c r="AF67" s="1">
        <f t="shared" si="56"/>
        <v>8324274.77825292</v>
      </c>
    </row>
    <row r="68" s="1" customFormat="1" spans="1:32">
      <c r="A68" s="13"/>
      <c r="B68" s="13"/>
      <c r="C68" s="16">
        <v>10</v>
      </c>
      <c r="D68" s="17">
        <v>10.9108705207419</v>
      </c>
      <c r="E68" s="19">
        <f t="shared" si="52"/>
        <v>16.4939386454</v>
      </c>
      <c r="F68" s="16" t="s">
        <v>73</v>
      </c>
      <c r="G68" s="13">
        <v>11</v>
      </c>
      <c r="H68" s="18">
        <f t="shared" si="40"/>
        <v>10.9108705207419</v>
      </c>
      <c r="I68" s="18">
        <f t="shared" si="41"/>
        <v>284.060870520742</v>
      </c>
      <c r="J68" s="18">
        <f t="shared" si="42"/>
        <v>0.0685231167137761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7.4241398422378</v>
      </c>
      <c r="O68" s="18">
        <f t="shared" si="53"/>
        <v>3.15342920222304</v>
      </c>
      <c r="P68" s="18">
        <f t="shared" si="45"/>
        <v>0.216082797272559</v>
      </c>
      <c r="Q68" s="23">
        <f t="shared" si="46"/>
        <v>0.0626640112090422</v>
      </c>
      <c r="R68" s="18">
        <f t="shared" si="47"/>
        <v>0.80117865</v>
      </c>
      <c r="S68" s="24">
        <f t="shared" si="48"/>
        <v>0.0782147791994235</v>
      </c>
      <c r="T68" s="3">
        <v>0.27</v>
      </c>
      <c r="U68" s="25">
        <f t="shared" si="49"/>
        <v>0.0211179903838444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4"/>
        <v>0.230503225531581</v>
      </c>
      <c r="AC68" s="28">
        <f t="shared" si="50"/>
        <v>10.2321666666667</v>
      </c>
      <c r="AD68" s="1">
        <f t="shared" si="51"/>
        <v>0.29</v>
      </c>
      <c r="AE68" s="29">
        <f t="shared" si="55"/>
        <v>273.091577878962</v>
      </c>
      <c r="AF68" s="1">
        <f t="shared" si="56"/>
        <v>6440994.36660477</v>
      </c>
    </row>
    <row r="69" s="1" customFormat="1" spans="1:33">
      <c r="A69" s="13"/>
      <c r="B69" s="13"/>
      <c r="C69" s="16">
        <v>11</v>
      </c>
      <c r="D69" s="17">
        <v>1.2210697383</v>
      </c>
      <c r="E69" s="19">
        <f t="shared" si="52"/>
        <v>10.9108705207419</v>
      </c>
      <c r="F69" s="16" t="s">
        <v>75</v>
      </c>
      <c r="G69" s="13">
        <v>12</v>
      </c>
      <c r="H69" s="18">
        <f t="shared" si="40"/>
        <v>1.2210697383</v>
      </c>
      <c r="I69" s="18">
        <f t="shared" si="41"/>
        <v>274.3710697383</v>
      </c>
      <c r="J69" s="18">
        <f t="shared" si="42"/>
        <v>0.0204222769747534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3"/>
        <v>5.70003140495048</v>
      </c>
      <c r="P69" s="18">
        <f t="shared" si="45"/>
        <v>0.116407620116691</v>
      </c>
      <c r="Q69" s="23">
        <f t="shared" si="46"/>
        <v>0.0337582098338405</v>
      </c>
      <c r="R69" s="18">
        <f t="shared" si="47"/>
        <v>0.80117865</v>
      </c>
      <c r="S69" s="24">
        <f t="shared" si="48"/>
        <v>0.0421356832634526</v>
      </c>
      <c r="T69" s="3">
        <v>0.27</v>
      </c>
      <c r="U69" s="25">
        <f t="shared" si="49"/>
        <v>0.0113766344811322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4"/>
        <v>0.228610480079684</v>
      </c>
      <c r="AC69" s="28">
        <f t="shared" si="50"/>
        <v>10.2321666666667</v>
      </c>
      <c r="AD69" s="1">
        <f t="shared" si="51"/>
        <v>0.29</v>
      </c>
      <c r="AE69" s="29">
        <f t="shared" si="55"/>
        <v>273.091577878962</v>
      </c>
      <c r="AF69" s="1">
        <f t="shared" si="56"/>
        <v>6388105.02952513</v>
      </c>
      <c r="AG69" s="1">
        <f>SUM(AF58:AF69)</f>
        <v>88015538.7584214</v>
      </c>
    </row>
    <row r="70" s="1" customFormat="1" spans="1:46">
      <c r="A70" s="13"/>
      <c r="B70" s="13"/>
      <c r="C70" s="16">
        <v>12</v>
      </c>
      <c r="D70" s="17">
        <v>-8.74802856264516</v>
      </c>
      <c r="E70" s="19">
        <f t="shared" si="52"/>
        <v>1.2210697383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82">
      <c r="AT71" s="2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</row>
    <row r="72" s="1" customFormat="1" spans="19:82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</row>
    <row r="73" s="1" customFormat="1" spans="1:82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</row>
    <row r="74" s="1" customFormat="1" spans="1:82">
      <c r="A74" s="13" t="s">
        <v>71</v>
      </c>
      <c r="B74" s="13">
        <f>F8</f>
        <v>625.464</v>
      </c>
      <c r="C74" s="16" t="s">
        <v>72</v>
      </c>
      <c r="D74" s="17">
        <v>-8.38147198870968</v>
      </c>
      <c r="E74" s="16"/>
      <c r="F74" s="16"/>
      <c r="G74" s="13">
        <v>1</v>
      </c>
      <c r="H74" s="18">
        <f t="shared" ref="H74:H85" si="57">E75</f>
        <v>-8.38147198870968</v>
      </c>
      <c r="I74" s="18">
        <f t="shared" ref="I74:I85" si="58">H74+273.15</f>
        <v>264.76852801129</v>
      </c>
      <c r="J74" s="18">
        <f t="shared" ref="J74:J85" si="59">EXP(($C$16*(I74-$C$14))/($C$17*I74*$C$14))</f>
        <v>0.00563823328087136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0.00293875995065577</v>
      </c>
      <c r="Q74" s="23">
        <f t="shared" ref="Q74:Q85" si="63">P74*$B$76</f>
        <v>0.0007640775871705</v>
      </c>
      <c r="R74" s="18">
        <f t="shared" ref="R74:R85" si="64">L74*$B$76</f>
        <v>0.1355172</v>
      </c>
      <c r="S74" s="24">
        <f t="shared" ref="S74:S85" si="65">Q74/R74</f>
        <v>0.00563823328087136</v>
      </c>
      <c r="T74" s="3">
        <v>0.01</v>
      </c>
      <c r="U74" s="25">
        <f t="shared" ref="U74:U85" si="66">S74*T74</f>
        <v>5.63823328087136e-5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0.01</v>
      </c>
      <c r="AF74" s="3">
        <v>0.49</v>
      </c>
      <c r="AG74" s="25">
        <f t="shared" ref="AG74:AG85" si="67">AF74*AE74</f>
        <v>0.0049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0.02</v>
      </c>
      <c r="AR74" s="3">
        <v>0.5</v>
      </c>
      <c r="AS74" s="3">
        <f t="shared" ref="AS74:AS85" si="68">AR74*AQ74</f>
        <v>0.01</v>
      </c>
      <c r="AT74" s="2">
        <f t="shared" ref="AT74:AT85" si="69">(AS74+AM74+AD74+AA74+U74+X74+AG74+AJ74+AP74)</f>
        <v>0.0149563823328087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0.878166666666667</v>
      </c>
      <c r="AX74" s="1">
        <f t="shared" ref="AX74:AX85" si="72">AW74*10000*AV74*0.67*AU74*AT74</f>
        <v>1192.53938034166</v>
      </c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</row>
    <row r="75" s="1" customFormat="1" spans="1:82">
      <c r="A75" s="13" t="s">
        <v>74</v>
      </c>
      <c r="B75" s="13">
        <v>1</v>
      </c>
      <c r="C75" s="16">
        <v>1</v>
      </c>
      <c r="D75" s="17">
        <v>-13.3018994834516</v>
      </c>
      <c r="E75" s="19">
        <f t="shared" ref="E75:E86" si="73">D74</f>
        <v>-8.38147198870968</v>
      </c>
      <c r="F75" s="16" t="s">
        <v>73</v>
      </c>
      <c r="G75" s="13">
        <v>2</v>
      </c>
      <c r="H75" s="18">
        <f t="shared" si="57"/>
        <v>-13.3018994834516</v>
      </c>
      <c r="I75" s="18">
        <f t="shared" si="58"/>
        <v>259.848100516548</v>
      </c>
      <c r="J75" s="18">
        <f t="shared" si="59"/>
        <v>0.00281007892139192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1.03950124004934</v>
      </c>
      <c r="P75" s="18">
        <f t="shared" si="62"/>
        <v>0.00292108052342342</v>
      </c>
      <c r="Q75" s="23">
        <f t="shared" si="63"/>
        <v>0.00075948093609009</v>
      </c>
      <c r="R75" s="18">
        <f t="shared" si="64"/>
        <v>0.1355172</v>
      </c>
      <c r="S75" s="24">
        <f t="shared" si="65"/>
        <v>0.00560431396228737</v>
      </c>
      <c r="T75" s="3">
        <v>0.01</v>
      </c>
      <c r="U75" s="25">
        <f t="shared" si="66"/>
        <v>5.60431396228737e-5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0.00554604313962287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0.878166666666667</v>
      </c>
      <c r="AX75" s="1">
        <f t="shared" si="72"/>
        <v>442.210870376429</v>
      </c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</row>
    <row r="76" s="1" customFormat="1" spans="1:82">
      <c r="A76" s="13" t="s">
        <v>38</v>
      </c>
      <c r="B76" s="13">
        <v>0.26</v>
      </c>
      <c r="C76" s="16">
        <v>2</v>
      </c>
      <c r="D76" s="17">
        <v>-5.04704306410714</v>
      </c>
      <c r="E76" s="19">
        <f t="shared" si="73"/>
        <v>-13.3018994834516</v>
      </c>
      <c r="F76" s="16" t="s">
        <v>73</v>
      </c>
      <c r="G76" s="13">
        <v>3</v>
      </c>
      <c r="H76" s="18">
        <f t="shared" si="57"/>
        <v>-5.04704306410714</v>
      </c>
      <c r="I76" s="18">
        <f t="shared" si="58"/>
        <v>268.102956935893</v>
      </c>
      <c r="J76" s="18">
        <f t="shared" si="59"/>
        <v>0.00890793490891878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1.55780015952592</v>
      </c>
      <c r="P76" s="18">
        <f t="shared" si="62"/>
        <v>0.0138767824221602</v>
      </c>
      <c r="Q76" s="23">
        <f t="shared" si="63"/>
        <v>0.00360796342976165</v>
      </c>
      <c r="R76" s="18">
        <f t="shared" si="64"/>
        <v>0.1355172</v>
      </c>
      <c r="S76" s="24">
        <f t="shared" si="65"/>
        <v>0.0266236568477038</v>
      </c>
      <c r="T76" s="3">
        <v>0.01</v>
      </c>
      <c r="U76" s="25">
        <f t="shared" si="66"/>
        <v>0.000266236568477038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0.00575623656847704</v>
      </c>
      <c r="AU76" s="28">
        <f t="shared" si="70"/>
        <v>52.122</v>
      </c>
      <c r="AV76" s="1">
        <f t="shared" si="71"/>
        <v>0.26</v>
      </c>
      <c r="AW76" s="2">
        <f t="shared" si="75"/>
        <v>0.878166666666667</v>
      </c>
      <c r="AX76" s="1">
        <f t="shared" si="72"/>
        <v>458.970534299153</v>
      </c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</row>
    <row r="77" s="1" customFormat="1" spans="1:82">
      <c r="A77" s="13"/>
      <c r="B77" s="13"/>
      <c r="C77" s="16">
        <v>3</v>
      </c>
      <c r="D77" s="17">
        <v>1.04565479709677</v>
      </c>
      <c r="E77" s="19">
        <f t="shared" si="73"/>
        <v>-5.04704306410714</v>
      </c>
      <c r="F77" s="16" t="s">
        <v>73</v>
      </c>
      <c r="G77" s="13">
        <v>4</v>
      </c>
      <c r="H77" s="18">
        <f t="shared" si="57"/>
        <v>1.04565479709677</v>
      </c>
      <c r="I77" s="18">
        <f t="shared" si="58"/>
        <v>274.195654797097</v>
      </c>
      <c r="J77" s="18">
        <f t="shared" si="59"/>
        <v>0.0199638532825592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2.06514337710376</v>
      </c>
      <c r="P77" s="18">
        <f t="shared" si="62"/>
        <v>0.0412282193879483</v>
      </c>
      <c r="Q77" s="23">
        <f t="shared" si="63"/>
        <v>0.0107193370408666</v>
      </c>
      <c r="R77" s="18">
        <f t="shared" si="64"/>
        <v>0.1355172</v>
      </c>
      <c r="S77" s="24">
        <f t="shared" si="65"/>
        <v>0.0790994577873994</v>
      </c>
      <c r="T77" s="3">
        <v>0.01</v>
      </c>
      <c r="U77" s="25">
        <f t="shared" si="66"/>
        <v>0.000790994577873994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0.00628099457787399</v>
      </c>
      <c r="AU77" s="28">
        <f t="shared" si="70"/>
        <v>52.122</v>
      </c>
      <c r="AV77" s="1">
        <f t="shared" si="71"/>
        <v>0.26</v>
      </c>
      <c r="AW77" s="2">
        <f t="shared" si="75"/>
        <v>0.878166666666667</v>
      </c>
      <c r="AX77" s="1">
        <f t="shared" si="72"/>
        <v>500.811841737704</v>
      </c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</row>
    <row r="78" s="1" customFormat="1" spans="1:82">
      <c r="A78" s="13"/>
      <c r="B78" s="13"/>
      <c r="C78" s="16">
        <v>4</v>
      </c>
      <c r="D78" s="17">
        <v>9.12179011233334</v>
      </c>
      <c r="E78" s="19">
        <f t="shared" si="73"/>
        <v>1.04565479709677</v>
      </c>
      <c r="F78" s="16" t="s">
        <v>73</v>
      </c>
      <c r="G78" s="13">
        <v>5</v>
      </c>
      <c r="H78" s="18">
        <f t="shared" si="57"/>
        <v>9.12179011233334</v>
      </c>
      <c r="I78" s="18">
        <f t="shared" si="58"/>
        <v>282.271790112333</v>
      </c>
      <c r="J78" s="18">
        <f t="shared" si="59"/>
        <v>0.0551423312150687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1.92271939983002</v>
      </c>
      <c r="O78" s="18">
        <f t="shared" si="74"/>
        <v>0.622415757885791</v>
      </c>
      <c r="P78" s="18">
        <f t="shared" si="62"/>
        <v>0.0343214558748163</v>
      </c>
      <c r="Q78" s="23">
        <f t="shared" si="63"/>
        <v>0.00892357852745223</v>
      </c>
      <c r="R78" s="18">
        <f t="shared" si="64"/>
        <v>0.1355172</v>
      </c>
      <c r="S78" s="24">
        <f t="shared" si="65"/>
        <v>0.0658483094946784</v>
      </c>
      <c r="T78" s="3">
        <v>0.01</v>
      </c>
      <c r="U78" s="25">
        <f t="shared" si="66"/>
        <v>0.000658483094946784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0.00614848309494678</v>
      </c>
      <c r="AU78" s="28">
        <f t="shared" si="70"/>
        <v>52.122</v>
      </c>
      <c r="AV78" s="1">
        <f t="shared" si="71"/>
        <v>0.26</v>
      </c>
      <c r="AW78" s="2">
        <f t="shared" si="75"/>
        <v>0.878166666666667</v>
      </c>
      <c r="AX78" s="1">
        <f t="shared" si="72"/>
        <v>490.24610744302</v>
      </c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</row>
    <row r="79" s="1" customFormat="1" spans="1:82">
      <c r="A79" s="13"/>
      <c r="B79" s="13"/>
      <c r="C79" s="16">
        <v>5</v>
      </c>
      <c r="D79" s="17">
        <v>16.6997091841935</v>
      </c>
      <c r="E79" s="19">
        <f t="shared" si="73"/>
        <v>9.12179011233334</v>
      </c>
      <c r="F79" s="16" t="s">
        <v>75</v>
      </c>
      <c r="G79" s="13">
        <v>6</v>
      </c>
      <c r="H79" s="18">
        <f t="shared" si="57"/>
        <v>16.6997091841935</v>
      </c>
      <c r="I79" s="18">
        <f t="shared" si="58"/>
        <v>289.849709184194</v>
      </c>
      <c r="J79" s="18">
        <f t="shared" si="59"/>
        <v>0.135876874626779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1.10931430201097</v>
      </c>
      <c r="P79" s="18">
        <f t="shared" si="62"/>
        <v>0.150730160336038</v>
      </c>
      <c r="Q79" s="23">
        <f t="shared" si="63"/>
        <v>0.0391898416873699</v>
      </c>
      <c r="R79" s="18">
        <f t="shared" si="64"/>
        <v>0.1355172</v>
      </c>
      <c r="S79" s="24">
        <f t="shared" si="65"/>
        <v>0.289187215256586</v>
      </c>
      <c r="T79" s="3">
        <v>0.01</v>
      </c>
      <c r="U79" s="25">
        <f t="shared" si="66"/>
        <v>0.00289187215256586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0.0128418721525659</v>
      </c>
      <c r="AU79" s="28">
        <f t="shared" si="70"/>
        <v>52.122</v>
      </c>
      <c r="AV79" s="1">
        <f t="shared" si="71"/>
        <v>0.26</v>
      </c>
      <c r="AW79" s="2">
        <f t="shared" si="75"/>
        <v>0.878166666666667</v>
      </c>
      <c r="AX79" s="1">
        <f t="shared" si="72"/>
        <v>1023.94000891871</v>
      </c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</row>
    <row r="80" s="1" customFormat="1" spans="1:82">
      <c r="A80" s="13"/>
      <c r="B80" s="13"/>
      <c r="C80" s="16">
        <v>6</v>
      </c>
      <c r="D80" s="17">
        <v>20.8233751486667</v>
      </c>
      <c r="E80" s="19">
        <f t="shared" si="73"/>
        <v>16.6997091841935</v>
      </c>
      <c r="F80" s="16" t="s">
        <v>73</v>
      </c>
      <c r="G80" s="13">
        <v>7</v>
      </c>
      <c r="H80" s="18">
        <f t="shared" si="57"/>
        <v>20.8233751486667</v>
      </c>
      <c r="I80" s="18">
        <f t="shared" si="58"/>
        <v>293.973375148667</v>
      </c>
      <c r="J80" s="18">
        <f t="shared" si="59"/>
        <v>0.217666341848495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1.47980414167494</v>
      </c>
      <c r="P80" s="18">
        <f t="shared" si="62"/>
        <v>0.322103554170635</v>
      </c>
      <c r="Q80" s="23">
        <f t="shared" si="63"/>
        <v>0.0837469240843652</v>
      </c>
      <c r="R80" s="18">
        <f t="shared" si="64"/>
        <v>0.1355172</v>
      </c>
      <c r="S80" s="24">
        <f t="shared" si="65"/>
        <v>0.617980035629169</v>
      </c>
      <c r="T80" s="3">
        <v>0.01</v>
      </c>
      <c r="U80" s="25">
        <f t="shared" si="66"/>
        <v>0.00617980035629169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0.0161298003562917</v>
      </c>
      <c r="AU80" s="28">
        <f t="shared" si="70"/>
        <v>52.122</v>
      </c>
      <c r="AV80" s="1">
        <f t="shared" si="71"/>
        <v>0.26</v>
      </c>
      <c r="AW80" s="2">
        <f t="shared" si="75"/>
        <v>0.878166666666667</v>
      </c>
      <c r="AX80" s="1">
        <f t="shared" si="72"/>
        <v>1286.10125723595</v>
      </c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</row>
    <row r="81" s="1" customFormat="1" spans="1:82">
      <c r="A81" s="13"/>
      <c r="B81" s="13"/>
      <c r="C81" s="16">
        <v>7</v>
      </c>
      <c r="D81" s="17">
        <v>24.0613754377419</v>
      </c>
      <c r="E81" s="19">
        <f t="shared" si="73"/>
        <v>20.8233751486667</v>
      </c>
      <c r="F81" s="16" t="s">
        <v>73</v>
      </c>
      <c r="G81" s="13">
        <v>8</v>
      </c>
      <c r="H81" s="18">
        <f t="shared" si="57"/>
        <v>24.0613754377419</v>
      </c>
      <c r="I81" s="18">
        <f t="shared" si="58"/>
        <v>297.211375437742</v>
      </c>
      <c r="J81" s="18">
        <f t="shared" si="59"/>
        <v>0.312250929771429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1.6789205875043</v>
      </c>
      <c r="P81" s="18">
        <f t="shared" si="62"/>
        <v>0.524244514460612</v>
      </c>
      <c r="Q81" s="23">
        <f t="shared" si="63"/>
        <v>0.136303573759759</v>
      </c>
      <c r="R81" s="18">
        <f t="shared" si="64"/>
        <v>0.1355172</v>
      </c>
      <c r="S81" s="24">
        <f t="shared" si="65"/>
        <v>1.0058027597955</v>
      </c>
      <c r="T81" s="3">
        <v>0.01</v>
      </c>
      <c r="U81" s="25">
        <f t="shared" si="66"/>
        <v>0.010058027597955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0.020008027597955</v>
      </c>
      <c r="AU81" s="28">
        <f t="shared" si="70"/>
        <v>52.122</v>
      </c>
      <c r="AV81" s="1">
        <f t="shared" si="71"/>
        <v>0.26</v>
      </c>
      <c r="AW81" s="2">
        <f t="shared" si="75"/>
        <v>0.878166666666667</v>
      </c>
      <c r="AX81" s="1">
        <f t="shared" si="72"/>
        <v>1595.32969287522</v>
      </c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</row>
    <row r="82" s="1" customFormat="1" spans="1:82">
      <c r="A82" s="13"/>
      <c r="B82" s="13"/>
      <c r="C82" s="16">
        <v>8</v>
      </c>
      <c r="D82" s="17">
        <v>23.5978186367742</v>
      </c>
      <c r="E82" s="19">
        <f t="shared" si="73"/>
        <v>24.0613754377419</v>
      </c>
      <c r="F82" s="16" t="s">
        <v>73</v>
      </c>
      <c r="G82" s="13">
        <v>9</v>
      </c>
      <c r="H82" s="18">
        <f t="shared" si="57"/>
        <v>23.5978186367742</v>
      </c>
      <c r="I82" s="18">
        <f t="shared" si="58"/>
        <v>296.747818636774</v>
      </c>
      <c r="J82" s="18">
        <f t="shared" si="59"/>
        <v>0.29667319957474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1.67589607304369</v>
      </c>
      <c r="P82" s="18">
        <f t="shared" si="62"/>
        <v>0.497193450144613</v>
      </c>
      <c r="Q82" s="23">
        <f t="shared" si="63"/>
        <v>0.129270297037599</v>
      </c>
      <c r="R82" s="18">
        <f t="shared" si="64"/>
        <v>0.1355172</v>
      </c>
      <c r="S82" s="24">
        <f t="shared" si="65"/>
        <v>0.953903246507451</v>
      </c>
      <c r="T82" s="3">
        <v>0.01</v>
      </c>
      <c r="U82" s="25">
        <f t="shared" si="66"/>
        <v>0.00953903246507451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0.0194890324650745</v>
      </c>
      <c r="AU82" s="28">
        <f t="shared" si="70"/>
        <v>52.122</v>
      </c>
      <c r="AV82" s="1">
        <f t="shared" si="71"/>
        <v>0.26</v>
      </c>
      <c r="AW82" s="2">
        <f t="shared" si="75"/>
        <v>0.878166666666667</v>
      </c>
      <c r="AX82" s="1">
        <f t="shared" si="72"/>
        <v>1553.94788540377</v>
      </c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</row>
    <row r="83" s="1" customFormat="1" spans="1:82">
      <c r="A83" s="13"/>
      <c r="B83" s="13"/>
      <c r="C83" s="16">
        <v>9</v>
      </c>
      <c r="D83" s="17">
        <v>16.4939386454</v>
      </c>
      <c r="E83" s="19">
        <f t="shared" si="73"/>
        <v>23.5978186367742</v>
      </c>
      <c r="F83" s="16" t="s">
        <v>73</v>
      </c>
      <c r="G83" s="13">
        <v>10</v>
      </c>
      <c r="H83" s="18">
        <f t="shared" si="57"/>
        <v>16.4939386454</v>
      </c>
      <c r="I83" s="18">
        <f t="shared" si="58"/>
        <v>289.6439386454</v>
      </c>
      <c r="J83" s="18">
        <f t="shared" si="59"/>
        <v>0.132672559061295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1.69992262289908</v>
      </c>
      <c r="P83" s="18">
        <f t="shared" si="62"/>
        <v>0.225533084586209</v>
      </c>
      <c r="Q83" s="23">
        <f t="shared" si="63"/>
        <v>0.0586386019924144</v>
      </c>
      <c r="R83" s="18">
        <f t="shared" si="64"/>
        <v>0.1355172</v>
      </c>
      <c r="S83" s="24">
        <f t="shared" si="65"/>
        <v>0.432702284229709</v>
      </c>
      <c r="T83" s="3">
        <v>0.01</v>
      </c>
      <c r="U83" s="25">
        <f t="shared" si="66"/>
        <v>0.00432702284229709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0.0142770228422971</v>
      </c>
      <c r="AU83" s="28">
        <f t="shared" si="70"/>
        <v>52.122</v>
      </c>
      <c r="AV83" s="1">
        <f t="shared" si="71"/>
        <v>0.26</v>
      </c>
      <c r="AW83" s="2">
        <f t="shared" si="75"/>
        <v>0.878166666666667</v>
      </c>
      <c r="AX83" s="1">
        <f t="shared" si="72"/>
        <v>1138.3710040715</v>
      </c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</row>
    <row r="84" s="1" customFormat="1" spans="1:82">
      <c r="A84" s="13"/>
      <c r="B84" s="13"/>
      <c r="C84" s="16">
        <v>10</v>
      </c>
      <c r="D84" s="17">
        <v>10.9108705207419</v>
      </c>
      <c r="E84" s="19">
        <f t="shared" si="73"/>
        <v>16.4939386454</v>
      </c>
      <c r="F84" s="16" t="s">
        <v>73</v>
      </c>
      <c r="G84" s="13">
        <v>11</v>
      </c>
      <c r="H84" s="18">
        <f t="shared" si="57"/>
        <v>10.9108705207419</v>
      </c>
      <c r="I84" s="18">
        <f t="shared" si="58"/>
        <v>284.060870520742</v>
      </c>
      <c r="J84" s="18">
        <f t="shared" si="59"/>
        <v>0.0685231167137761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1.40067006139722</v>
      </c>
      <c r="O84" s="18">
        <f t="shared" si="74"/>
        <v>0.594939476915643</v>
      </c>
      <c r="P84" s="18">
        <f t="shared" si="62"/>
        <v>0.0407671072143235</v>
      </c>
      <c r="Q84" s="23">
        <f t="shared" si="63"/>
        <v>0.0105994478757241</v>
      </c>
      <c r="R84" s="18">
        <f t="shared" si="64"/>
        <v>0.1355172</v>
      </c>
      <c r="S84" s="24">
        <f t="shared" si="65"/>
        <v>0.0782147791994235</v>
      </c>
      <c r="T84" s="3">
        <v>0.01</v>
      </c>
      <c r="U84" s="25">
        <f t="shared" si="66"/>
        <v>0.000782147791994235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0.00627214779199424</v>
      </c>
      <c r="AU84" s="28">
        <f t="shared" si="70"/>
        <v>52.122</v>
      </c>
      <c r="AV84" s="1">
        <f t="shared" si="71"/>
        <v>0.26</v>
      </c>
      <c r="AW84" s="2">
        <f t="shared" si="75"/>
        <v>0.878166666666667</v>
      </c>
      <c r="AX84" s="1">
        <f t="shared" si="72"/>
        <v>500.106447858603</v>
      </c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</row>
    <row r="85" s="1" customFormat="1" spans="1:51">
      <c r="A85" s="13"/>
      <c r="B85" s="13"/>
      <c r="C85" s="16">
        <v>11</v>
      </c>
      <c r="D85" s="17">
        <v>1.2210697383</v>
      </c>
      <c r="E85" s="19">
        <f t="shared" si="73"/>
        <v>10.9108705207419</v>
      </c>
      <c r="F85" s="16" t="s">
        <v>75</v>
      </c>
      <c r="G85" s="13">
        <v>12</v>
      </c>
      <c r="H85" s="18">
        <f t="shared" si="57"/>
        <v>1.2210697383</v>
      </c>
      <c r="I85" s="18">
        <f t="shared" si="58"/>
        <v>274.3710697383</v>
      </c>
      <c r="J85" s="18">
        <f t="shared" si="59"/>
        <v>0.0204222769747534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1.07539236970132</v>
      </c>
      <c r="P85" s="18">
        <f t="shared" si="62"/>
        <v>0.0219619608305768</v>
      </c>
      <c r="Q85" s="23">
        <f t="shared" si="63"/>
        <v>0.00571010981594996</v>
      </c>
      <c r="R85" s="18">
        <f t="shared" si="64"/>
        <v>0.1355172</v>
      </c>
      <c r="S85" s="24">
        <f t="shared" si="65"/>
        <v>0.0421356832634526</v>
      </c>
      <c r="T85" s="3">
        <v>0.01</v>
      </c>
      <c r="U85" s="25">
        <f t="shared" si="66"/>
        <v>0.000421356832634526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0.00591135683263453</v>
      </c>
      <c r="AU85" s="28">
        <f t="shared" si="70"/>
        <v>52.122</v>
      </c>
      <c r="AV85" s="1">
        <f t="shared" si="71"/>
        <v>0.26</v>
      </c>
      <c r="AW85" s="2">
        <f t="shared" si="75"/>
        <v>0.878166666666667</v>
      </c>
      <c r="AX85" s="1">
        <f t="shared" si="72"/>
        <v>471.338968027342</v>
      </c>
      <c r="AY85" s="1">
        <f>SUM(AX74:AX85)</f>
        <v>10653.9139985891</v>
      </c>
    </row>
    <row r="86" s="1" customFormat="1" spans="1:46">
      <c r="A86" s="13"/>
      <c r="B86" s="13"/>
      <c r="C86" s="16">
        <v>12</v>
      </c>
      <c r="D86" s="17">
        <v>-8.74802856264516</v>
      </c>
      <c r="E86" s="19">
        <f t="shared" si="73"/>
        <v>1.2210697383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-8.38147198870968</v>
      </c>
      <c r="E90" s="16"/>
      <c r="F90" s="16"/>
      <c r="G90" s="13">
        <v>1</v>
      </c>
      <c r="H90" s="18">
        <f t="shared" ref="H90:H101" si="76">E91</f>
        <v>-8.38147198870968</v>
      </c>
      <c r="I90" s="18">
        <f t="shared" ref="I90:I101" si="77">H90+273.15</f>
        <v>264.76852801129</v>
      </c>
      <c r="J90" s="18">
        <f t="shared" ref="J90:J101" si="78">EXP(($C$16*(I90-$C$14))/($C$17*I90*$C$14))</f>
        <v>0.00563823328087136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0.00160520501506408</v>
      </c>
      <c r="Q90" s="23">
        <f t="shared" ref="Q90:Q101" si="82">P90*$B$76</f>
        <v>0.00041735330391666</v>
      </c>
      <c r="R90" s="18">
        <f t="shared" ref="R90:R101" si="83">L90*$B$76</f>
        <v>0.074022</v>
      </c>
      <c r="S90" s="24">
        <f t="shared" ref="S90:S101" si="84">Q90/R90</f>
        <v>0.00563823328087136</v>
      </c>
      <c r="T90" s="3">
        <v>0.01</v>
      </c>
      <c r="U90" s="25">
        <f t="shared" ref="U90:U101" si="85">S90*T90</f>
        <v>5.63823328087136e-5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0.01</v>
      </c>
      <c r="AF90" s="3">
        <v>0.49</v>
      </c>
      <c r="AG90" s="25">
        <f t="shared" ref="AG90:AG101" si="86">AF90*AE90</f>
        <v>0.0049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0.02</v>
      </c>
      <c r="AR90" s="3">
        <v>0.5</v>
      </c>
      <c r="AS90" s="3">
        <f t="shared" ref="AS90:AS101" si="87">AR90*AQ90</f>
        <v>0.01</v>
      </c>
      <c r="AT90" s="2">
        <f t="shared" ref="AT90:AT101" si="88">(AS90+AM90+AD90+AA90+U90+X90+AG90+AJ90+AP90)</f>
        <v>0.0149563823328087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9.6925</v>
      </c>
      <c r="AX90" s="1">
        <f t="shared" ref="AX90:AX101" si="91">AW90*10000*AV90*0.67*AU90*AT90</f>
        <v>7189.48837922302</v>
      </c>
      <c r="AZ90" s="2">
        <f>$E$10/12</f>
        <v>0.726990171314355</v>
      </c>
      <c r="BA90" s="1">
        <f t="shared" ref="BA90:BA101" si="92">AZ90*10000*AV90*0.67*AU90*AT90</f>
        <v>539.250697804891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-13.3018994834516</v>
      </c>
      <c r="E91" s="19">
        <f t="shared" ref="E91:E102" si="93">D90</f>
        <v>-8.38147198870968</v>
      </c>
      <c r="F91" s="16" t="s">
        <v>73</v>
      </c>
      <c r="G91" s="13">
        <v>2</v>
      </c>
      <c r="H91" s="18">
        <f t="shared" si="76"/>
        <v>-13.3018994834516</v>
      </c>
      <c r="I91" s="18">
        <f t="shared" si="77"/>
        <v>259.848100516548</v>
      </c>
      <c r="J91" s="18">
        <f t="shared" si="78"/>
        <v>0.00281007892139192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0.567794794984936</v>
      </c>
      <c r="P91" s="18">
        <f t="shared" si="81"/>
        <v>0.00159554818506321</v>
      </c>
      <c r="Q91" s="23">
        <f t="shared" si="82"/>
        <v>0.000414842528116436</v>
      </c>
      <c r="R91" s="18">
        <f t="shared" si="83"/>
        <v>0.074022</v>
      </c>
      <c r="S91" s="24">
        <f t="shared" si="84"/>
        <v>0.00560431396228737</v>
      </c>
      <c r="T91" s="3">
        <v>0.01</v>
      </c>
      <c r="U91" s="25">
        <f t="shared" si="85"/>
        <v>5.60431396228737e-5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0.00554604313962287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9.6925</v>
      </c>
      <c r="AX91" s="1">
        <f t="shared" si="91"/>
        <v>2665.96639586575</v>
      </c>
      <c r="AZ91" s="2">
        <f t="shared" ref="AZ91:AZ101" si="96">$E$10/12</f>
        <v>0.726990171314355</v>
      </c>
      <c r="BA91" s="1">
        <f t="shared" si="92"/>
        <v>199.961967175523</v>
      </c>
    </row>
    <row r="92" s="1" customFormat="1" spans="1:53">
      <c r="A92" s="13" t="s">
        <v>38</v>
      </c>
      <c r="B92" s="13">
        <v>0.33</v>
      </c>
      <c r="C92" s="16">
        <v>2</v>
      </c>
      <c r="D92" s="17">
        <v>-5.04704306410714</v>
      </c>
      <c r="E92" s="19">
        <f t="shared" si="93"/>
        <v>-13.3018994834516</v>
      </c>
      <c r="F92" s="16" t="s">
        <v>73</v>
      </c>
      <c r="G92" s="13">
        <v>3</v>
      </c>
      <c r="H92" s="18">
        <f t="shared" si="76"/>
        <v>-5.04704306410714</v>
      </c>
      <c r="I92" s="18">
        <f t="shared" si="77"/>
        <v>268.102956935893</v>
      </c>
      <c r="J92" s="18">
        <f t="shared" si="78"/>
        <v>0.00890793490891878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0.850899246799873</v>
      </c>
      <c r="P92" s="18">
        <f t="shared" si="81"/>
        <v>0.00757975510454128</v>
      </c>
      <c r="Q92" s="23">
        <f t="shared" si="82"/>
        <v>0.00197073632718073</v>
      </c>
      <c r="R92" s="18">
        <f t="shared" si="83"/>
        <v>0.074022</v>
      </c>
      <c r="S92" s="24">
        <f t="shared" si="84"/>
        <v>0.0266236568477038</v>
      </c>
      <c r="T92" s="3">
        <v>0.01</v>
      </c>
      <c r="U92" s="25">
        <f t="shared" si="85"/>
        <v>0.000266236568477038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0.00575623656847704</v>
      </c>
      <c r="AU92" s="28">
        <f t="shared" si="89"/>
        <v>28.47</v>
      </c>
      <c r="AV92" s="1">
        <f t="shared" si="90"/>
        <v>0.26</v>
      </c>
      <c r="AW92" s="2">
        <f t="shared" si="95"/>
        <v>9.6925</v>
      </c>
      <c r="AX92" s="1">
        <f t="shared" si="91"/>
        <v>2767.00575020354</v>
      </c>
      <c r="AZ92" s="2">
        <f t="shared" si="96"/>
        <v>0.726990171314355</v>
      </c>
      <c r="BA92" s="1">
        <f t="shared" si="92"/>
        <v>207.540467822365</v>
      </c>
    </row>
    <row r="93" s="1" customFormat="1" spans="1:53">
      <c r="A93" s="13"/>
      <c r="B93" s="13"/>
      <c r="C93" s="16">
        <v>3</v>
      </c>
      <c r="D93" s="17">
        <v>1.04565479709677</v>
      </c>
      <c r="E93" s="19">
        <f t="shared" si="93"/>
        <v>-5.04704306410714</v>
      </c>
      <c r="F93" s="16" t="s">
        <v>73</v>
      </c>
      <c r="G93" s="13">
        <v>4</v>
      </c>
      <c r="H93" s="18">
        <f t="shared" si="76"/>
        <v>1.04565479709677</v>
      </c>
      <c r="I93" s="18">
        <f t="shared" si="77"/>
        <v>274.195654797097</v>
      </c>
      <c r="J93" s="18">
        <f t="shared" si="78"/>
        <v>0.0199638532825592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1.12801949169533</v>
      </c>
      <c r="P93" s="18">
        <f t="shared" si="81"/>
        <v>0.0225196156320726</v>
      </c>
      <c r="Q93" s="23">
        <f t="shared" si="82"/>
        <v>0.00585510006433888</v>
      </c>
      <c r="R93" s="18">
        <f t="shared" si="83"/>
        <v>0.074022</v>
      </c>
      <c r="S93" s="24">
        <f t="shared" si="84"/>
        <v>0.0790994577873994</v>
      </c>
      <c r="T93" s="3">
        <v>0.01</v>
      </c>
      <c r="U93" s="25">
        <f t="shared" si="85"/>
        <v>0.000790994577873994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0.00628099457787399</v>
      </c>
      <c r="AU93" s="28">
        <f t="shared" si="89"/>
        <v>28.47</v>
      </c>
      <c r="AV93" s="1">
        <f t="shared" si="90"/>
        <v>0.26</v>
      </c>
      <c r="AW93" s="2">
        <f t="shared" si="95"/>
        <v>9.6925</v>
      </c>
      <c r="AX93" s="1">
        <f t="shared" si="91"/>
        <v>3019.25536020365</v>
      </c>
      <c r="AZ93" s="2">
        <f t="shared" si="96"/>
        <v>0.726990171314355</v>
      </c>
      <c r="BA93" s="1">
        <f t="shared" si="92"/>
        <v>226.460559355815</v>
      </c>
    </row>
    <row r="94" s="1" customFormat="1" spans="1:53">
      <c r="A94" s="13"/>
      <c r="B94" s="13"/>
      <c r="C94" s="16">
        <v>4</v>
      </c>
      <c r="D94" s="17">
        <v>9.12179011233334</v>
      </c>
      <c r="E94" s="19">
        <f t="shared" si="93"/>
        <v>1.04565479709677</v>
      </c>
      <c r="F94" s="16" t="s">
        <v>73</v>
      </c>
      <c r="G94" s="13">
        <v>5</v>
      </c>
      <c r="H94" s="18">
        <f t="shared" si="76"/>
        <v>9.12179011233334</v>
      </c>
      <c r="I94" s="18">
        <f t="shared" si="77"/>
        <v>282.271790112333</v>
      </c>
      <c r="J94" s="18">
        <f t="shared" si="78"/>
        <v>0.0551423312150687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1.0502248822601</v>
      </c>
      <c r="O94" s="18">
        <f t="shared" si="94"/>
        <v>0.339974993803163</v>
      </c>
      <c r="P94" s="18">
        <f t="shared" si="81"/>
        <v>0.0187470137131349</v>
      </c>
      <c r="Q94" s="23">
        <f t="shared" si="82"/>
        <v>0.00487422356541508</v>
      </c>
      <c r="R94" s="18">
        <f t="shared" si="83"/>
        <v>0.074022</v>
      </c>
      <c r="S94" s="24">
        <f t="shared" si="84"/>
        <v>0.0658483094946784</v>
      </c>
      <c r="T94" s="3">
        <v>0.01</v>
      </c>
      <c r="U94" s="25">
        <f t="shared" si="85"/>
        <v>0.000658483094946784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0.00614848309494678</v>
      </c>
      <c r="AU94" s="28">
        <f t="shared" si="89"/>
        <v>28.47</v>
      </c>
      <c r="AV94" s="1">
        <f t="shared" si="90"/>
        <v>0.26</v>
      </c>
      <c r="AW94" s="2">
        <f t="shared" si="95"/>
        <v>9.6925</v>
      </c>
      <c r="AX94" s="1">
        <f t="shared" si="91"/>
        <v>2955.55748558266</v>
      </c>
      <c r="AZ94" s="2">
        <f t="shared" si="96"/>
        <v>0.726990171314355</v>
      </c>
      <c r="BA94" s="1">
        <f t="shared" si="92"/>
        <v>221.682872610076</v>
      </c>
    </row>
    <row r="95" s="1" customFormat="1" spans="1:53">
      <c r="A95" s="13"/>
      <c r="B95" s="13"/>
      <c r="C95" s="16">
        <v>5</v>
      </c>
      <c r="D95" s="17">
        <v>16.6997091841935</v>
      </c>
      <c r="E95" s="19">
        <f t="shared" si="93"/>
        <v>9.12179011233334</v>
      </c>
      <c r="F95" s="16" t="s">
        <v>75</v>
      </c>
      <c r="G95" s="13">
        <v>6</v>
      </c>
      <c r="H95" s="18">
        <f t="shared" si="76"/>
        <v>16.6997091841935</v>
      </c>
      <c r="I95" s="18">
        <f t="shared" si="77"/>
        <v>289.849709184194</v>
      </c>
      <c r="J95" s="18">
        <f t="shared" si="78"/>
        <v>0.135876874626779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0.605927980090028</v>
      </c>
      <c r="P95" s="18">
        <f t="shared" si="81"/>
        <v>0.0823316001835502</v>
      </c>
      <c r="Q95" s="23">
        <f t="shared" si="82"/>
        <v>0.021406216047723</v>
      </c>
      <c r="R95" s="18">
        <f t="shared" si="83"/>
        <v>0.074022</v>
      </c>
      <c r="S95" s="24">
        <f t="shared" si="84"/>
        <v>0.289187215256586</v>
      </c>
      <c r="T95" s="3">
        <v>0.01</v>
      </c>
      <c r="U95" s="25">
        <f t="shared" si="85"/>
        <v>0.00289187215256586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0.0128418721525659</v>
      </c>
      <c r="AU95" s="28">
        <f t="shared" si="89"/>
        <v>28.47</v>
      </c>
      <c r="AV95" s="1">
        <f t="shared" si="90"/>
        <v>0.26</v>
      </c>
      <c r="AW95" s="2">
        <f t="shared" si="95"/>
        <v>9.6925</v>
      </c>
      <c r="AX95" s="1">
        <f t="shared" si="91"/>
        <v>6173.04964221262</v>
      </c>
      <c r="AZ95" s="2">
        <f t="shared" si="96"/>
        <v>0.726990171314355</v>
      </c>
      <c r="BA95" s="1">
        <f t="shared" si="92"/>
        <v>463.01226896303</v>
      </c>
    </row>
    <row r="96" s="1" customFormat="1" spans="1:53">
      <c r="A96" s="13"/>
      <c r="B96" s="13"/>
      <c r="C96" s="16">
        <v>6</v>
      </c>
      <c r="D96" s="17">
        <v>20.8233751486667</v>
      </c>
      <c r="E96" s="19">
        <f t="shared" si="93"/>
        <v>16.6997091841935</v>
      </c>
      <c r="F96" s="16" t="s">
        <v>73</v>
      </c>
      <c r="G96" s="13">
        <v>7</v>
      </c>
      <c r="H96" s="18">
        <f t="shared" si="76"/>
        <v>20.8233751486667</v>
      </c>
      <c r="I96" s="18">
        <f t="shared" si="77"/>
        <v>293.973375148667</v>
      </c>
      <c r="J96" s="18">
        <f t="shared" si="78"/>
        <v>0.217666341848495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0.808296379906478</v>
      </c>
      <c r="P96" s="18">
        <f t="shared" si="81"/>
        <v>0.175938916143624</v>
      </c>
      <c r="Q96" s="23">
        <f t="shared" si="82"/>
        <v>0.0457441181973423</v>
      </c>
      <c r="R96" s="18">
        <f t="shared" si="83"/>
        <v>0.074022</v>
      </c>
      <c r="S96" s="24">
        <f t="shared" si="84"/>
        <v>0.617980035629169</v>
      </c>
      <c r="T96" s="3">
        <v>0.01</v>
      </c>
      <c r="U96" s="25">
        <f t="shared" si="85"/>
        <v>0.00617980035629169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0.0161298003562917</v>
      </c>
      <c r="AU96" s="28">
        <f t="shared" si="89"/>
        <v>28.47</v>
      </c>
      <c r="AV96" s="1">
        <f t="shared" si="90"/>
        <v>0.26</v>
      </c>
      <c r="AW96" s="2">
        <f t="shared" si="95"/>
        <v>9.6925</v>
      </c>
      <c r="AX96" s="1">
        <f t="shared" si="91"/>
        <v>7753.54692333336</v>
      </c>
      <c r="AZ96" s="2">
        <f t="shared" si="96"/>
        <v>0.726990171314355</v>
      </c>
      <c r="BA96" s="1">
        <f t="shared" si="92"/>
        <v>581.558153839361</v>
      </c>
    </row>
    <row r="97" s="1" customFormat="1" spans="1:53">
      <c r="A97" s="13"/>
      <c r="B97" s="13"/>
      <c r="C97" s="16">
        <v>7</v>
      </c>
      <c r="D97" s="17">
        <v>24.0613754377419</v>
      </c>
      <c r="E97" s="19">
        <f t="shared" si="93"/>
        <v>20.8233751486667</v>
      </c>
      <c r="F97" s="16" t="s">
        <v>73</v>
      </c>
      <c r="G97" s="13">
        <v>8</v>
      </c>
      <c r="H97" s="18">
        <f t="shared" si="76"/>
        <v>24.0613754377419</v>
      </c>
      <c r="I97" s="18">
        <f t="shared" si="77"/>
        <v>297.211375437742</v>
      </c>
      <c r="J97" s="18">
        <f t="shared" si="78"/>
        <v>0.312250929771429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0.917057463762853</v>
      </c>
      <c r="P97" s="18">
        <f t="shared" si="81"/>
        <v>0.286352045713779</v>
      </c>
      <c r="Q97" s="23">
        <f t="shared" si="82"/>
        <v>0.0744515318855827</v>
      </c>
      <c r="R97" s="18">
        <f t="shared" si="83"/>
        <v>0.074022</v>
      </c>
      <c r="S97" s="24">
        <f t="shared" si="84"/>
        <v>1.0058027597955</v>
      </c>
      <c r="T97" s="3">
        <v>0.01</v>
      </c>
      <c r="U97" s="25">
        <f t="shared" si="85"/>
        <v>0.010058027597955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0.020008027597955</v>
      </c>
      <c r="AU97" s="28">
        <f t="shared" si="89"/>
        <v>28.47</v>
      </c>
      <c r="AV97" s="1">
        <f t="shared" si="90"/>
        <v>0.26</v>
      </c>
      <c r="AW97" s="2">
        <f t="shared" si="95"/>
        <v>9.6925</v>
      </c>
      <c r="AX97" s="1">
        <f t="shared" si="91"/>
        <v>9617.79919139427</v>
      </c>
      <c r="AZ97" s="2">
        <f t="shared" si="96"/>
        <v>0.726990171314355</v>
      </c>
      <c r="BA97" s="1">
        <f t="shared" si="92"/>
        <v>721.387204727241</v>
      </c>
    </row>
    <row r="98" s="1" customFormat="1" spans="1:53">
      <c r="A98" s="13"/>
      <c r="B98" s="13"/>
      <c r="C98" s="16">
        <v>8</v>
      </c>
      <c r="D98" s="17">
        <v>23.5978186367742</v>
      </c>
      <c r="E98" s="19">
        <f t="shared" si="93"/>
        <v>24.0613754377419</v>
      </c>
      <c r="F98" s="16" t="s">
        <v>73</v>
      </c>
      <c r="G98" s="13">
        <v>9</v>
      </c>
      <c r="H98" s="18">
        <f t="shared" si="76"/>
        <v>23.5978186367742</v>
      </c>
      <c r="I98" s="18">
        <f t="shared" si="77"/>
        <v>296.747818636774</v>
      </c>
      <c r="J98" s="18">
        <f t="shared" si="78"/>
        <v>0.29667319957474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0.915405418049074</v>
      </c>
      <c r="P98" s="18">
        <f t="shared" si="81"/>
        <v>0.271576254280671</v>
      </c>
      <c r="Q98" s="23">
        <f t="shared" si="82"/>
        <v>0.0706098261129745</v>
      </c>
      <c r="R98" s="18">
        <f t="shared" si="83"/>
        <v>0.074022</v>
      </c>
      <c r="S98" s="24">
        <f t="shared" si="84"/>
        <v>0.953903246507451</v>
      </c>
      <c r="T98" s="3">
        <v>0.01</v>
      </c>
      <c r="U98" s="25">
        <f t="shared" si="85"/>
        <v>0.00953903246507451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0.0194890324650745</v>
      </c>
      <c r="AU98" s="28">
        <f t="shared" si="89"/>
        <v>28.47</v>
      </c>
      <c r="AV98" s="1">
        <f t="shared" si="90"/>
        <v>0.26</v>
      </c>
      <c r="AW98" s="2">
        <f t="shared" si="95"/>
        <v>9.6925</v>
      </c>
      <c r="AX98" s="1">
        <f t="shared" si="91"/>
        <v>9368.31977894754</v>
      </c>
      <c r="AZ98" s="2">
        <f t="shared" si="96"/>
        <v>0.726990171314355</v>
      </c>
      <c r="BA98" s="1">
        <f t="shared" si="92"/>
        <v>702.674893064197</v>
      </c>
    </row>
    <row r="99" s="1" customFormat="1" spans="1:53">
      <c r="A99" s="13"/>
      <c r="B99" s="13"/>
      <c r="C99" s="16">
        <v>9</v>
      </c>
      <c r="D99" s="17">
        <v>16.4939386454</v>
      </c>
      <c r="E99" s="19">
        <f t="shared" si="93"/>
        <v>23.5978186367742</v>
      </c>
      <c r="F99" s="16" t="s">
        <v>73</v>
      </c>
      <c r="G99" s="13">
        <v>10</v>
      </c>
      <c r="H99" s="18">
        <f t="shared" si="76"/>
        <v>16.4939386454</v>
      </c>
      <c r="I99" s="18">
        <f t="shared" si="77"/>
        <v>289.6439386454</v>
      </c>
      <c r="J99" s="18">
        <f t="shared" si="78"/>
        <v>0.132672559061295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0.928529163768403</v>
      </c>
      <c r="P99" s="18">
        <f t="shared" si="81"/>
        <v>0.123190340320198</v>
      </c>
      <c r="Q99" s="23">
        <f t="shared" si="82"/>
        <v>0.0320294884832516</v>
      </c>
      <c r="R99" s="18">
        <f t="shared" si="83"/>
        <v>0.074022</v>
      </c>
      <c r="S99" s="24">
        <f t="shared" si="84"/>
        <v>0.432702284229709</v>
      </c>
      <c r="T99" s="3">
        <v>0.01</v>
      </c>
      <c r="U99" s="25">
        <f t="shared" si="85"/>
        <v>0.00432702284229709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0.0142770228422971</v>
      </c>
      <c r="AU99" s="28">
        <f t="shared" si="89"/>
        <v>28.47</v>
      </c>
      <c r="AV99" s="1">
        <f t="shared" si="90"/>
        <v>0.26</v>
      </c>
      <c r="AW99" s="2">
        <f t="shared" si="95"/>
        <v>9.6925</v>
      </c>
      <c r="AX99" s="1">
        <f t="shared" si="91"/>
        <v>6862.92229835774</v>
      </c>
      <c r="AZ99" s="2">
        <f t="shared" si="96"/>
        <v>0.726990171314355</v>
      </c>
      <c r="BA99" s="1">
        <f t="shared" si="92"/>
        <v>514.756467103451</v>
      </c>
    </row>
    <row r="100" s="1" customFormat="1" spans="1:53">
      <c r="A100" s="13"/>
      <c r="B100" s="13"/>
      <c r="C100" s="16">
        <v>10</v>
      </c>
      <c r="D100" s="17">
        <v>10.9108705207419</v>
      </c>
      <c r="E100" s="19">
        <f t="shared" si="93"/>
        <v>16.4939386454</v>
      </c>
      <c r="F100" s="16" t="s">
        <v>73</v>
      </c>
      <c r="G100" s="13">
        <v>11</v>
      </c>
      <c r="H100" s="18">
        <f t="shared" si="76"/>
        <v>10.9108705207419</v>
      </c>
      <c r="I100" s="18">
        <f t="shared" si="77"/>
        <v>284.060870520742</v>
      </c>
      <c r="J100" s="18">
        <f t="shared" si="78"/>
        <v>0.0685231167137761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0.765071882275794</v>
      </c>
      <c r="O100" s="18">
        <f t="shared" si="94"/>
        <v>0.32496694117241</v>
      </c>
      <c r="P100" s="18">
        <f t="shared" si="81"/>
        <v>0.0222677476380759</v>
      </c>
      <c r="Q100" s="23">
        <f t="shared" si="82"/>
        <v>0.00578961438589973</v>
      </c>
      <c r="R100" s="18">
        <f t="shared" si="83"/>
        <v>0.074022</v>
      </c>
      <c r="S100" s="24">
        <f t="shared" si="84"/>
        <v>0.0782147791994235</v>
      </c>
      <c r="T100" s="3">
        <v>0.01</v>
      </c>
      <c r="U100" s="25">
        <f t="shared" si="85"/>
        <v>0.000782147791994235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0.00627214779199424</v>
      </c>
      <c r="AU100" s="28">
        <f t="shared" si="89"/>
        <v>28.47</v>
      </c>
      <c r="AV100" s="1">
        <f t="shared" si="90"/>
        <v>0.26</v>
      </c>
      <c r="AW100" s="2">
        <f t="shared" si="95"/>
        <v>9.6925</v>
      </c>
      <c r="AX100" s="1">
        <f t="shared" si="91"/>
        <v>3015.00273661723</v>
      </c>
      <c r="AZ100" s="2">
        <f t="shared" si="96"/>
        <v>0.726990171314355</v>
      </c>
      <c r="BA100" s="1">
        <f t="shared" si="92"/>
        <v>226.141589477081</v>
      </c>
    </row>
    <row r="101" s="1" customFormat="1" spans="1:54">
      <c r="A101" s="13"/>
      <c r="B101" s="13"/>
      <c r="C101" s="16">
        <v>11</v>
      </c>
      <c r="D101" s="17">
        <v>1.2210697383</v>
      </c>
      <c r="E101" s="19">
        <f t="shared" si="93"/>
        <v>10.9108705207419</v>
      </c>
      <c r="F101" s="16" t="s">
        <v>75</v>
      </c>
      <c r="G101" s="13">
        <v>12</v>
      </c>
      <c r="H101" s="18">
        <f t="shared" si="76"/>
        <v>1.2210697383</v>
      </c>
      <c r="I101" s="18">
        <f t="shared" si="77"/>
        <v>274.3710697383</v>
      </c>
      <c r="J101" s="18">
        <f t="shared" si="78"/>
        <v>0.0204222769747534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0.587399193534334</v>
      </c>
      <c r="P101" s="18">
        <f t="shared" si="81"/>
        <v>0.011996029025105</v>
      </c>
      <c r="Q101" s="23">
        <f t="shared" si="82"/>
        <v>0.00311896754652729</v>
      </c>
      <c r="R101" s="18">
        <f t="shared" si="83"/>
        <v>0.074022</v>
      </c>
      <c r="S101" s="24">
        <f t="shared" si="84"/>
        <v>0.0421356832634526</v>
      </c>
      <c r="T101" s="3">
        <v>0.01</v>
      </c>
      <c r="U101" s="25">
        <f t="shared" si="85"/>
        <v>0.000421356832634526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0.00591135683263453</v>
      </c>
      <c r="AU101" s="28">
        <f t="shared" si="89"/>
        <v>28.47</v>
      </c>
      <c r="AV101" s="1">
        <f t="shared" si="90"/>
        <v>0.26</v>
      </c>
      <c r="AW101" s="2">
        <f t="shared" si="95"/>
        <v>9.6925</v>
      </c>
      <c r="AX101" s="1">
        <f t="shared" si="91"/>
        <v>2841.5715985301</v>
      </c>
      <c r="AY101" s="1">
        <f>SUM(AX90:AX101)</f>
        <v>64229.4855404715</v>
      </c>
      <c r="AZ101" s="2">
        <f t="shared" si="96"/>
        <v>0.726990171314355</v>
      </c>
      <c r="BA101" s="1">
        <f t="shared" si="92"/>
        <v>213.133311655135</v>
      </c>
      <c r="BB101" s="1">
        <f>SUM(BA90:BA101)</f>
        <v>4817.56045359817</v>
      </c>
    </row>
    <row r="102" s="1" customFormat="1" spans="1:46">
      <c r="A102" s="13"/>
      <c r="B102" s="13"/>
      <c r="C102" s="16">
        <v>12</v>
      </c>
      <c r="D102" s="17">
        <v>-8.74802856264516</v>
      </c>
      <c r="E102" s="19">
        <f t="shared" si="93"/>
        <v>1.2210697383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3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19" width="9.11111111111111" style="1"/>
    <col min="20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1.4444444444444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5555555555556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2">
      <c r="C1" s="3" t="s">
        <v>0</v>
      </c>
      <c r="D1" s="3" t="s">
        <v>1</v>
      </c>
      <c r="E1" s="3" t="s">
        <v>2</v>
      </c>
      <c r="F1" s="3" t="s">
        <v>3</v>
      </c>
      <c r="G1" s="1"/>
      <c r="H1" s="1" t="s">
        <v>38</v>
      </c>
      <c r="L1" s="2"/>
    </row>
    <row r="2" s="1" customFormat="1" spans="1:12">
      <c r="A2" s="4" t="s">
        <v>10</v>
      </c>
      <c r="B2" s="5" t="s">
        <v>11</v>
      </c>
      <c r="C2" s="3"/>
      <c r="D2" s="3"/>
      <c r="E2" s="6">
        <v>525.906098933833</v>
      </c>
      <c r="F2" s="3">
        <v>769.42</v>
      </c>
      <c r="G2" s="20">
        <f>(F2+F3+F4)/3</f>
        <v>1205.71666666667</v>
      </c>
      <c r="H2" s="1">
        <v>0.18</v>
      </c>
      <c r="I2" s="20">
        <f>(H3+H2+H4)/3</f>
        <v>0.136666666666667</v>
      </c>
      <c r="L2" s="2"/>
    </row>
    <row r="3" s="1" customFormat="1" spans="1:12">
      <c r="A3" s="4"/>
      <c r="B3" s="5" t="s">
        <v>14</v>
      </c>
      <c r="C3" s="3"/>
      <c r="D3" s="3"/>
      <c r="E3" s="8"/>
      <c r="F3" s="3">
        <v>1192.09</v>
      </c>
      <c r="G3" s="20"/>
      <c r="H3" s="1">
        <v>0.13</v>
      </c>
      <c r="I3" s="20"/>
      <c r="L3" s="2"/>
    </row>
    <row r="4" s="1" customFormat="1" spans="1:12">
      <c r="A4" s="4"/>
      <c r="B4" s="5" t="s">
        <v>15</v>
      </c>
      <c r="C4" s="3"/>
      <c r="D4" s="3"/>
      <c r="E4" s="10"/>
      <c r="F4" s="3">
        <v>1655.64</v>
      </c>
      <c r="G4" s="20"/>
      <c r="H4" s="1">
        <v>0.1</v>
      </c>
      <c r="I4" s="20"/>
      <c r="L4" s="2"/>
    </row>
    <row r="5" s="1" customFormat="1" spans="1:12">
      <c r="A5" s="4" t="s">
        <v>4</v>
      </c>
      <c r="B5" s="5" t="s">
        <v>16</v>
      </c>
      <c r="C5" s="3"/>
      <c r="D5" s="3"/>
      <c r="E5" s="6">
        <v>1876.51315068493</v>
      </c>
      <c r="F5" s="3">
        <v>91.104</v>
      </c>
      <c r="G5" s="20">
        <f>(F5+F6)/2</f>
        <v>92.50925</v>
      </c>
      <c r="H5" s="1">
        <v>0.13</v>
      </c>
      <c r="I5" s="20">
        <f>(H5+H6)/2</f>
        <v>0.16</v>
      </c>
      <c r="L5" s="2"/>
    </row>
    <row r="6" s="1" customFormat="1" spans="1:12">
      <c r="A6" s="4"/>
      <c r="B6" s="5" t="s">
        <v>17</v>
      </c>
      <c r="C6" s="3"/>
      <c r="D6" s="3"/>
      <c r="E6" s="10"/>
      <c r="F6" s="3">
        <v>93.9145</v>
      </c>
      <c r="G6" s="20"/>
      <c r="H6" s="1">
        <v>0.19</v>
      </c>
      <c r="I6" s="20"/>
      <c r="L6" s="2"/>
    </row>
    <row r="7" s="1" customFormat="1" spans="1:12">
      <c r="A7" s="4" t="s">
        <v>5</v>
      </c>
      <c r="B7" s="5"/>
      <c r="C7" s="3"/>
      <c r="D7" s="3"/>
      <c r="E7" s="12">
        <v>2462.31576506761</v>
      </c>
      <c r="F7" s="3">
        <v>122.786</v>
      </c>
      <c r="G7" s="1"/>
      <c r="H7" s="1">
        <v>0.29</v>
      </c>
      <c r="L7" s="2"/>
    </row>
    <row r="8" s="1" customFormat="1" spans="1:12">
      <c r="A8" s="4" t="s">
        <v>6</v>
      </c>
      <c r="B8" s="5"/>
      <c r="C8" s="3"/>
      <c r="D8" s="3"/>
      <c r="E8" s="12">
        <v>0.275821777271397</v>
      </c>
      <c r="F8" s="3">
        <v>625.464</v>
      </c>
      <c r="G8" s="1"/>
      <c r="H8" s="1">
        <v>0.26</v>
      </c>
      <c r="L8" s="2"/>
    </row>
    <row r="9" s="1" customFormat="1" spans="1:12">
      <c r="A9" s="4" t="s">
        <v>7</v>
      </c>
      <c r="B9" s="5"/>
      <c r="C9" s="3"/>
      <c r="D9" s="3"/>
      <c r="E9" s="12">
        <v>0.466532733642718</v>
      </c>
      <c r="F9" s="3">
        <v>341.64</v>
      </c>
      <c r="G9" s="1"/>
      <c r="H9" s="1">
        <v>0.26</v>
      </c>
      <c r="L9" s="2"/>
    </row>
    <row r="10" s="1" customFormat="1" spans="1:12">
      <c r="A10" s="4" t="s">
        <v>8</v>
      </c>
      <c r="B10" s="5"/>
      <c r="C10" s="3"/>
      <c r="D10" s="3"/>
      <c r="E10" s="12">
        <v>0.0592593875954273</v>
      </c>
      <c r="F10" s="3">
        <v>341.64</v>
      </c>
      <c r="G10" s="1"/>
      <c r="H10" s="1">
        <v>0.26</v>
      </c>
      <c r="L10" s="2"/>
    </row>
    <row r="11" s="1" customFormat="1" spans="1:46">
      <c r="A11" s="4" t="s">
        <v>9</v>
      </c>
      <c r="B11" s="5"/>
      <c r="C11" s="3"/>
      <c r="D11" s="3"/>
      <c r="E11" s="12">
        <v>0</v>
      </c>
      <c r="F11" s="3">
        <v>910.8575</v>
      </c>
      <c r="G11" s="1"/>
      <c r="H11" s="1">
        <v>0.21</v>
      </c>
      <c r="AT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AV38+AV54+AY70+AY86+AY102+BB102+AG70</f>
        <v>67411923.445408</v>
      </c>
      <c r="J14" s="14" t="s">
        <v>22</v>
      </c>
      <c r="K14" s="14">
        <f>I14/(10000*1000)</f>
        <v>6.7411923445408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41026100.534701</v>
      </c>
      <c r="J15" s="14" t="s">
        <v>22</v>
      </c>
      <c r="K15" s="14">
        <f>I15/(10000*1000)</f>
        <v>4.1026100534701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1205.71666666667</v>
      </c>
      <c r="C27" s="16" t="s">
        <v>72</v>
      </c>
      <c r="D27" s="17">
        <v>-14.9342503308065</v>
      </c>
      <c r="E27" s="16"/>
      <c r="F27" s="16"/>
      <c r="G27" s="13">
        <v>1</v>
      </c>
      <c r="H27" s="18">
        <f t="shared" ref="H27:H38" si="0">E28</f>
        <v>-14.9342503308065</v>
      </c>
      <c r="I27" s="18">
        <f t="shared" ref="I27:I38" si="1">H27+273.15</f>
        <v>258.215749669193</v>
      </c>
      <c r="J27" s="18">
        <f t="shared" ref="J27:J38" si="2">EXP(($C$16*(I27-$C$14))/($C$17*I27*$C$14))</f>
        <v>0.00221739554670664</v>
      </c>
      <c r="K27" s="18">
        <f t="shared" ref="K27:K38" si="3">$B$27/12</f>
        <v>100.476388888889</v>
      </c>
      <c r="L27" s="18">
        <f t="shared" ref="L27:L38" si="4">K27*$B$28/100</f>
        <v>1.00476388888889</v>
      </c>
      <c r="M27" s="13" t="s">
        <v>73</v>
      </c>
      <c r="N27" s="13"/>
      <c r="O27" s="18">
        <f>L27</f>
        <v>1.00476388888889</v>
      </c>
      <c r="P27" s="18">
        <f t="shared" ref="P27:P38" si="5">O27*J27</f>
        <v>0.00222795897271387</v>
      </c>
      <c r="Q27" s="23">
        <f t="shared" ref="Q27:Q38" si="6">P27*$B$29</f>
        <v>0.000304487726270895</v>
      </c>
      <c r="R27" s="18">
        <f t="shared" ref="R27:R38" si="7">L27*$B$29</f>
        <v>0.137317731481481</v>
      </c>
      <c r="S27" s="24">
        <f t="shared" ref="S27:S38" si="8">Q27/R27</f>
        <v>0.00221739554670664</v>
      </c>
      <c r="T27" s="3">
        <v>0.01</v>
      </c>
      <c r="U27" s="25">
        <f t="shared" ref="U27:U38" si="9">S27*T27</f>
        <v>2.21739554670664e-5</v>
      </c>
      <c r="V27" s="24"/>
      <c r="W27" s="3"/>
      <c r="X27" s="25"/>
      <c r="Y27" s="27">
        <v>0.05</v>
      </c>
      <c r="Z27" s="3">
        <v>0.21</v>
      </c>
      <c r="AA27" s="26">
        <f t="shared" ref="AA27:AA38" si="10">Y27*Z27</f>
        <v>0.0105</v>
      </c>
      <c r="AB27" s="3">
        <v>0.02</v>
      </c>
      <c r="AC27" s="3">
        <v>0.29</v>
      </c>
      <c r="AD27" s="26">
        <f t="shared" ref="AD27:AD38" si="11">AB27*AC27</f>
        <v>0.0058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0.02</v>
      </c>
      <c r="AO27" s="3">
        <v>0.38</v>
      </c>
      <c r="AP27" s="3">
        <f t="shared" ref="AP27:AP38" si="13">AO27*AN27</f>
        <v>0.0076</v>
      </c>
      <c r="AQ27" s="1">
        <f t="shared" ref="AQ27:AQ38" si="14">(AP27+AM27+AD27+AA27+U27+X27+AG27+AJ27)</f>
        <v>0.0349221739554671</v>
      </c>
      <c r="AR27" s="28">
        <f t="shared" ref="AR27:AR38" si="15">$B$27/12</f>
        <v>100.476388888889</v>
      </c>
      <c r="AS27" s="1">
        <f t="shared" ref="AS27:AS38" si="16">$B$29</f>
        <v>0.136666666666667</v>
      </c>
      <c r="AT27" s="2">
        <f>$E$2/12</f>
        <v>43.8255082444861</v>
      </c>
      <c r="AU27" s="1">
        <f t="shared" ref="AU27:AU38" si="17">AT27*10000*AS27*0.67*AR27*AQ27</f>
        <v>140808.754009201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-19.8560791767742</v>
      </c>
      <c r="E28" s="19">
        <f t="shared" ref="E28:E39" si="18">D27</f>
        <v>-14.9342503308065</v>
      </c>
      <c r="F28" s="16" t="s">
        <v>73</v>
      </c>
      <c r="G28" s="13">
        <v>2</v>
      </c>
      <c r="H28" s="18">
        <f t="shared" si="0"/>
        <v>-19.8560791767742</v>
      </c>
      <c r="I28" s="18">
        <f t="shared" si="1"/>
        <v>253.293920823226</v>
      </c>
      <c r="J28" s="18">
        <f t="shared" si="2"/>
        <v>0.00106568613010144</v>
      </c>
      <c r="K28" s="18">
        <f t="shared" si="3"/>
        <v>100.476388888889</v>
      </c>
      <c r="L28" s="18">
        <f t="shared" si="4"/>
        <v>1.00476388888889</v>
      </c>
      <c r="M28" s="13" t="s">
        <v>73</v>
      </c>
      <c r="N28" s="13"/>
      <c r="O28" s="18">
        <f t="shared" ref="O28:O38" si="19">L28+O27-P27-N28</f>
        <v>2.00729981880506</v>
      </c>
      <c r="P28" s="18">
        <f t="shared" si="5"/>
        <v>0.00213915157585569</v>
      </c>
      <c r="Q28" s="23">
        <f t="shared" si="6"/>
        <v>0.000292350715366944</v>
      </c>
      <c r="R28" s="18">
        <f t="shared" si="7"/>
        <v>0.137317731481481</v>
      </c>
      <c r="S28" s="24">
        <f t="shared" si="8"/>
        <v>0.00212900921252381</v>
      </c>
      <c r="T28" s="3">
        <v>0.01</v>
      </c>
      <c r="U28" s="25">
        <f t="shared" si="9"/>
        <v>2.12900921252381e-5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0.0219212900921252</v>
      </c>
      <c r="AR28" s="28">
        <f t="shared" si="15"/>
        <v>100.476388888889</v>
      </c>
      <c r="AS28" s="1">
        <f t="shared" si="16"/>
        <v>0.136666666666667</v>
      </c>
      <c r="AT28" s="2">
        <f t="shared" ref="AT28:AT38" si="20">$E$2/12</f>
        <v>43.8255082444861</v>
      </c>
      <c r="AU28" s="1">
        <f t="shared" si="17"/>
        <v>88388.2414675152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-10.3144629803571</v>
      </c>
      <c r="E29" s="19">
        <f t="shared" si="18"/>
        <v>-19.8560791767742</v>
      </c>
      <c r="F29" s="16" t="s">
        <v>73</v>
      </c>
      <c r="G29" s="13">
        <v>3</v>
      </c>
      <c r="H29" s="18">
        <f t="shared" si="0"/>
        <v>-10.3144629803571</v>
      </c>
      <c r="I29" s="18">
        <f t="shared" si="1"/>
        <v>262.835537019643</v>
      </c>
      <c r="J29" s="18">
        <f t="shared" si="2"/>
        <v>0.00430215338482306</v>
      </c>
      <c r="K29" s="18">
        <f t="shared" si="3"/>
        <v>100.476388888889</v>
      </c>
      <c r="L29" s="18">
        <f t="shared" si="4"/>
        <v>1.00476388888889</v>
      </c>
      <c r="M29" s="13" t="s">
        <v>73</v>
      </c>
      <c r="N29" s="13"/>
      <c r="O29" s="18">
        <f t="shared" si="19"/>
        <v>3.0099245561181</v>
      </c>
      <c r="P29" s="18">
        <f t="shared" si="5"/>
        <v>0.0129491571171655</v>
      </c>
      <c r="Q29" s="23">
        <f t="shared" si="6"/>
        <v>0.00176971813934595</v>
      </c>
      <c r="R29" s="18">
        <f t="shared" si="7"/>
        <v>0.137317731481481</v>
      </c>
      <c r="S29" s="24">
        <f t="shared" si="8"/>
        <v>0.0128877612545224</v>
      </c>
      <c r="T29" s="3">
        <v>0.01</v>
      </c>
      <c r="U29" s="25">
        <f t="shared" si="9"/>
        <v>0.000128877612545224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0.0220288776125452</v>
      </c>
      <c r="AR29" s="28">
        <f t="shared" si="15"/>
        <v>100.476388888889</v>
      </c>
      <c r="AS29" s="1">
        <f t="shared" si="16"/>
        <v>0.136666666666667</v>
      </c>
      <c r="AT29" s="2">
        <f t="shared" si="20"/>
        <v>43.8255082444861</v>
      </c>
      <c r="AU29" s="1">
        <f t="shared" si="17"/>
        <v>88822.0422015873</v>
      </c>
    </row>
    <row r="30" s="1" customFormat="1" spans="1:47">
      <c r="A30" s="13"/>
      <c r="B30" s="13"/>
      <c r="C30" s="16">
        <v>3</v>
      </c>
      <c r="D30" s="17">
        <v>-2.89374744625806</v>
      </c>
      <c r="E30" s="19">
        <f t="shared" si="18"/>
        <v>-10.3144629803571</v>
      </c>
      <c r="F30" s="16" t="s">
        <v>73</v>
      </c>
      <c r="G30" s="13">
        <v>4</v>
      </c>
      <c r="H30" s="18">
        <f t="shared" si="0"/>
        <v>-2.89374744625806</v>
      </c>
      <c r="I30" s="18">
        <f t="shared" si="1"/>
        <v>270.256252553742</v>
      </c>
      <c r="J30" s="18">
        <f t="shared" si="2"/>
        <v>0.0118972207407926</v>
      </c>
      <c r="K30" s="18">
        <f t="shared" si="3"/>
        <v>100.476388888889</v>
      </c>
      <c r="L30" s="18">
        <f t="shared" si="4"/>
        <v>1.00476388888889</v>
      </c>
      <c r="M30" s="13" t="s">
        <v>73</v>
      </c>
      <c r="N30" s="13"/>
      <c r="O30" s="18">
        <f t="shared" si="19"/>
        <v>4.00173928788982</v>
      </c>
      <c r="P30" s="18">
        <f t="shared" si="5"/>
        <v>0.0476095756551274</v>
      </c>
      <c r="Q30" s="23">
        <f t="shared" si="6"/>
        <v>0.00650664200620074</v>
      </c>
      <c r="R30" s="18">
        <f t="shared" si="7"/>
        <v>0.137317731481481</v>
      </c>
      <c r="S30" s="24">
        <f t="shared" si="8"/>
        <v>0.0473838442858213</v>
      </c>
      <c r="T30" s="3">
        <v>0.01</v>
      </c>
      <c r="U30" s="25">
        <f t="shared" si="9"/>
        <v>0.000473838442858213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0.0223738384428582</v>
      </c>
      <c r="AR30" s="28">
        <f t="shared" si="15"/>
        <v>100.476388888889</v>
      </c>
      <c r="AS30" s="1">
        <f t="shared" si="16"/>
        <v>0.136666666666667</v>
      </c>
      <c r="AT30" s="2">
        <f t="shared" si="20"/>
        <v>43.8255082444861</v>
      </c>
      <c r="AU30" s="1">
        <f t="shared" si="17"/>
        <v>90212.9494446556</v>
      </c>
    </row>
    <row r="31" s="1" customFormat="1" spans="1:47">
      <c r="A31" s="13"/>
      <c r="B31" s="13"/>
      <c r="C31" s="16">
        <v>4</v>
      </c>
      <c r="D31" s="17">
        <v>6.7809434551</v>
      </c>
      <c r="E31" s="19">
        <f t="shared" si="18"/>
        <v>-2.89374744625806</v>
      </c>
      <c r="F31" s="16" t="s">
        <v>73</v>
      </c>
      <c r="G31" s="13">
        <v>5</v>
      </c>
      <c r="H31" s="18">
        <f t="shared" si="0"/>
        <v>6.7809434551</v>
      </c>
      <c r="I31" s="18">
        <f t="shared" si="1"/>
        <v>279.9309434551</v>
      </c>
      <c r="J31" s="18">
        <f t="shared" si="2"/>
        <v>0.0413250070766755</v>
      </c>
      <c r="K31" s="18">
        <f t="shared" si="3"/>
        <v>100.476388888889</v>
      </c>
      <c r="L31" s="18">
        <f t="shared" si="4"/>
        <v>1.00476388888889</v>
      </c>
      <c r="M31" s="13" t="s">
        <v>75</v>
      </c>
      <c r="N31" s="18">
        <f>(O30-P30)*C22/100</f>
        <v>3.75642322662296</v>
      </c>
      <c r="O31" s="18">
        <f t="shared" si="19"/>
        <v>1.20247037450062</v>
      </c>
      <c r="P31" s="18">
        <f t="shared" si="5"/>
        <v>0.0496920967357309</v>
      </c>
      <c r="Q31" s="23">
        <f t="shared" si="6"/>
        <v>0.00679125322054989</v>
      </c>
      <c r="R31" s="18">
        <f t="shared" si="7"/>
        <v>0.137317731481481</v>
      </c>
      <c r="S31" s="24">
        <f t="shared" si="8"/>
        <v>0.0494564915053651</v>
      </c>
      <c r="T31" s="3">
        <v>0.01</v>
      </c>
      <c r="U31" s="25">
        <f t="shared" si="9"/>
        <v>0.000494564915053651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0.0223945649150536</v>
      </c>
      <c r="AR31" s="28">
        <f t="shared" si="15"/>
        <v>100.476388888889</v>
      </c>
      <c r="AS31" s="1">
        <f t="shared" si="16"/>
        <v>0.136666666666667</v>
      </c>
      <c r="AT31" s="2">
        <f t="shared" si="20"/>
        <v>43.8255082444861</v>
      </c>
      <c r="AU31" s="1">
        <f t="shared" si="17"/>
        <v>90296.5200931659</v>
      </c>
    </row>
    <row r="32" s="1" customFormat="1" spans="1:47">
      <c r="A32" s="13"/>
      <c r="B32" s="13"/>
      <c r="C32" s="16">
        <v>5</v>
      </c>
      <c r="D32" s="17">
        <v>13.8560595926452</v>
      </c>
      <c r="E32" s="19">
        <f t="shared" si="18"/>
        <v>6.7809434551</v>
      </c>
      <c r="F32" s="16" t="s">
        <v>75</v>
      </c>
      <c r="G32" s="13">
        <v>6</v>
      </c>
      <c r="H32" s="18">
        <f t="shared" si="0"/>
        <v>13.8560595926452</v>
      </c>
      <c r="I32" s="18">
        <f t="shared" si="1"/>
        <v>287.006059592645</v>
      </c>
      <c r="J32" s="18">
        <f t="shared" si="2"/>
        <v>0.0974086455426262</v>
      </c>
      <c r="K32" s="18">
        <f t="shared" si="3"/>
        <v>100.476388888889</v>
      </c>
      <c r="L32" s="18">
        <f t="shared" si="4"/>
        <v>1.00476388888889</v>
      </c>
      <c r="M32" s="13" t="s">
        <v>73</v>
      </c>
      <c r="N32" s="13"/>
      <c r="O32" s="18">
        <f t="shared" si="19"/>
        <v>2.15754216665378</v>
      </c>
      <c r="P32" s="18">
        <f t="shared" si="5"/>
        <v>0.210163260154848</v>
      </c>
      <c r="Q32" s="23">
        <f t="shared" si="6"/>
        <v>0.0287223122211626</v>
      </c>
      <c r="R32" s="18">
        <f t="shared" si="7"/>
        <v>0.137317731481481</v>
      </c>
      <c r="S32" s="24">
        <f t="shared" si="8"/>
        <v>0.209166812699903</v>
      </c>
      <c r="T32" s="3">
        <v>0.01</v>
      </c>
      <c r="U32" s="25">
        <f t="shared" si="9"/>
        <v>0.00209166812699903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0.031541668126999</v>
      </c>
      <c r="AR32" s="28">
        <f t="shared" si="15"/>
        <v>100.476388888889</v>
      </c>
      <c r="AS32" s="1">
        <f t="shared" si="16"/>
        <v>0.136666666666667</v>
      </c>
      <c r="AT32" s="2">
        <f t="shared" si="20"/>
        <v>43.8255082444861</v>
      </c>
      <c r="AU32" s="1">
        <f t="shared" si="17"/>
        <v>127178.307799454</v>
      </c>
    </row>
    <row r="33" s="1" customFormat="1" spans="1:47">
      <c r="A33" s="13"/>
      <c r="B33" s="13"/>
      <c r="C33" s="16">
        <v>6</v>
      </c>
      <c r="D33" s="17">
        <v>19.9152082793333</v>
      </c>
      <c r="E33" s="19">
        <f t="shared" si="18"/>
        <v>13.8560595926452</v>
      </c>
      <c r="F33" s="16" t="s">
        <v>73</v>
      </c>
      <c r="G33" s="13">
        <v>7</v>
      </c>
      <c r="H33" s="18">
        <f t="shared" si="0"/>
        <v>19.9152082793333</v>
      </c>
      <c r="I33" s="18">
        <f t="shared" si="1"/>
        <v>293.065208279333</v>
      </c>
      <c r="J33" s="18">
        <f t="shared" si="2"/>
        <v>0.196433729045382</v>
      </c>
      <c r="K33" s="18">
        <f t="shared" si="3"/>
        <v>100.476388888889</v>
      </c>
      <c r="L33" s="18">
        <f t="shared" si="4"/>
        <v>1.00476388888889</v>
      </c>
      <c r="M33" s="13" t="s">
        <v>73</v>
      </c>
      <c r="N33" s="13"/>
      <c r="O33" s="18">
        <f t="shared" si="19"/>
        <v>2.95214279538782</v>
      </c>
      <c r="P33" s="18">
        <f t="shared" si="5"/>
        <v>0.579900417972488</v>
      </c>
      <c r="Q33" s="23">
        <f t="shared" si="6"/>
        <v>0.0792530571229067</v>
      </c>
      <c r="R33" s="18">
        <f t="shared" si="7"/>
        <v>0.137317731481481</v>
      </c>
      <c r="S33" s="24">
        <f t="shared" si="8"/>
        <v>0.577150935045812</v>
      </c>
      <c r="T33" s="3">
        <v>0.01</v>
      </c>
      <c r="U33" s="25">
        <f t="shared" si="9"/>
        <v>0.00577150935045812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0.0352215093504581</v>
      </c>
      <c r="AR33" s="28">
        <f t="shared" si="15"/>
        <v>100.476388888889</v>
      </c>
      <c r="AS33" s="1">
        <f t="shared" si="16"/>
        <v>0.136666666666667</v>
      </c>
      <c r="AT33" s="2">
        <f t="shared" si="20"/>
        <v>43.8255082444861</v>
      </c>
      <c r="AU33" s="1">
        <f t="shared" si="17"/>
        <v>142015.696167306</v>
      </c>
    </row>
    <row r="34" s="1" customFormat="1" spans="1:47">
      <c r="A34" s="13"/>
      <c r="B34" s="13"/>
      <c r="C34" s="16">
        <v>7</v>
      </c>
      <c r="D34" s="17">
        <v>23.2868054680645</v>
      </c>
      <c r="E34" s="19">
        <f t="shared" si="18"/>
        <v>19.9152082793333</v>
      </c>
      <c r="F34" s="16" t="s">
        <v>73</v>
      </c>
      <c r="G34" s="13">
        <v>8</v>
      </c>
      <c r="H34" s="18">
        <f t="shared" si="0"/>
        <v>23.2868054680645</v>
      </c>
      <c r="I34" s="18">
        <f t="shared" si="1"/>
        <v>296.436805468065</v>
      </c>
      <c r="J34" s="18">
        <f t="shared" si="2"/>
        <v>0.286633994331157</v>
      </c>
      <c r="K34" s="18">
        <f t="shared" si="3"/>
        <v>100.476388888889</v>
      </c>
      <c r="L34" s="18">
        <f t="shared" si="4"/>
        <v>1.00476388888889</v>
      </c>
      <c r="M34" s="13" t="s">
        <v>73</v>
      </c>
      <c r="N34" s="13"/>
      <c r="O34" s="18">
        <f t="shared" si="19"/>
        <v>3.37700626630422</v>
      </c>
      <c r="P34" s="18">
        <f t="shared" si="5"/>
        <v>0.967964794992126</v>
      </c>
      <c r="Q34" s="23">
        <f t="shared" si="6"/>
        <v>0.132288521982257</v>
      </c>
      <c r="R34" s="18">
        <f t="shared" si="7"/>
        <v>0.137317731481481</v>
      </c>
      <c r="S34" s="24">
        <f t="shared" si="8"/>
        <v>0.963375381715344</v>
      </c>
      <c r="T34" s="3">
        <v>0.01</v>
      </c>
      <c r="U34" s="25">
        <f t="shared" si="9"/>
        <v>0.00963375381715344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0.0390837538171534</v>
      </c>
      <c r="AR34" s="28">
        <f t="shared" si="15"/>
        <v>100.476388888889</v>
      </c>
      <c r="AS34" s="1">
        <f t="shared" si="16"/>
        <v>0.136666666666667</v>
      </c>
      <c r="AT34" s="2">
        <f t="shared" si="20"/>
        <v>43.8255082444861</v>
      </c>
      <c r="AU34" s="1">
        <f t="shared" si="17"/>
        <v>157588.547723678</v>
      </c>
    </row>
    <row r="35" s="1" customFormat="1" spans="1:47">
      <c r="A35" s="13"/>
      <c r="B35" s="13"/>
      <c r="C35" s="16">
        <v>8</v>
      </c>
      <c r="D35" s="17">
        <v>22.0778434748387</v>
      </c>
      <c r="E35" s="19">
        <f t="shared" si="18"/>
        <v>23.2868054680645</v>
      </c>
      <c r="F35" s="16" t="s">
        <v>73</v>
      </c>
      <c r="G35" s="13">
        <v>9</v>
      </c>
      <c r="H35" s="18">
        <f t="shared" si="0"/>
        <v>22.0778434748387</v>
      </c>
      <c r="I35" s="18">
        <f t="shared" si="1"/>
        <v>295.227843474839</v>
      </c>
      <c r="J35" s="18">
        <f t="shared" si="2"/>
        <v>0.250560636229011</v>
      </c>
      <c r="K35" s="18">
        <f t="shared" si="3"/>
        <v>100.476388888889</v>
      </c>
      <c r="L35" s="18">
        <f t="shared" si="4"/>
        <v>1.00476388888889</v>
      </c>
      <c r="M35" s="13" t="s">
        <v>73</v>
      </c>
      <c r="N35" s="13"/>
      <c r="O35" s="18">
        <f t="shared" si="19"/>
        <v>3.41380536020099</v>
      </c>
      <c r="P35" s="18">
        <f t="shared" si="5"/>
        <v>0.855365243013967</v>
      </c>
      <c r="Q35" s="23">
        <f t="shared" si="6"/>
        <v>0.116899916545242</v>
      </c>
      <c r="R35" s="18">
        <f t="shared" si="7"/>
        <v>0.137317731481481</v>
      </c>
      <c r="S35" s="24">
        <f t="shared" si="8"/>
        <v>0.851309698201701</v>
      </c>
      <c r="T35" s="3">
        <v>0.01</v>
      </c>
      <c r="U35" s="25">
        <f t="shared" si="9"/>
        <v>0.00851309698201701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0.037963096982017</v>
      </c>
      <c r="AR35" s="28">
        <f t="shared" si="15"/>
        <v>100.476388888889</v>
      </c>
      <c r="AS35" s="1">
        <f t="shared" si="16"/>
        <v>0.136666666666667</v>
      </c>
      <c r="AT35" s="2">
        <f t="shared" si="20"/>
        <v>43.8255082444861</v>
      </c>
      <c r="AU35" s="1">
        <f t="shared" si="17"/>
        <v>153069.977578856</v>
      </c>
    </row>
    <row r="36" s="1" customFormat="1" spans="1:47">
      <c r="A36" s="13"/>
      <c r="B36" s="13"/>
      <c r="C36" s="16">
        <v>9</v>
      </c>
      <c r="D36" s="17">
        <v>14.3004617967</v>
      </c>
      <c r="E36" s="19">
        <f t="shared" si="18"/>
        <v>22.0778434748387</v>
      </c>
      <c r="F36" s="16" t="s">
        <v>73</v>
      </c>
      <c r="G36" s="13">
        <v>10</v>
      </c>
      <c r="H36" s="18">
        <f t="shared" si="0"/>
        <v>14.3004617967</v>
      </c>
      <c r="I36" s="18">
        <f t="shared" si="1"/>
        <v>287.4504617967</v>
      </c>
      <c r="J36" s="18">
        <f t="shared" si="2"/>
        <v>0.102653994044792</v>
      </c>
      <c r="K36" s="18">
        <f t="shared" si="3"/>
        <v>100.476388888889</v>
      </c>
      <c r="L36" s="18">
        <f t="shared" si="4"/>
        <v>1.00476388888889</v>
      </c>
      <c r="M36" s="13" t="s">
        <v>73</v>
      </c>
      <c r="N36" s="13"/>
      <c r="O36" s="18">
        <f t="shared" si="19"/>
        <v>3.56320400607591</v>
      </c>
      <c r="P36" s="18">
        <f t="shared" si="5"/>
        <v>0.365777122820095</v>
      </c>
      <c r="Q36" s="23">
        <f t="shared" si="6"/>
        <v>0.0499895401187463</v>
      </c>
      <c r="R36" s="18">
        <f t="shared" si="7"/>
        <v>0.137317731481481</v>
      </c>
      <c r="S36" s="24">
        <f t="shared" si="8"/>
        <v>0.364042863069638</v>
      </c>
      <c r="T36" s="3">
        <v>0.01</v>
      </c>
      <c r="U36" s="25">
        <f t="shared" si="9"/>
        <v>0.00364042863069638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0.0330904286306964</v>
      </c>
      <c r="AR36" s="28">
        <f t="shared" si="15"/>
        <v>100.476388888889</v>
      </c>
      <c r="AS36" s="1">
        <f t="shared" si="16"/>
        <v>0.136666666666667</v>
      </c>
      <c r="AT36" s="2">
        <f t="shared" si="20"/>
        <v>43.8255082444861</v>
      </c>
      <c r="AU36" s="1">
        <f t="shared" si="17"/>
        <v>133423.023178925</v>
      </c>
    </row>
    <row r="37" s="1" customFormat="1" spans="1:47">
      <c r="A37" s="13"/>
      <c r="B37" s="13"/>
      <c r="C37" s="16">
        <v>10</v>
      </c>
      <c r="D37" s="17">
        <v>8.18164902987097</v>
      </c>
      <c r="E37" s="19">
        <f t="shared" si="18"/>
        <v>14.3004617967</v>
      </c>
      <c r="F37" s="16" t="s">
        <v>73</v>
      </c>
      <c r="G37" s="13">
        <v>11</v>
      </c>
      <c r="H37" s="18">
        <f t="shared" si="0"/>
        <v>8.18164902987097</v>
      </c>
      <c r="I37" s="18">
        <f t="shared" si="1"/>
        <v>281.331649029871</v>
      </c>
      <c r="J37" s="18">
        <f t="shared" si="2"/>
        <v>0.0491386539879401</v>
      </c>
      <c r="K37" s="18">
        <f t="shared" si="3"/>
        <v>100.476388888889</v>
      </c>
      <c r="L37" s="18">
        <f t="shared" si="4"/>
        <v>1.00476388888889</v>
      </c>
      <c r="M37" s="13" t="s">
        <v>75</v>
      </c>
      <c r="N37" s="18">
        <f>(O36-P36)*C22/100</f>
        <v>3.03755553909302</v>
      </c>
      <c r="O37" s="18">
        <f t="shared" si="19"/>
        <v>1.16463523305168</v>
      </c>
      <c r="P37" s="18">
        <f t="shared" si="5"/>
        <v>0.0572286077390904</v>
      </c>
      <c r="Q37" s="23">
        <f t="shared" si="6"/>
        <v>0.00782124305767569</v>
      </c>
      <c r="R37" s="18">
        <f t="shared" si="7"/>
        <v>0.137317731481481</v>
      </c>
      <c r="S37" s="24">
        <f t="shared" si="8"/>
        <v>0.0569572696351342</v>
      </c>
      <c r="T37" s="3">
        <v>0.01</v>
      </c>
      <c r="U37" s="25">
        <f t="shared" si="9"/>
        <v>0.000569572696351342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0.0224695726963513</v>
      </c>
      <c r="AR37" s="28">
        <f t="shared" si="15"/>
        <v>100.476388888889</v>
      </c>
      <c r="AS37" s="1">
        <f t="shared" si="16"/>
        <v>0.136666666666667</v>
      </c>
      <c r="AT37" s="2">
        <f t="shared" si="20"/>
        <v>43.8255082444861</v>
      </c>
      <c r="AU37" s="1">
        <f t="shared" si="17"/>
        <v>90598.9569414271</v>
      </c>
    </row>
    <row r="38" s="1" customFormat="1" spans="1:48">
      <c r="A38" s="13"/>
      <c r="B38" s="13"/>
      <c r="C38" s="16">
        <v>11</v>
      </c>
      <c r="D38" s="17">
        <v>-3.28523609273333</v>
      </c>
      <c r="E38" s="19">
        <f t="shared" si="18"/>
        <v>8.18164902987097</v>
      </c>
      <c r="F38" s="16" t="s">
        <v>75</v>
      </c>
      <c r="G38" s="13">
        <v>12</v>
      </c>
      <c r="H38" s="18">
        <f t="shared" si="0"/>
        <v>-3.28523609273333</v>
      </c>
      <c r="I38" s="18">
        <f t="shared" si="1"/>
        <v>269.864763907267</v>
      </c>
      <c r="J38" s="18">
        <f t="shared" si="2"/>
        <v>0.0112913796881366</v>
      </c>
      <c r="K38" s="18">
        <f t="shared" si="3"/>
        <v>100.476388888889</v>
      </c>
      <c r="L38" s="18">
        <f t="shared" si="4"/>
        <v>1.00476388888889</v>
      </c>
      <c r="M38" s="13" t="s">
        <v>73</v>
      </c>
      <c r="N38" s="13"/>
      <c r="O38" s="18">
        <f t="shared" si="19"/>
        <v>2.11217051420148</v>
      </c>
      <c r="P38" s="18">
        <f t="shared" si="5"/>
        <v>0.0238493192419356</v>
      </c>
      <c r="Q38" s="23">
        <f t="shared" si="6"/>
        <v>0.00325940696306453</v>
      </c>
      <c r="R38" s="18">
        <f t="shared" si="7"/>
        <v>0.137317731481481</v>
      </c>
      <c r="S38" s="24">
        <f t="shared" si="8"/>
        <v>0.0237362424204051</v>
      </c>
      <c r="T38" s="3">
        <v>0.01</v>
      </c>
      <c r="U38" s="25">
        <f t="shared" si="9"/>
        <v>0.000237362424204051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0.0221373624242041</v>
      </c>
      <c r="AR38" s="28">
        <f t="shared" si="15"/>
        <v>100.476388888889</v>
      </c>
      <c r="AS38" s="1">
        <f t="shared" si="16"/>
        <v>0.136666666666667</v>
      </c>
      <c r="AT38" s="2">
        <f t="shared" si="20"/>
        <v>43.8255082444861</v>
      </c>
      <c r="AU38" s="1">
        <f t="shared" si="17"/>
        <v>89259.4608794188</v>
      </c>
      <c r="AV38" s="1">
        <f>SUM(AU27:AU38)</f>
        <v>1391662.47748519</v>
      </c>
    </row>
    <row r="39" s="1" customFormat="1" spans="1:46">
      <c r="A39" s="13"/>
      <c r="B39" s="13"/>
      <c r="C39" s="16">
        <v>12</v>
      </c>
      <c r="D39" s="17">
        <v>-14.557554551129</v>
      </c>
      <c r="E39" s="19">
        <f t="shared" si="18"/>
        <v>-3.28523609273333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9:46">
      <c r="S41" s="22" t="s">
        <v>45</v>
      </c>
      <c r="T41" s="22"/>
      <c r="U41" s="22"/>
      <c r="V41" s="22" t="s">
        <v>46</v>
      </c>
      <c r="W41" s="22"/>
      <c r="X41" s="22"/>
      <c r="Y41" s="22" t="s">
        <v>47</v>
      </c>
      <c r="Z41" s="22"/>
      <c r="AA41" s="22"/>
      <c r="AB41" s="22" t="s">
        <v>48</v>
      </c>
      <c r="AC41" s="22"/>
      <c r="AD41" s="22"/>
      <c r="AE41" s="22" t="s">
        <v>49</v>
      </c>
      <c r="AF41" s="22"/>
      <c r="AG41" s="22"/>
      <c r="AH41" s="22" t="s">
        <v>50</v>
      </c>
      <c r="AI41" s="22"/>
      <c r="AJ41" s="22"/>
      <c r="AK41" s="30" t="s">
        <v>51</v>
      </c>
      <c r="AL41" s="31"/>
      <c r="AM41" s="32"/>
      <c r="AN41" s="22" t="s">
        <v>52</v>
      </c>
      <c r="AO41" s="22"/>
      <c r="AP41" s="22"/>
      <c r="AT41" s="2"/>
    </row>
    <row r="42" s="1" customFormat="1" spans="1:47">
      <c r="A42" s="15" t="s">
        <v>4</v>
      </c>
      <c r="B42" s="15"/>
      <c r="C42" s="16" t="s">
        <v>53</v>
      </c>
      <c r="D42" s="16" t="s">
        <v>54</v>
      </c>
      <c r="E42" s="16" t="s">
        <v>55</v>
      </c>
      <c r="F42" s="16" t="s">
        <v>56</v>
      </c>
      <c r="G42" s="13" t="s">
        <v>53</v>
      </c>
      <c r="H42" s="13" t="s">
        <v>55</v>
      </c>
      <c r="I42" s="13" t="s">
        <v>57</v>
      </c>
      <c r="J42" s="13" t="s">
        <v>58</v>
      </c>
      <c r="K42" s="21" t="s">
        <v>59</v>
      </c>
      <c r="L42" s="21" t="s">
        <v>60</v>
      </c>
      <c r="M42" s="13" t="s">
        <v>61</v>
      </c>
      <c r="N42" s="21" t="s">
        <v>62</v>
      </c>
      <c r="O42" s="13" t="s">
        <v>63</v>
      </c>
      <c r="P42" s="13" t="s">
        <v>64</v>
      </c>
      <c r="Q42" s="21" t="s">
        <v>65</v>
      </c>
      <c r="R42" s="21" t="s">
        <v>66</v>
      </c>
      <c r="S42" s="4" t="s">
        <v>12</v>
      </c>
      <c r="T42" s="3" t="s">
        <v>13</v>
      </c>
      <c r="U42" s="3"/>
      <c r="V42" s="4" t="s">
        <v>12</v>
      </c>
      <c r="W42" s="3" t="s">
        <v>13</v>
      </c>
      <c r="X42" s="3"/>
      <c r="Y42" s="4" t="s">
        <v>12</v>
      </c>
      <c r="Z42" s="3" t="s">
        <v>13</v>
      </c>
      <c r="AA42" s="3"/>
      <c r="AB42" s="4" t="s">
        <v>12</v>
      </c>
      <c r="AC42" s="3" t="s">
        <v>13</v>
      </c>
      <c r="AD42" s="3"/>
      <c r="AE42" s="4" t="s">
        <v>12</v>
      </c>
      <c r="AF42" s="3" t="s">
        <v>13</v>
      </c>
      <c r="AG42" s="3"/>
      <c r="AH42" s="4" t="s">
        <v>12</v>
      </c>
      <c r="AI42" s="3" t="s">
        <v>13</v>
      </c>
      <c r="AJ42" s="3"/>
      <c r="AK42" s="4" t="s">
        <v>12</v>
      </c>
      <c r="AL42" s="3" t="s">
        <v>13</v>
      </c>
      <c r="AM42" s="3"/>
      <c r="AN42" s="33" t="s">
        <v>12</v>
      </c>
      <c r="AO42" s="33" t="s">
        <v>13</v>
      </c>
      <c r="AP42" s="33"/>
      <c r="AQ42" s="1" t="s">
        <v>67</v>
      </c>
      <c r="AR42" s="1" t="s">
        <v>68</v>
      </c>
      <c r="AS42" s="1" t="s">
        <v>38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-14.9342503308065</v>
      </c>
      <c r="E43" s="16"/>
      <c r="F43" s="16"/>
      <c r="G43" s="13">
        <v>1</v>
      </c>
      <c r="H43" s="18">
        <f t="shared" ref="H43:H54" si="21">E44</f>
        <v>-14.9342503308065</v>
      </c>
      <c r="I43" s="18">
        <f t="shared" ref="I43:I54" si="22">H43+273.15</f>
        <v>258.215749669193</v>
      </c>
      <c r="J43" s="18">
        <f t="shared" ref="J43:J54" si="23">EXP(($C$16*(I43-$C$14))/($C$17*I43*$C$14))</f>
        <v>0.00221739554670664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0.000170941332482643</v>
      </c>
      <c r="Q43" s="23">
        <f t="shared" ref="Q43:Q54" si="27">P43*$B$45</f>
        <v>2.73506131972228e-5</v>
      </c>
      <c r="R43" s="18">
        <f t="shared" ref="R43:R54" si="28">L43*$B$45</f>
        <v>0.0123345666666667</v>
      </c>
      <c r="S43" s="24">
        <f t="shared" ref="S43:S54" si="29">Q43/R43</f>
        <v>0.00221739554670664</v>
      </c>
      <c r="T43" s="3">
        <v>0.01</v>
      </c>
      <c r="U43" s="25">
        <f t="shared" ref="U43:U54" si="30">S43*T43</f>
        <v>2.21739554670664e-5</v>
      </c>
      <c r="V43" s="24"/>
      <c r="W43" s="3"/>
      <c r="X43" s="25"/>
      <c r="Y43" s="27">
        <v>0.05</v>
      </c>
      <c r="Z43" s="3">
        <v>0.49</v>
      </c>
      <c r="AA43" s="26">
        <f t="shared" ref="AA43:AA54" si="31">Y43*Z43</f>
        <v>0.0245</v>
      </c>
      <c r="AB43" s="3"/>
      <c r="AC43" s="3"/>
      <c r="AD43" s="26"/>
      <c r="AE43" s="24"/>
      <c r="AF43" s="3"/>
      <c r="AG43" s="25"/>
      <c r="AH43" s="24"/>
      <c r="AI43" s="3"/>
      <c r="AJ43" s="25"/>
      <c r="AL43" s="26"/>
      <c r="AM43" s="26"/>
      <c r="AN43" s="3">
        <v>0.02</v>
      </c>
      <c r="AO43" s="3">
        <v>0.5</v>
      </c>
      <c r="AP43" s="3">
        <f t="shared" ref="AP43:AP54" si="32">AO43*AN43</f>
        <v>0.01</v>
      </c>
      <c r="AQ43" s="1">
        <f t="shared" ref="AQ43:AQ54" si="33">(AP43+AM43+AD43+AA43+U43+X43+AG43+AJ43)</f>
        <v>0.0345221739554671</v>
      </c>
      <c r="AR43" s="28">
        <f t="shared" ref="AR43:AR54" si="34">$B$43/12</f>
        <v>7.70910416666667</v>
      </c>
      <c r="AS43" s="1">
        <f t="shared" ref="AS43:AS54" si="35">$B$45</f>
        <v>0.16</v>
      </c>
      <c r="AT43" s="2">
        <f>$E$5/12</f>
        <v>156.376095890411</v>
      </c>
      <c r="AU43" s="1">
        <f t="shared" ref="AU43:AU54" si="36">AT43*10000*AS43*0.67*AR43*AQ43</f>
        <v>44613.5931249978</v>
      </c>
    </row>
    <row r="44" s="1" customFormat="1" spans="1:47">
      <c r="A44" s="13" t="s">
        <v>74</v>
      </c>
      <c r="B44" s="13">
        <v>1</v>
      </c>
      <c r="C44" s="16">
        <v>1</v>
      </c>
      <c r="D44" s="17">
        <v>-19.8560791767742</v>
      </c>
      <c r="E44" s="19">
        <f t="shared" ref="E44:E55" si="37">D43</f>
        <v>-14.9342503308065</v>
      </c>
      <c r="F44" s="16" t="s">
        <v>73</v>
      </c>
      <c r="G44" s="13">
        <v>2</v>
      </c>
      <c r="H44" s="18">
        <f t="shared" si="21"/>
        <v>-19.8560791767742</v>
      </c>
      <c r="I44" s="18">
        <f t="shared" si="22"/>
        <v>253.293920823226</v>
      </c>
      <c r="J44" s="18">
        <f t="shared" si="23"/>
        <v>0.00106568613010144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8">L44+O43-P43-N44</f>
        <v>0.154011142000851</v>
      </c>
      <c r="P44" s="18">
        <f t="shared" si="26"/>
        <v>0.00016412753791139</v>
      </c>
      <c r="Q44" s="23">
        <f t="shared" si="27"/>
        <v>2.62604060658224e-5</v>
      </c>
      <c r="R44" s="18">
        <f t="shared" si="28"/>
        <v>0.0123345666666667</v>
      </c>
      <c r="S44" s="24">
        <f t="shared" si="29"/>
        <v>0.00212900921252381</v>
      </c>
      <c r="T44" s="3">
        <v>0.01</v>
      </c>
      <c r="U44" s="25">
        <f t="shared" si="30"/>
        <v>2.12900921252381e-5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K44" s="26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0.0148212900921252</v>
      </c>
      <c r="AR44" s="28">
        <f t="shared" si="34"/>
        <v>7.70910416666667</v>
      </c>
      <c r="AS44" s="1">
        <f t="shared" si="35"/>
        <v>0.16</v>
      </c>
      <c r="AT44" s="2">
        <f t="shared" ref="AT44:AT54" si="39">$E$5/12</f>
        <v>156.376095890411</v>
      </c>
      <c r="AU44" s="1">
        <f t="shared" si="36"/>
        <v>19153.8055109337</v>
      </c>
    </row>
    <row r="45" s="1" customFormat="1" spans="1:47">
      <c r="A45" s="13" t="s">
        <v>38</v>
      </c>
      <c r="B45" s="13">
        <f>I5</f>
        <v>0.16</v>
      </c>
      <c r="C45" s="16">
        <v>2</v>
      </c>
      <c r="D45" s="17">
        <v>-10.3144629803571</v>
      </c>
      <c r="E45" s="19">
        <f t="shared" si="37"/>
        <v>-19.8560791767742</v>
      </c>
      <c r="F45" s="16" t="s">
        <v>73</v>
      </c>
      <c r="G45" s="13">
        <v>3</v>
      </c>
      <c r="H45" s="18">
        <f t="shared" si="21"/>
        <v>-10.3144629803571</v>
      </c>
      <c r="I45" s="18">
        <f t="shared" si="22"/>
        <v>262.835537019643</v>
      </c>
      <c r="J45" s="18">
        <f t="shared" si="23"/>
        <v>0.00430215338482306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0.230938056129606</v>
      </c>
      <c r="P45" s="18">
        <f t="shared" si="26"/>
        <v>0.000993530939862442</v>
      </c>
      <c r="Q45" s="23">
        <f t="shared" si="27"/>
        <v>0.000158964950377991</v>
      </c>
      <c r="R45" s="18">
        <f t="shared" si="28"/>
        <v>0.0123345666666667</v>
      </c>
      <c r="S45" s="24">
        <f t="shared" si="29"/>
        <v>0.0128877612545224</v>
      </c>
      <c r="T45" s="3">
        <v>0.01</v>
      </c>
      <c r="U45" s="25">
        <f t="shared" si="30"/>
        <v>0.000128877612545224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0.0149288776125452</v>
      </c>
      <c r="AR45" s="28">
        <f t="shared" si="34"/>
        <v>7.70910416666667</v>
      </c>
      <c r="AS45" s="1">
        <f t="shared" si="35"/>
        <v>0.16</v>
      </c>
      <c r="AT45" s="2">
        <f t="shared" si="39"/>
        <v>156.376095890411</v>
      </c>
      <c r="AU45" s="1">
        <f t="shared" si="36"/>
        <v>19292.8426951949</v>
      </c>
    </row>
    <row r="46" s="1" customFormat="1" spans="1:47">
      <c r="A46" s="13"/>
      <c r="B46" s="13"/>
      <c r="C46" s="16">
        <v>3</v>
      </c>
      <c r="D46" s="17">
        <v>-2.89374744625806</v>
      </c>
      <c r="E46" s="19">
        <f t="shared" si="37"/>
        <v>-10.3144629803571</v>
      </c>
      <c r="F46" s="16" t="s">
        <v>73</v>
      </c>
      <c r="G46" s="13">
        <v>4</v>
      </c>
      <c r="H46" s="18">
        <f t="shared" si="21"/>
        <v>-2.89374744625806</v>
      </c>
      <c r="I46" s="18">
        <f t="shared" si="22"/>
        <v>270.256252553742</v>
      </c>
      <c r="J46" s="18">
        <f t="shared" si="23"/>
        <v>0.0118972207407926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8"/>
        <v>0.30703556685641</v>
      </c>
      <c r="P46" s="18">
        <f t="shared" si="26"/>
        <v>0.0036528699141651</v>
      </c>
      <c r="Q46" s="23">
        <f t="shared" si="27"/>
        <v>0.000584459186266415</v>
      </c>
      <c r="R46" s="18">
        <f t="shared" si="28"/>
        <v>0.0123345666666667</v>
      </c>
      <c r="S46" s="24">
        <f t="shared" si="29"/>
        <v>0.0473838442858213</v>
      </c>
      <c r="T46" s="3">
        <v>0.01</v>
      </c>
      <c r="U46" s="25">
        <f t="shared" si="30"/>
        <v>0.000473838442858213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K46" s="26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0.0152738384428582</v>
      </c>
      <c r="AR46" s="28">
        <f t="shared" si="34"/>
        <v>7.70910416666667</v>
      </c>
      <c r="AS46" s="1">
        <f t="shared" si="35"/>
        <v>0.16</v>
      </c>
      <c r="AT46" s="2">
        <f t="shared" si="39"/>
        <v>156.376095890411</v>
      </c>
      <c r="AU46" s="1">
        <f t="shared" si="36"/>
        <v>19738.64144899</v>
      </c>
    </row>
    <row r="47" s="1" customFormat="1" spans="1:47">
      <c r="A47" s="13"/>
      <c r="B47" s="13"/>
      <c r="C47" s="16">
        <v>4</v>
      </c>
      <c r="D47" s="17">
        <v>6.7809434551</v>
      </c>
      <c r="E47" s="19">
        <f t="shared" si="37"/>
        <v>-2.89374744625806</v>
      </c>
      <c r="F47" s="16" t="s">
        <v>73</v>
      </c>
      <c r="G47" s="13">
        <v>5</v>
      </c>
      <c r="H47" s="18">
        <f t="shared" si="21"/>
        <v>6.7809434551</v>
      </c>
      <c r="I47" s="18">
        <f t="shared" si="22"/>
        <v>279.9309434551</v>
      </c>
      <c r="J47" s="18">
        <f t="shared" si="23"/>
        <v>0.0413250070766755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0.288213562095133</v>
      </c>
      <c r="O47" s="18">
        <f t="shared" si="38"/>
        <v>0.0922601765137789</v>
      </c>
      <c r="P47" s="18">
        <f t="shared" si="26"/>
        <v>0.00381265244732725</v>
      </c>
      <c r="Q47" s="23">
        <f t="shared" si="27"/>
        <v>0.000610024391572359</v>
      </c>
      <c r="R47" s="18">
        <f t="shared" si="28"/>
        <v>0.0123345666666667</v>
      </c>
      <c r="S47" s="24">
        <f t="shared" si="29"/>
        <v>0.0494564915053651</v>
      </c>
      <c r="T47" s="3">
        <v>0.01</v>
      </c>
      <c r="U47" s="25">
        <f t="shared" si="30"/>
        <v>0.000494564915053651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0.0152945649150537</v>
      </c>
      <c r="AR47" s="28">
        <f t="shared" si="34"/>
        <v>7.70910416666667</v>
      </c>
      <c r="AS47" s="1">
        <f t="shared" si="35"/>
        <v>0.16</v>
      </c>
      <c r="AT47" s="2">
        <f t="shared" si="39"/>
        <v>156.376095890411</v>
      </c>
      <c r="AU47" s="1">
        <f t="shared" si="36"/>
        <v>19765.4266218658</v>
      </c>
    </row>
    <row r="48" s="1" customFormat="1" spans="1:47">
      <c r="A48" s="13"/>
      <c r="B48" s="13"/>
      <c r="C48" s="16">
        <v>5</v>
      </c>
      <c r="D48" s="17">
        <v>13.8560595926452</v>
      </c>
      <c r="E48" s="19">
        <f t="shared" si="37"/>
        <v>6.7809434551</v>
      </c>
      <c r="F48" s="16" t="s">
        <v>75</v>
      </c>
      <c r="G48" s="13">
        <v>6</v>
      </c>
      <c r="H48" s="18">
        <f t="shared" si="21"/>
        <v>13.8560595926452</v>
      </c>
      <c r="I48" s="18">
        <f t="shared" si="22"/>
        <v>287.006059592645</v>
      </c>
      <c r="J48" s="18">
        <f t="shared" si="23"/>
        <v>0.0974086455426262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0.165538565733118</v>
      </c>
      <c r="P48" s="18">
        <f t="shared" si="26"/>
        <v>0.0161248874731321</v>
      </c>
      <c r="Q48" s="23">
        <f t="shared" si="27"/>
        <v>0.00257998199570113</v>
      </c>
      <c r="R48" s="18">
        <f t="shared" si="28"/>
        <v>0.0123345666666667</v>
      </c>
      <c r="S48" s="24">
        <f t="shared" si="29"/>
        <v>0.209166812699903</v>
      </c>
      <c r="T48" s="3">
        <v>0.01</v>
      </c>
      <c r="U48" s="25">
        <f t="shared" si="30"/>
        <v>0.00209166812699903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K48" s="26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0.029191668126999</v>
      </c>
      <c r="AR48" s="28">
        <f t="shared" si="34"/>
        <v>7.70910416666667</v>
      </c>
      <c r="AS48" s="1">
        <f t="shared" si="35"/>
        <v>0.16</v>
      </c>
      <c r="AT48" s="2">
        <f t="shared" si="39"/>
        <v>156.376095890411</v>
      </c>
      <c r="AU48" s="1">
        <f t="shared" si="36"/>
        <v>37724.8896937343</v>
      </c>
    </row>
    <row r="49" s="1" customFormat="1" spans="1:47">
      <c r="A49" s="13"/>
      <c r="B49" s="13"/>
      <c r="C49" s="16">
        <v>6</v>
      </c>
      <c r="D49" s="17">
        <v>19.9152082793333</v>
      </c>
      <c r="E49" s="19">
        <f t="shared" si="37"/>
        <v>13.8560595926452</v>
      </c>
      <c r="F49" s="16" t="s">
        <v>73</v>
      </c>
      <c r="G49" s="13">
        <v>7</v>
      </c>
      <c r="H49" s="18">
        <f t="shared" si="21"/>
        <v>19.9152082793333</v>
      </c>
      <c r="I49" s="18">
        <f t="shared" si="22"/>
        <v>293.065208279333</v>
      </c>
      <c r="J49" s="18">
        <f t="shared" si="23"/>
        <v>0.196433729045382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0.226504719926653</v>
      </c>
      <c r="P49" s="18">
        <f t="shared" si="26"/>
        <v>0.0444931667815723</v>
      </c>
      <c r="Q49" s="23">
        <f t="shared" si="27"/>
        <v>0.00711890668505157</v>
      </c>
      <c r="R49" s="18">
        <f t="shared" si="28"/>
        <v>0.0123345666666667</v>
      </c>
      <c r="S49" s="24">
        <f t="shared" si="29"/>
        <v>0.577150935045811</v>
      </c>
      <c r="T49" s="3">
        <v>0.01</v>
      </c>
      <c r="U49" s="25">
        <f t="shared" si="30"/>
        <v>0.00577150935045811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0.0328715093504581</v>
      </c>
      <c r="AR49" s="28">
        <f t="shared" si="34"/>
        <v>7.70910416666667</v>
      </c>
      <c r="AS49" s="1">
        <f t="shared" si="35"/>
        <v>0.16</v>
      </c>
      <c r="AT49" s="2">
        <f t="shared" si="39"/>
        <v>156.376095890411</v>
      </c>
      <c r="AU49" s="1">
        <f t="shared" si="36"/>
        <v>42480.4111542244</v>
      </c>
    </row>
    <row r="50" s="1" customFormat="1" spans="1:47">
      <c r="A50" s="13"/>
      <c r="B50" s="13"/>
      <c r="C50" s="16">
        <v>7</v>
      </c>
      <c r="D50" s="17">
        <v>23.2868054680645</v>
      </c>
      <c r="E50" s="19">
        <f t="shared" si="37"/>
        <v>19.9152082793333</v>
      </c>
      <c r="F50" s="16" t="s">
        <v>73</v>
      </c>
      <c r="G50" s="13">
        <v>8</v>
      </c>
      <c r="H50" s="18">
        <f t="shared" si="21"/>
        <v>23.2868054680645</v>
      </c>
      <c r="I50" s="18">
        <f t="shared" si="22"/>
        <v>296.436805468065</v>
      </c>
      <c r="J50" s="18">
        <f t="shared" si="23"/>
        <v>0.286633994331157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0.259102594811747</v>
      </c>
      <c r="P50" s="18">
        <f t="shared" si="26"/>
        <v>0.0742676116924584</v>
      </c>
      <c r="Q50" s="23">
        <f t="shared" si="27"/>
        <v>0.0118828178707934</v>
      </c>
      <c r="R50" s="18">
        <f t="shared" si="28"/>
        <v>0.0123345666666667</v>
      </c>
      <c r="S50" s="24">
        <f t="shared" si="29"/>
        <v>0.963375381715344</v>
      </c>
      <c r="T50" s="3">
        <v>0.01</v>
      </c>
      <c r="U50" s="25">
        <f t="shared" si="30"/>
        <v>0.00963375381715344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K50" s="26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0.0367337538171534</v>
      </c>
      <c r="AR50" s="28">
        <f t="shared" si="34"/>
        <v>7.70910416666667</v>
      </c>
      <c r="AS50" s="1">
        <f t="shared" si="35"/>
        <v>0.16</v>
      </c>
      <c r="AT50" s="2">
        <f t="shared" si="39"/>
        <v>156.376095890411</v>
      </c>
      <c r="AU50" s="1">
        <f t="shared" si="36"/>
        <v>47471.6554312707</v>
      </c>
    </row>
    <row r="51" s="1" customFormat="1" spans="1:47">
      <c r="A51" s="13"/>
      <c r="B51" s="13"/>
      <c r="C51" s="16">
        <v>8</v>
      </c>
      <c r="D51" s="17">
        <v>22.0778434748387</v>
      </c>
      <c r="E51" s="19">
        <f t="shared" si="37"/>
        <v>23.2868054680645</v>
      </c>
      <c r="F51" s="16" t="s">
        <v>73</v>
      </c>
      <c r="G51" s="13">
        <v>9</v>
      </c>
      <c r="H51" s="18">
        <f t="shared" si="21"/>
        <v>22.0778434748387</v>
      </c>
      <c r="I51" s="18">
        <f t="shared" si="22"/>
        <v>295.227843474839</v>
      </c>
      <c r="J51" s="18">
        <f t="shared" si="23"/>
        <v>0.250560636229011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0.261926024785956</v>
      </c>
      <c r="P51" s="18">
        <f t="shared" si="26"/>
        <v>0.0656283514153047</v>
      </c>
      <c r="Q51" s="23">
        <f t="shared" si="27"/>
        <v>0.0105005362264488</v>
      </c>
      <c r="R51" s="18">
        <f t="shared" si="28"/>
        <v>0.0123345666666667</v>
      </c>
      <c r="S51" s="24">
        <f t="shared" si="29"/>
        <v>0.8513096982017</v>
      </c>
      <c r="T51" s="3">
        <v>0.01</v>
      </c>
      <c r="U51" s="25">
        <f t="shared" si="30"/>
        <v>0.00851309698201701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0.035613096982017</v>
      </c>
      <c r="AR51" s="28">
        <f t="shared" si="34"/>
        <v>7.70910416666667</v>
      </c>
      <c r="AS51" s="1">
        <f t="shared" si="35"/>
        <v>0.16</v>
      </c>
      <c r="AT51" s="2">
        <f t="shared" si="39"/>
        <v>156.376095890411</v>
      </c>
      <c r="AU51" s="1">
        <f t="shared" si="36"/>
        <v>46023.4115246146</v>
      </c>
    </row>
    <row r="52" s="1" customFormat="1" spans="1:47">
      <c r="A52" s="13"/>
      <c r="B52" s="13"/>
      <c r="C52" s="16">
        <v>9</v>
      </c>
      <c r="D52" s="17">
        <v>14.3004617967</v>
      </c>
      <c r="E52" s="19">
        <f t="shared" si="37"/>
        <v>22.0778434748387</v>
      </c>
      <c r="F52" s="16" t="s">
        <v>73</v>
      </c>
      <c r="G52" s="13">
        <v>10</v>
      </c>
      <c r="H52" s="18">
        <f t="shared" si="21"/>
        <v>14.3004617967</v>
      </c>
      <c r="I52" s="18">
        <f t="shared" si="22"/>
        <v>287.4504617967</v>
      </c>
      <c r="J52" s="18">
        <f t="shared" si="23"/>
        <v>0.102653994044792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8"/>
        <v>0.273388715037317</v>
      </c>
      <c r="P52" s="18">
        <f t="shared" si="26"/>
        <v>0.0280644435253541</v>
      </c>
      <c r="Q52" s="23">
        <f t="shared" si="27"/>
        <v>0.00449031096405666</v>
      </c>
      <c r="R52" s="18">
        <f t="shared" si="28"/>
        <v>0.0123345666666667</v>
      </c>
      <c r="S52" s="24">
        <f t="shared" si="29"/>
        <v>0.364042863069638</v>
      </c>
      <c r="T52" s="3">
        <v>0.01</v>
      </c>
      <c r="U52" s="25">
        <f t="shared" si="30"/>
        <v>0.00364042863069638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K52" s="26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0.0307404286306964</v>
      </c>
      <c r="AR52" s="28">
        <f t="shared" si="34"/>
        <v>7.70910416666667</v>
      </c>
      <c r="AS52" s="1">
        <f t="shared" si="35"/>
        <v>0.16</v>
      </c>
      <c r="AT52" s="2">
        <f t="shared" si="39"/>
        <v>156.376095890411</v>
      </c>
      <c r="AU52" s="1">
        <f t="shared" si="36"/>
        <v>39726.3792595175</v>
      </c>
    </row>
    <row r="53" s="1" customFormat="1" spans="1:47">
      <c r="A53" s="13"/>
      <c r="B53" s="13"/>
      <c r="C53" s="16">
        <v>10</v>
      </c>
      <c r="D53" s="17">
        <v>8.18164902987097</v>
      </c>
      <c r="E53" s="19">
        <f t="shared" si="37"/>
        <v>14.3004617967</v>
      </c>
      <c r="F53" s="16" t="s">
        <v>73</v>
      </c>
      <c r="G53" s="13">
        <v>11</v>
      </c>
      <c r="H53" s="18">
        <f t="shared" si="21"/>
        <v>8.18164902987097</v>
      </c>
      <c r="I53" s="18">
        <f t="shared" si="22"/>
        <v>281.331649029871</v>
      </c>
      <c r="J53" s="18">
        <f t="shared" si="23"/>
        <v>0.0491386539879401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0.233058057936365</v>
      </c>
      <c r="O53" s="18">
        <f t="shared" si="38"/>
        <v>0.0893572552422648</v>
      </c>
      <c r="P53" s="18">
        <f t="shared" si="26"/>
        <v>0.0043908952466617</v>
      </c>
      <c r="Q53" s="23">
        <f t="shared" si="27"/>
        <v>0.000702543239465871</v>
      </c>
      <c r="R53" s="18">
        <f t="shared" si="28"/>
        <v>0.0123345666666667</v>
      </c>
      <c r="S53" s="24">
        <f t="shared" si="29"/>
        <v>0.0569572696351342</v>
      </c>
      <c r="T53" s="3">
        <v>0.01</v>
      </c>
      <c r="U53" s="25">
        <f t="shared" si="30"/>
        <v>0.000569572696351342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0.0153695726963513</v>
      </c>
      <c r="AR53" s="28">
        <f t="shared" si="34"/>
        <v>7.70910416666667</v>
      </c>
      <c r="AS53" s="1">
        <f t="shared" si="35"/>
        <v>0.16</v>
      </c>
      <c r="AT53" s="2">
        <f t="shared" si="39"/>
        <v>156.376095890411</v>
      </c>
      <c r="AU53" s="1">
        <f t="shared" si="36"/>
        <v>19862.3604546059</v>
      </c>
    </row>
    <row r="54" s="1" customFormat="1" spans="1:48">
      <c r="A54" s="13"/>
      <c r="B54" s="13"/>
      <c r="C54" s="16">
        <v>11</v>
      </c>
      <c r="D54" s="17">
        <v>-3.28523609273333</v>
      </c>
      <c r="E54" s="19">
        <f t="shared" si="37"/>
        <v>8.18164902987097</v>
      </c>
      <c r="F54" s="16" t="s">
        <v>75</v>
      </c>
      <c r="G54" s="13">
        <v>12</v>
      </c>
      <c r="H54" s="18">
        <f t="shared" si="21"/>
        <v>-3.28523609273333</v>
      </c>
      <c r="I54" s="18">
        <f t="shared" si="22"/>
        <v>269.864763907267</v>
      </c>
      <c r="J54" s="18">
        <f t="shared" si="23"/>
        <v>0.0112913796881366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8"/>
        <v>0.16205740166227</v>
      </c>
      <c r="P54" s="18">
        <f t="shared" si="26"/>
        <v>0.00182985165344155</v>
      </c>
      <c r="Q54" s="23">
        <f t="shared" si="27"/>
        <v>0.000292776264550648</v>
      </c>
      <c r="R54" s="18">
        <f t="shared" si="28"/>
        <v>0.0123345666666667</v>
      </c>
      <c r="S54" s="24">
        <f t="shared" si="29"/>
        <v>0.0237362424204051</v>
      </c>
      <c r="T54" s="3">
        <v>0.01</v>
      </c>
      <c r="U54" s="25">
        <f t="shared" si="30"/>
        <v>0.000237362424204051</v>
      </c>
      <c r="V54" s="24"/>
      <c r="W54" s="3"/>
      <c r="X54" s="25"/>
      <c r="Y54" s="27">
        <v>0.02</v>
      </c>
      <c r="Z54" s="3">
        <v>0.49</v>
      </c>
      <c r="AA54" s="26">
        <f t="shared" si="31"/>
        <v>0.0098</v>
      </c>
      <c r="AB54" s="3"/>
      <c r="AC54" s="3"/>
      <c r="AD54" s="26"/>
      <c r="AE54" s="24"/>
      <c r="AF54" s="3"/>
      <c r="AG54" s="25"/>
      <c r="AH54" s="24"/>
      <c r="AI54" s="3"/>
      <c r="AJ54" s="25"/>
      <c r="AK54" s="26"/>
      <c r="AL54" s="26"/>
      <c r="AM54" s="26"/>
      <c r="AN54" s="3">
        <v>0.01</v>
      </c>
      <c r="AO54" s="3">
        <v>0.5</v>
      </c>
      <c r="AP54" s="3">
        <f t="shared" si="32"/>
        <v>0.005</v>
      </c>
      <c r="AQ54" s="1">
        <f t="shared" si="33"/>
        <v>0.0150373624242041</v>
      </c>
      <c r="AR54" s="28">
        <f t="shared" si="34"/>
        <v>7.70910416666667</v>
      </c>
      <c r="AS54" s="1">
        <f t="shared" si="35"/>
        <v>0.16</v>
      </c>
      <c r="AT54" s="2">
        <f t="shared" si="39"/>
        <v>156.376095890411</v>
      </c>
      <c r="AU54" s="1">
        <f t="shared" si="36"/>
        <v>19433.0394642</v>
      </c>
      <c r="AV54" s="1">
        <f>SUM(AU43:AU54)</f>
        <v>375286.45638415</v>
      </c>
    </row>
    <row r="55" s="1" customFormat="1" spans="1:46">
      <c r="A55" s="13"/>
      <c r="B55" s="13"/>
      <c r="C55" s="16">
        <v>12</v>
      </c>
      <c r="D55" s="17">
        <v>-14.557554551129</v>
      </c>
      <c r="E55" s="19">
        <f t="shared" si="37"/>
        <v>-3.28523609273333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8">
      <c r="S57" s="22" t="s">
        <v>45</v>
      </c>
      <c r="T57" s="22"/>
      <c r="U57" s="22"/>
      <c r="V57" s="22" t="s">
        <v>46</v>
      </c>
      <c r="W57" s="22" t="s">
        <v>47</v>
      </c>
      <c r="X57" s="22" t="s">
        <v>48</v>
      </c>
      <c r="Y57" s="22" t="s">
        <v>49</v>
      </c>
      <c r="Z57" s="22" t="s">
        <v>50</v>
      </c>
      <c r="AA57" s="22" t="s">
        <v>51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5" t="s">
        <v>5</v>
      </c>
      <c r="B58" s="15"/>
      <c r="C58" s="16" t="s">
        <v>53</v>
      </c>
      <c r="D58" s="16" t="s">
        <v>54</v>
      </c>
      <c r="E58" s="16" t="s">
        <v>55</v>
      </c>
      <c r="F58" s="16" t="s">
        <v>56</v>
      </c>
      <c r="G58" s="13" t="s">
        <v>53</v>
      </c>
      <c r="H58" s="13" t="s">
        <v>55</v>
      </c>
      <c r="I58" s="13" t="s">
        <v>57</v>
      </c>
      <c r="J58" s="13" t="s">
        <v>58</v>
      </c>
      <c r="K58" s="21" t="s">
        <v>59</v>
      </c>
      <c r="L58" s="21" t="s">
        <v>60</v>
      </c>
      <c r="M58" s="13" t="s">
        <v>61</v>
      </c>
      <c r="N58" s="21" t="s">
        <v>62</v>
      </c>
      <c r="O58" s="13" t="s">
        <v>63</v>
      </c>
      <c r="P58" s="13" t="s">
        <v>64</v>
      </c>
      <c r="Q58" s="21" t="s">
        <v>65</v>
      </c>
      <c r="R58" s="21" t="s">
        <v>66</v>
      </c>
      <c r="S58" s="4" t="s">
        <v>12</v>
      </c>
      <c r="T58" s="3" t="s">
        <v>13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38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71</v>
      </c>
      <c r="B59" s="13">
        <f>F7</f>
        <v>122.786</v>
      </c>
      <c r="C59" s="16" t="s">
        <v>72</v>
      </c>
      <c r="D59" s="17">
        <v>-14.9342503308065</v>
      </c>
      <c r="E59" s="16"/>
      <c r="F59" s="16"/>
      <c r="G59" s="13">
        <v>1</v>
      </c>
      <c r="H59" s="18">
        <f t="shared" ref="H59:H70" si="40">E60</f>
        <v>-14.9342503308065</v>
      </c>
      <c r="I59" s="18">
        <f t="shared" ref="I59:I70" si="41">H59+273.15</f>
        <v>258.215749669193</v>
      </c>
      <c r="J59" s="18">
        <f t="shared" ref="J59:J70" si="42">EXP(($C$16*(I59-$C$14))/($C$17*I59*$C$14))</f>
        <v>0.00221739554670664</v>
      </c>
      <c r="K59" s="18">
        <f t="shared" ref="K59:K70" si="43">$B$59/12</f>
        <v>10.2321666666667</v>
      </c>
      <c r="L59" s="18">
        <f t="shared" ref="L59:L70" si="44">K59*$B$60/100</f>
        <v>2.762685</v>
      </c>
      <c r="M59" s="13" t="s">
        <v>73</v>
      </c>
      <c r="N59" s="13"/>
      <c r="O59" s="18">
        <f>L59</f>
        <v>2.762685</v>
      </c>
      <c r="P59" s="18">
        <f t="shared" ref="P59:P70" si="45">O59*J59</f>
        <v>0.00612596541595323</v>
      </c>
      <c r="Q59" s="23">
        <f t="shared" ref="Q59:Q70" si="46">P59*$B$61</f>
        <v>0.00177652997062644</v>
      </c>
      <c r="R59" s="18">
        <f t="shared" ref="R59:R70" si="47">L59*$B$61</f>
        <v>0.80117865</v>
      </c>
      <c r="S59" s="24">
        <f t="shared" ref="S59:S70" si="48">Q59/R59</f>
        <v>0.00221739554670664</v>
      </c>
      <c r="T59" s="3">
        <v>0.27</v>
      </c>
      <c r="U59" s="25">
        <f t="shared" ref="U59:U70" si="49">S59*T59</f>
        <v>0.000598696797610793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ref="AB59:AB70" si="50">U59*0.67*AD59+(V59+W59+X59+Y59+Z59+AA59)/1000</f>
        <v>0.226516326787776</v>
      </c>
      <c r="AC59" s="28">
        <f t="shared" ref="AC59:AC70" si="51">$B$59/12</f>
        <v>10.2321666666667</v>
      </c>
      <c r="AD59" s="1">
        <f t="shared" ref="AD59:AD70" si="52">$B$61</f>
        <v>0.29</v>
      </c>
      <c r="AE59" s="29">
        <f t="shared" ref="AE59:AE70" si="53">$E$7/12</f>
        <v>205.192980422301</v>
      </c>
      <c r="AF59" s="1">
        <f t="shared" ref="AF59:AF70" si="54">AE59*10000*AC59*AB59</f>
        <v>4755866.06640556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74</v>
      </c>
      <c r="B60" s="13">
        <v>27</v>
      </c>
      <c r="C60" s="16">
        <v>1</v>
      </c>
      <c r="D60" s="17">
        <v>-19.8560791767742</v>
      </c>
      <c r="E60" s="19">
        <f t="shared" ref="E60:E71" si="55">D59</f>
        <v>-14.9342503308065</v>
      </c>
      <c r="F60" s="16" t="s">
        <v>73</v>
      </c>
      <c r="G60" s="13">
        <v>2</v>
      </c>
      <c r="H60" s="18">
        <f t="shared" si="40"/>
        <v>-19.8560791767742</v>
      </c>
      <c r="I60" s="18">
        <f t="shared" si="41"/>
        <v>253.293920823226</v>
      </c>
      <c r="J60" s="18">
        <f t="shared" si="42"/>
        <v>0.00106568613010144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ref="O60:O70" si="56">L60+O59-P59-N60</f>
        <v>5.51924403458405</v>
      </c>
      <c r="P60" s="18">
        <f t="shared" si="45"/>
        <v>0.00588178181630133</v>
      </c>
      <c r="Q60" s="23">
        <f t="shared" si="46"/>
        <v>0.00170571672672739</v>
      </c>
      <c r="R60" s="18">
        <f t="shared" si="47"/>
        <v>0.80117865</v>
      </c>
      <c r="S60" s="24">
        <f t="shared" si="48"/>
        <v>0.00212900921252381</v>
      </c>
      <c r="T60" s="3">
        <v>0.27</v>
      </c>
      <c r="U60" s="25">
        <f t="shared" si="49"/>
        <v>0.000574832487381428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0.226511689952298</v>
      </c>
      <c r="AC60" s="28">
        <f t="shared" si="51"/>
        <v>10.2321666666667</v>
      </c>
      <c r="AD60" s="1">
        <f t="shared" si="52"/>
        <v>0.29</v>
      </c>
      <c r="AE60" s="29">
        <f t="shared" si="53"/>
        <v>205.192980422301</v>
      </c>
      <c r="AF60" s="1">
        <f t="shared" si="54"/>
        <v>4755768.71285574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 t="s">
        <v>38</v>
      </c>
      <c r="B61" s="1">
        <v>0.29</v>
      </c>
      <c r="C61" s="16">
        <v>2</v>
      </c>
      <c r="D61" s="17">
        <v>-10.3144629803571</v>
      </c>
      <c r="E61" s="19">
        <f t="shared" si="55"/>
        <v>-19.8560791767742</v>
      </c>
      <c r="F61" s="16" t="s">
        <v>73</v>
      </c>
      <c r="G61" s="13">
        <v>3</v>
      </c>
      <c r="H61" s="18">
        <f t="shared" si="40"/>
        <v>-10.3144629803571</v>
      </c>
      <c r="I61" s="18">
        <f t="shared" si="41"/>
        <v>262.835537019643</v>
      </c>
      <c r="J61" s="18">
        <f t="shared" si="42"/>
        <v>0.00430215338482306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8.27604725276774</v>
      </c>
      <c r="P61" s="18">
        <f t="shared" si="45"/>
        <v>0.0356048247014503</v>
      </c>
      <c r="Q61" s="23">
        <f t="shared" si="46"/>
        <v>0.0103253991634206</v>
      </c>
      <c r="R61" s="18">
        <f t="shared" si="47"/>
        <v>0.80117865</v>
      </c>
      <c r="S61" s="24">
        <f t="shared" si="48"/>
        <v>0.0128877612545224</v>
      </c>
      <c r="T61" s="3">
        <v>0.27</v>
      </c>
      <c r="U61" s="25">
        <f t="shared" si="49"/>
        <v>0.00347969553872106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0.227076104843174</v>
      </c>
      <c r="AC61" s="28">
        <f t="shared" si="51"/>
        <v>10.2321666666667</v>
      </c>
      <c r="AD61" s="1">
        <f t="shared" si="52"/>
        <v>0.29</v>
      </c>
      <c r="AE61" s="29">
        <f t="shared" si="53"/>
        <v>205.192980422301</v>
      </c>
      <c r="AF61" s="1">
        <f t="shared" si="54"/>
        <v>4767618.99166325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3</v>
      </c>
      <c r="D62" s="17">
        <v>-2.89374744625806</v>
      </c>
      <c r="E62" s="19">
        <f t="shared" si="55"/>
        <v>-10.3144629803571</v>
      </c>
      <c r="F62" s="16" t="s">
        <v>73</v>
      </c>
      <c r="G62" s="13">
        <v>4</v>
      </c>
      <c r="H62" s="18">
        <f t="shared" si="40"/>
        <v>-2.89374744625806</v>
      </c>
      <c r="I62" s="18">
        <f t="shared" si="41"/>
        <v>270.256252553742</v>
      </c>
      <c r="J62" s="18">
        <f t="shared" si="42"/>
        <v>0.0118972207407926</v>
      </c>
      <c r="K62" s="18">
        <f t="shared" si="43"/>
        <v>10.2321666666667</v>
      </c>
      <c r="L62" s="18">
        <f t="shared" si="44"/>
        <v>2.762685</v>
      </c>
      <c r="M62" s="13" t="s">
        <v>73</v>
      </c>
      <c r="N62" s="13"/>
      <c r="O62" s="18">
        <f t="shared" si="56"/>
        <v>11.0031274280663</v>
      </c>
      <c r="P62" s="18">
        <f t="shared" si="45"/>
        <v>0.130906635850774</v>
      </c>
      <c r="Q62" s="23">
        <f t="shared" si="46"/>
        <v>0.0379629243967245</v>
      </c>
      <c r="R62" s="18">
        <f t="shared" si="47"/>
        <v>0.80117865</v>
      </c>
      <c r="S62" s="24">
        <f t="shared" si="48"/>
        <v>0.0473838442858213</v>
      </c>
      <c r="T62" s="3">
        <v>0.27</v>
      </c>
      <c r="U62" s="25">
        <f t="shared" si="49"/>
        <v>0.0127936379571718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0.228885803855078</v>
      </c>
      <c r="AC62" s="28">
        <f t="shared" si="51"/>
        <v>10.2321666666667</v>
      </c>
      <c r="AD62" s="1">
        <f t="shared" si="52"/>
        <v>0.29</v>
      </c>
      <c r="AE62" s="29">
        <f t="shared" si="53"/>
        <v>205.192980422301</v>
      </c>
      <c r="AF62" s="1">
        <f t="shared" si="54"/>
        <v>4805614.86702984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4</v>
      </c>
      <c r="D63" s="17">
        <v>6.7809434551</v>
      </c>
      <c r="E63" s="19">
        <f t="shared" si="55"/>
        <v>-2.89374744625806</v>
      </c>
      <c r="F63" s="16" t="s">
        <v>73</v>
      </c>
      <c r="G63" s="13">
        <v>5</v>
      </c>
      <c r="H63" s="18">
        <f t="shared" si="40"/>
        <v>6.7809434551</v>
      </c>
      <c r="I63" s="18">
        <f t="shared" si="41"/>
        <v>279.9309434551</v>
      </c>
      <c r="J63" s="18">
        <f t="shared" si="42"/>
        <v>0.0413250070766755</v>
      </c>
      <c r="K63" s="18">
        <f t="shared" si="43"/>
        <v>10.2321666666667</v>
      </c>
      <c r="L63" s="18">
        <f t="shared" si="44"/>
        <v>2.762685</v>
      </c>
      <c r="M63" s="13" t="s">
        <v>75</v>
      </c>
      <c r="N63" s="18">
        <f>(O62-P62)*$C$22/100</f>
        <v>10.3286097526047</v>
      </c>
      <c r="O63" s="18">
        <f t="shared" si="56"/>
        <v>3.30629603961078</v>
      </c>
      <c r="P63" s="18">
        <f t="shared" si="45"/>
        <v>0.1366327072345</v>
      </c>
      <c r="Q63" s="23">
        <f t="shared" si="46"/>
        <v>0.0396234850980049</v>
      </c>
      <c r="R63" s="18">
        <f t="shared" si="47"/>
        <v>0.80117865</v>
      </c>
      <c r="S63" s="24">
        <f t="shared" si="48"/>
        <v>0.0494564915053651</v>
      </c>
      <c r="T63" s="3">
        <v>0.27</v>
      </c>
      <c r="U63" s="25">
        <f t="shared" si="49"/>
        <v>0.0133532527064486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0.228994537000863</v>
      </c>
      <c r="AC63" s="28">
        <f t="shared" si="51"/>
        <v>10.2321666666667</v>
      </c>
      <c r="AD63" s="1">
        <f t="shared" si="52"/>
        <v>0.29</v>
      </c>
      <c r="AE63" s="29">
        <f t="shared" si="53"/>
        <v>205.192980422301</v>
      </c>
      <c r="AF63" s="1">
        <f t="shared" si="54"/>
        <v>4807897.79420628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5</v>
      </c>
      <c r="D64" s="17">
        <v>13.8560595926452</v>
      </c>
      <c r="E64" s="19">
        <f t="shared" si="55"/>
        <v>6.7809434551</v>
      </c>
      <c r="F64" s="16" t="s">
        <v>75</v>
      </c>
      <c r="G64" s="13">
        <v>6</v>
      </c>
      <c r="H64" s="18">
        <f t="shared" si="40"/>
        <v>13.8560595926452</v>
      </c>
      <c r="I64" s="18">
        <f t="shared" si="41"/>
        <v>287.006059592645</v>
      </c>
      <c r="J64" s="18">
        <f t="shared" si="42"/>
        <v>0.0974086455426262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5.93234833237628</v>
      </c>
      <c r="P64" s="18">
        <f t="shared" si="45"/>
        <v>0.57786201594383</v>
      </c>
      <c r="Q64" s="23">
        <f t="shared" si="46"/>
        <v>0.167579984623711</v>
      </c>
      <c r="R64" s="18">
        <f t="shared" si="47"/>
        <v>0.80117865</v>
      </c>
      <c r="S64" s="24">
        <f t="shared" si="48"/>
        <v>0.209166812699903</v>
      </c>
      <c r="T64" s="3">
        <v>0.27</v>
      </c>
      <c r="U64" s="25">
        <f t="shared" si="49"/>
        <v>0.0564750394289737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0.28617310016105</v>
      </c>
      <c r="AC64" s="28">
        <f t="shared" si="51"/>
        <v>10.2321666666667</v>
      </c>
      <c r="AD64" s="1">
        <f t="shared" si="52"/>
        <v>0.29</v>
      </c>
      <c r="AE64" s="29">
        <f t="shared" si="53"/>
        <v>205.192980422301</v>
      </c>
      <c r="AF64" s="1">
        <f t="shared" si="54"/>
        <v>6008401.05203163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6</v>
      </c>
      <c r="D65" s="17">
        <v>19.9152082793333</v>
      </c>
      <c r="E65" s="19">
        <f t="shared" si="55"/>
        <v>13.8560595926452</v>
      </c>
      <c r="F65" s="16" t="s">
        <v>73</v>
      </c>
      <c r="G65" s="13">
        <v>7</v>
      </c>
      <c r="H65" s="18">
        <f t="shared" si="40"/>
        <v>19.9152082793333</v>
      </c>
      <c r="I65" s="18">
        <f t="shared" si="41"/>
        <v>293.065208279333</v>
      </c>
      <c r="J65" s="18">
        <f t="shared" si="42"/>
        <v>0.196433729045382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8.11717131643245</v>
      </c>
      <c r="P65" s="18">
        <f t="shared" si="45"/>
        <v>1.59448623098704</v>
      </c>
      <c r="Q65" s="23">
        <f t="shared" si="46"/>
        <v>0.462401006986241</v>
      </c>
      <c r="R65" s="18">
        <f t="shared" si="47"/>
        <v>0.80117865</v>
      </c>
      <c r="S65" s="24">
        <f t="shared" si="48"/>
        <v>0.577150935045812</v>
      </c>
      <c r="T65" s="3">
        <v>0.27</v>
      </c>
      <c r="U65" s="25">
        <f t="shared" si="49"/>
        <v>0.155830752462369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0.305477915203438</v>
      </c>
      <c r="AC65" s="28">
        <f t="shared" si="51"/>
        <v>10.2321666666667</v>
      </c>
      <c r="AD65" s="1">
        <f t="shared" si="52"/>
        <v>0.29</v>
      </c>
      <c r="AE65" s="29">
        <f t="shared" si="53"/>
        <v>205.192980422301</v>
      </c>
      <c r="AF65" s="1">
        <f t="shared" si="54"/>
        <v>6413718.92063874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7</v>
      </c>
      <c r="D66" s="17">
        <v>23.2868054680645</v>
      </c>
      <c r="E66" s="19">
        <f t="shared" si="55"/>
        <v>19.9152082793333</v>
      </c>
      <c r="F66" s="16" t="s">
        <v>73</v>
      </c>
      <c r="G66" s="13">
        <v>8</v>
      </c>
      <c r="H66" s="18">
        <f t="shared" si="40"/>
        <v>23.2868054680645</v>
      </c>
      <c r="I66" s="18">
        <f t="shared" si="41"/>
        <v>296.436805468065</v>
      </c>
      <c r="J66" s="18">
        <f t="shared" si="42"/>
        <v>0.286633994331157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9.28537008544541</v>
      </c>
      <c r="P66" s="18">
        <f t="shared" si="45"/>
        <v>2.66150271643425</v>
      </c>
      <c r="Q66" s="23">
        <f t="shared" si="46"/>
        <v>0.771835787765934</v>
      </c>
      <c r="R66" s="18">
        <f t="shared" si="47"/>
        <v>0.80117865</v>
      </c>
      <c r="S66" s="24">
        <f t="shared" si="48"/>
        <v>0.963375381715344</v>
      </c>
      <c r="T66" s="3">
        <v>0.27</v>
      </c>
      <c r="U66" s="25">
        <f t="shared" si="49"/>
        <v>0.260111353063143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0.325739635900169</v>
      </c>
      <c r="AC66" s="28">
        <f t="shared" si="51"/>
        <v>10.2321666666667</v>
      </c>
      <c r="AD66" s="1">
        <f t="shared" si="52"/>
        <v>0.29</v>
      </c>
      <c r="AE66" s="29">
        <f t="shared" si="53"/>
        <v>205.192980422301</v>
      </c>
      <c r="AF66" s="1">
        <f t="shared" si="54"/>
        <v>6839127.68156593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8</v>
      </c>
      <c r="D67" s="17">
        <v>22.0778434748387</v>
      </c>
      <c r="E67" s="19">
        <f t="shared" si="55"/>
        <v>23.2868054680645</v>
      </c>
      <c r="F67" s="16" t="s">
        <v>73</v>
      </c>
      <c r="G67" s="13">
        <v>9</v>
      </c>
      <c r="H67" s="18">
        <f t="shared" si="40"/>
        <v>22.0778434748387</v>
      </c>
      <c r="I67" s="18">
        <f t="shared" si="41"/>
        <v>295.227843474839</v>
      </c>
      <c r="J67" s="18">
        <f t="shared" si="42"/>
        <v>0.250560636229011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9.38655236901115</v>
      </c>
      <c r="P67" s="18">
        <f t="shared" si="45"/>
        <v>2.35190053357636</v>
      </c>
      <c r="Q67" s="23">
        <f t="shared" si="46"/>
        <v>0.682051154737146</v>
      </c>
      <c r="R67" s="18">
        <f t="shared" si="47"/>
        <v>0.80117865</v>
      </c>
      <c r="S67" s="24">
        <f t="shared" si="48"/>
        <v>0.8513096982017</v>
      </c>
      <c r="T67" s="3">
        <v>0.27</v>
      </c>
      <c r="U67" s="25">
        <f t="shared" si="49"/>
        <v>0.229853618514459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0.319860558077359</v>
      </c>
      <c r="AC67" s="28">
        <f t="shared" si="51"/>
        <v>10.2321666666667</v>
      </c>
      <c r="AD67" s="1">
        <f t="shared" si="52"/>
        <v>0.29</v>
      </c>
      <c r="AE67" s="29">
        <f t="shared" si="53"/>
        <v>205.192980422301</v>
      </c>
      <c r="AF67" s="1">
        <f t="shared" si="54"/>
        <v>6715692.39936903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9</v>
      </c>
      <c r="D68" s="17">
        <v>14.3004617967</v>
      </c>
      <c r="E68" s="19">
        <f t="shared" si="55"/>
        <v>22.0778434748387</v>
      </c>
      <c r="F68" s="16" t="s">
        <v>73</v>
      </c>
      <c r="G68" s="13">
        <v>10</v>
      </c>
      <c r="H68" s="18">
        <f t="shared" si="40"/>
        <v>14.3004617967</v>
      </c>
      <c r="I68" s="18">
        <f t="shared" si="41"/>
        <v>287.4504617967</v>
      </c>
      <c r="J68" s="18">
        <f t="shared" si="42"/>
        <v>0.102653994044792</v>
      </c>
      <c r="K68" s="18">
        <f t="shared" si="43"/>
        <v>10.2321666666667</v>
      </c>
      <c r="L68" s="18">
        <f t="shared" si="44"/>
        <v>2.762685</v>
      </c>
      <c r="M68" s="13" t="s">
        <v>73</v>
      </c>
      <c r="N68" s="13"/>
      <c r="O68" s="18">
        <f t="shared" si="56"/>
        <v>9.79733683543479</v>
      </c>
      <c r="P68" s="18">
        <f t="shared" si="45"/>
        <v>1.00573575715954</v>
      </c>
      <c r="Q68" s="23">
        <f t="shared" si="46"/>
        <v>0.291663369576268</v>
      </c>
      <c r="R68" s="18">
        <f t="shared" si="47"/>
        <v>0.80117865</v>
      </c>
      <c r="S68" s="24">
        <f t="shared" si="48"/>
        <v>0.364042863069639</v>
      </c>
      <c r="T68" s="3">
        <v>0.27</v>
      </c>
      <c r="U68" s="25">
        <f t="shared" si="49"/>
        <v>0.0982915730288024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0.294298052639496</v>
      </c>
      <c r="AC68" s="28">
        <f t="shared" si="51"/>
        <v>10.2321666666667</v>
      </c>
      <c r="AD68" s="1">
        <f t="shared" si="52"/>
        <v>0.29</v>
      </c>
      <c r="AE68" s="29">
        <f t="shared" si="53"/>
        <v>205.192980422301</v>
      </c>
      <c r="AF68" s="1">
        <f t="shared" si="54"/>
        <v>6178990.01721296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10</v>
      </c>
      <c r="D69" s="17">
        <v>8.18164902987097</v>
      </c>
      <c r="E69" s="19">
        <f t="shared" si="55"/>
        <v>14.3004617967</v>
      </c>
      <c r="F69" s="16" t="s">
        <v>73</v>
      </c>
      <c r="G69" s="13">
        <v>11</v>
      </c>
      <c r="H69" s="18">
        <f t="shared" si="40"/>
        <v>8.18164902987097</v>
      </c>
      <c r="I69" s="18">
        <f t="shared" si="41"/>
        <v>281.331649029871</v>
      </c>
      <c r="J69" s="18">
        <f t="shared" si="42"/>
        <v>0.0491386539879401</v>
      </c>
      <c r="K69" s="18">
        <f t="shared" si="43"/>
        <v>10.2321666666667</v>
      </c>
      <c r="L69" s="18">
        <f t="shared" si="44"/>
        <v>2.762685</v>
      </c>
      <c r="M69" s="13" t="s">
        <v>75</v>
      </c>
      <c r="N69" s="18">
        <f>(O68-P68)*$C$22/100</f>
        <v>8.35202102436148</v>
      </c>
      <c r="O69" s="18">
        <f t="shared" si="56"/>
        <v>3.20226505391376</v>
      </c>
      <c r="P69" s="18">
        <f t="shared" si="45"/>
        <v>0.157354994461941</v>
      </c>
      <c r="Q69" s="23">
        <f t="shared" si="46"/>
        <v>0.0456329483939628</v>
      </c>
      <c r="R69" s="18">
        <f t="shared" si="47"/>
        <v>0.80117865</v>
      </c>
      <c r="S69" s="24">
        <f t="shared" si="48"/>
        <v>0.0569572696351342</v>
      </c>
      <c r="T69" s="3">
        <v>0.27</v>
      </c>
      <c r="U69" s="25">
        <f t="shared" si="49"/>
        <v>0.0153784628014862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0.229388035322329</v>
      </c>
      <c r="AC69" s="28">
        <f t="shared" si="51"/>
        <v>10.2321666666667</v>
      </c>
      <c r="AD69" s="1">
        <f t="shared" si="52"/>
        <v>0.29</v>
      </c>
      <c r="AE69" s="29">
        <f t="shared" si="53"/>
        <v>205.192980422301</v>
      </c>
      <c r="AF69" s="1">
        <f t="shared" si="54"/>
        <v>4816159.562092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 s="25"/>
      <c r="BC69" s="24"/>
      <c r="BD69" s="3"/>
      <c r="BE69" s="3"/>
      <c r="BF69" s="27"/>
      <c r="BG69" s="3"/>
      <c r="BH69" s="26"/>
      <c r="BI69" s="3"/>
      <c r="BJ69" s="3"/>
      <c r="BK69" s="26"/>
      <c r="BL69" s="24"/>
      <c r="BM69" s="3"/>
      <c r="BN69" s="25"/>
      <c r="BO69" s="34"/>
      <c r="BP69" s="3"/>
      <c r="BQ69" s="25"/>
      <c r="BR69" s="35"/>
      <c r="BS69" s="26"/>
      <c r="BT69" s="26"/>
      <c r="BU69" s="35"/>
      <c r="BV69" s="26"/>
      <c r="BW69" s="25"/>
      <c r="BX69" s="3"/>
      <c r="BY69" s="3"/>
      <c r="BZ69" s="3"/>
    </row>
    <row r="70" s="1" customFormat="1" spans="1:78">
      <c r="A70" s="13"/>
      <c r="B70" s="13"/>
      <c r="C70" s="16">
        <v>11</v>
      </c>
      <c r="D70" s="17">
        <v>-3.28523609273333</v>
      </c>
      <c r="E70" s="19">
        <f t="shared" si="55"/>
        <v>8.18164902987097</v>
      </c>
      <c r="F70" s="16" t="s">
        <v>75</v>
      </c>
      <c r="G70" s="13">
        <v>12</v>
      </c>
      <c r="H70" s="18">
        <f t="shared" si="40"/>
        <v>-3.28523609273333</v>
      </c>
      <c r="I70" s="18">
        <f t="shared" si="41"/>
        <v>269.864763907267</v>
      </c>
      <c r="J70" s="18">
        <f t="shared" si="42"/>
        <v>0.0112913796881366</v>
      </c>
      <c r="K70" s="18">
        <f t="shared" si="43"/>
        <v>10.2321666666667</v>
      </c>
      <c r="L70" s="18">
        <f t="shared" si="44"/>
        <v>2.762685</v>
      </c>
      <c r="M70" s="13" t="s">
        <v>73</v>
      </c>
      <c r="N70" s="13"/>
      <c r="O70" s="18">
        <f t="shared" si="56"/>
        <v>5.80759505945182</v>
      </c>
      <c r="P70" s="18">
        <f t="shared" si="45"/>
        <v>0.0655757608912167</v>
      </c>
      <c r="Q70" s="23">
        <f t="shared" si="46"/>
        <v>0.0190169706584529</v>
      </c>
      <c r="R70" s="18">
        <f t="shared" si="47"/>
        <v>0.80117865</v>
      </c>
      <c r="S70" s="24">
        <f t="shared" si="48"/>
        <v>0.0237362424204051</v>
      </c>
      <c r="T70" s="3">
        <v>0.27</v>
      </c>
      <c r="U70" s="25">
        <f t="shared" si="49"/>
        <v>0.00640878545350937</v>
      </c>
      <c r="V70" s="3">
        <v>180.9</v>
      </c>
      <c r="W70" s="26">
        <v>6</v>
      </c>
      <c r="X70" s="26">
        <v>3</v>
      </c>
      <c r="Y70" s="26">
        <v>0.3</v>
      </c>
      <c r="Z70" s="26">
        <v>6</v>
      </c>
      <c r="AA70" s="3">
        <v>30.2</v>
      </c>
      <c r="AB70" s="2">
        <f t="shared" si="50"/>
        <v>0.227645227013617</v>
      </c>
      <c r="AC70" s="28">
        <f t="shared" si="51"/>
        <v>10.2321666666667</v>
      </c>
      <c r="AD70" s="1">
        <f t="shared" si="52"/>
        <v>0.29</v>
      </c>
      <c r="AE70" s="29">
        <f t="shared" si="53"/>
        <v>205.192980422301</v>
      </c>
      <c r="AF70" s="1">
        <f t="shared" si="54"/>
        <v>4779568.1030427</v>
      </c>
      <c r="AG70" s="1">
        <f>SUM(AF59:AF70)</f>
        <v>65644424.1681137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 s="25"/>
      <c r="BC70" s="24"/>
      <c r="BD70" s="3"/>
      <c r="BE70" s="3"/>
      <c r="BF70" s="27"/>
      <c r="BG70" s="3"/>
      <c r="BH70" s="26"/>
      <c r="BI70" s="3"/>
      <c r="BJ70" s="3"/>
      <c r="BK70" s="26"/>
      <c r="BL70" s="24"/>
      <c r="BM70" s="3"/>
      <c r="BN70" s="25"/>
      <c r="BO70" s="34"/>
      <c r="BP70" s="3"/>
      <c r="BQ70" s="25"/>
      <c r="BR70" s="35"/>
      <c r="BS70" s="26"/>
      <c r="BT70" s="26"/>
      <c r="BU70" s="35"/>
      <c r="BV70" s="26"/>
      <c r="BW70" s="25"/>
      <c r="BX70" s="3"/>
      <c r="BY70" s="3"/>
      <c r="BZ70" s="3"/>
    </row>
    <row r="71" s="1" customFormat="1" spans="1:46">
      <c r="A71" s="13"/>
      <c r="B71" s="13"/>
      <c r="C71" s="16">
        <v>12</v>
      </c>
      <c r="D71" s="17">
        <v>-14.557554551129</v>
      </c>
      <c r="E71" s="19">
        <f t="shared" si="55"/>
        <v>-3.28523609273333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AT71" s="2"/>
    </row>
    <row r="72" s="1" customFormat="1" spans="46:46">
      <c r="AT72" s="2"/>
    </row>
    <row r="73" s="1" customFormat="1" spans="19:46">
      <c r="S73" s="22" t="s">
        <v>45</v>
      </c>
      <c r="T73" s="22"/>
      <c r="U73" s="22"/>
      <c r="V73" s="22" t="s">
        <v>46</v>
      </c>
      <c r="W73" s="22"/>
      <c r="X73" s="22"/>
      <c r="Y73" s="22" t="s">
        <v>47</v>
      </c>
      <c r="Z73" s="22"/>
      <c r="AA73" s="22"/>
      <c r="AB73" s="22" t="s">
        <v>48</v>
      </c>
      <c r="AC73" s="22"/>
      <c r="AD73" s="22"/>
      <c r="AE73" s="22" t="s">
        <v>49</v>
      </c>
      <c r="AF73" s="22"/>
      <c r="AG73" s="22"/>
      <c r="AH73" s="22" t="s">
        <v>50</v>
      </c>
      <c r="AI73" s="22"/>
      <c r="AJ73" s="22"/>
      <c r="AK73" s="30" t="s">
        <v>78</v>
      </c>
      <c r="AL73" s="31"/>
      <c r="AM73" s="32"/>
      <c r="AN73" s="31" t="s">
        <v>79</v>
      </c>
      <c r="AO73" s="31"/>
      <c r="AP73" s="32"/>
      <c r="AQ73" s="22" t="s">
        <v>52</v>
      </c>
      <c r="AR73" s="22"/>
      <c r="AS73" s="22"/>
      <c r="AT73" s="2"/>
    </row>
    <row r="74" s="1" customFormat="1" spans="1:50">
      <c r="A74" s="15" t="s">
        <v>6</v>
      </c>
      <c r="B74" s="15"/>
      <c r="C74" s="16" t="s">
        <v>53</v>
      </c>
      <c r="D74" s="16" t="s">
        <v>54</v>
      </c>
      <c r="E74" s="16" t="s">
        <v>55</v>
      </c>
      <c r="F74" s="16" t="s">
        <v>56</v>
      </c>
      <c r="G74" s="13" t="s">
        <v>53</v>
      </c>
      <c r="H74" s="13" t="s">
        <v>55</v>
      </c>
      <c r="I74" s="13" t="s">
        <v>57</v>
      </c>
      <c r="J74" s="13" t="s">
        <v>58</v>
      </c>
      <c r="K74" s="21" t="s">
        <v>59</v>
      </c>
      <c r="L74" s="21" t="s">
        <v>60</v>
      </c>
      <c r="M74" s="13" t="s">
        <v>61</v>
      </c>
      <c r="N74" s="21" t="s">
        <v>62</v>
      </c>
      <c r="O74" s="13" t="s">
        <v>63</v>
      </c>
      <c r="P74" s="13" t="s">
        <v>64</v>
      </c>
      <c r="Q74" s="21" t="s">
        <v>65</v>
      </c>
      <c r="R74" s="21" t="s">
        <v>66</v>
      </c>
      <c r="S74" s="4" t="s">
        <v>12</v>
      </c>
      <c r="T74" s="3" t="s">
        <v>13</v>
      </c>
      <c r="U74" s="3"/>
      <c r="V74" s="4" t="s">
        <v>12</v>
      </c>
      <c r="W74" s="3" t="s">
        <v>13</v>
      </c>
      <c r="X74" s="3"/>
      <c r="Y74" s="4" t="s">
        <v>12</v>
      </c>
      <c r="Z74" s="3" t="s">
        <v>13</v>
      </c>
      <c r="AA74" s="3"/>
      <c r="AB74" s="4" t="s">
        <v>12</v>
      </c>
      <c r="AC74" s="3" t="s">
        <v>13</v>
      </c>
      <c r="AD74" s="3"/>
      <c r="AE74" s="4" t="s">
        <v>12</v>
      </c>
      <c r="AF74" s="3" t="s">
        <v>13</v>
      </c>
      <c r="AG74" s="3"/>
      <c r="AH74" s="4" t="s">
        <v>12</v>
      </c>
      <c r="AI74" s="3" t="s">
        <v>13</v>
      </c>
      <c r="AJ74" s="3"/>
      <c r="AK74" s="4" t="s">
        <v>12</v>
      </c>
      <c r="AL74" s="3" t="s">
        <v>13</v>
      </c>
      <c r="AM74" s="3"/>
      <c r="AN74" s="4" t="s">
        <v>12</v>
      </c>
      <c r="AO74" s="3" t="s">
        <v>13</v>
      </c>
      <c r="AP74" s="3"/>
      <c r="AQ74" s="33" t="s">
        <v>12</v>
      </c>
      <c r="AR74" s="33" t="s">
        <v>13</v>
      </c>
      <c r="AS74" s="33"/>
      <c r="AT74" s="2" t="s">
        <v>67</v>
      </c>
      <c r="AU74" s="1" t="s">
        <v>68</v>
      </c>
      <c r="AV74" s="1" t="s">
        <v>38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-14.9342503308065</v>
      </c>
      <c r="E75" s="16"/>
      <c r="F75" s="16"/>
      <c r="G75" s="13">
        <v>1</v>
      </c>
      <c r="H75" s="18">
        <f t="shared" ref="H75:H86" si="57">E76</f>
        <v>-14.9342503308065</v>
      </c>
      <c r="I75" s="18">
        <f t="shared" ref="I75:I86" si="58">H75+273.15</f>
        <v>258.215749669193</v>
      </c>
      <c r="J75" s="18">
        <f t="shared" ref="J75:J86" si="59">EXP(($C$16*(I75-$C$14))/($C$17*I75*$C$14))</f>
        <v>0.00221739554670664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0.00115575090685443</v>
      </c>
      <c r="Q75" s="23">
        <f t="shared" ref="Q75:Q86" si="63">P75*$B$77</f>
        <v>0.000300495235782153</v>
      </c>
      <c r="R75" s="18">
        <f t="shared" ref="R75:R86" si="64">L75*$B$77</f>
        <v>0.1355172</v>
      </c>
      <c r="S75" s="24">
        <f t="shared" ref="S75:S86" si="65">Q75/R75</f>
        <v>0.00221739554670664</v>
      </c>
      <c r="T75" s="3">
        <v>0.01</v>
      </c>
      <c r="U75" s="25">
        <f t="shared" ref="U75:U86" si="66">S75*T75</f>
        <v>2.21739554670664e-5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0.01</v>
      </c>
      <c r="AF75" s="3">
        <v>0.49</v>
      </c>
      <c r="AG75" s="25">
        <f t="shared" ref="AG75:AG86" si="67">AF75*AE75</f>
        <v>0.0049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0.02</v>
      </c>
      <c r="AR75" s="3">
        <v>0.5</v>
      </c>
      <c r="AS75" s="3">
        <f t="shared" ref="AS75:AS86" si="68">AR75*AQ75</f>
        <v>0.01</v>
      </c>
      <c r="AT75" s="2">
        <f t="shared" ref="AT75:AT86" si="69">(AS75+AM75+AD75+AA75+U75+X75+AG75+AJ75+AP75)</f>
        <v>0.0149221739554671</v>
      </c>
      <c r="AU75" s="28">
        <f t="shared" ref="AU75:AU86" si="70">$B$75/12</f>
        <v>52.122</v>
      </c>
      <c r="AV75" s="1">
        <f t="shared" ref="AV75:AV86" si="71">$B$77</f>
        <v>0.26</v>
      </c>
      <c r="AW75" s="2">
        <f>$E$8/12</f>
        <v>0.0229851481059497</v>
      </c>
      <c r="AX75" s="1">
        <f>AW75*10000*AV75*0.67*AU75*AT75</f>
        <v>31.142152533764</v>
      </c>
    </row>
    <row r="76" s="1" customFormat="1" spans="1:50">
      <c r="A76" s="13" t="s">
        <v>74</v>
      </c>
      <c r="B76" s="13">
        <v>1</v>
      </c>
      <c r="C76" s="16">
        <v>1</v>
      </c>
      <c r="D76" s="17">
        <v>-19.8560791767742</v>
      </c>
      <c r="E76" s="19">
        <f t="shared" ref="E76:E87" si="72">D75</f>
        <v>-14.9342503308065</v>
      </c>
      <c r="F76" s="16" t="s">
        <v>73</v>
      </c>
      <c r="G76" s="13">
        <v>2</v>
      </c>
      <c r="H76" s="18">
        <f t="shared" si="57"/>
        <v>-19.8560791767742</v>
      </c>
      <c r="I76" s="18">
        <f t="shared" si="58"/>
        <v>253.293920823226</v>
      </c>
      <c r="J76" s="18">
        <f t="shared" si="59"/>
        <v>0.00106568613010144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3">L76+O75-P75-N76</f>
        <v>1.04128424909315</v>
      </c>
      <c r="P76" s="18">
        <f t="shared" si="62"/>
        <v>0.00110968218175166</v>
      </c>
      <c r="Q76" s="23">
        <f t="shared" si="63"/>
        <v>0.000288517367255431</v>
      </c>
      <c r="R76" s="18">
        <f t="shared" si="64"/>
        <v>0.1355172</v>
      </c>
      <c r="S76" s="24">
        <f t="shared" si="65"/>
        <v>0.00212900921252381</v>
      </c>
      <c r="T76" s="3">
        <v>0.01</v>
      </c>
      <c r="U76" s="25">
        <f t="shared" si="66"/>
        <v>2.12900921252381e-5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0.00551129009212524</v>
      </c>
      <c r="AU76" s="28">
        <f t="shared" si="70"/>
        <v>52.122</v>
      </c>
      <c r="AV76" s="1">
        <f t="shared" si="71"/>
        <v>0.26</v>
      </c>
      <c r="AW76" s="2">
        <f t="shared" ref="AW76:AW86" si="74">$E$8/12</f>
        <v>0.0229851481059497</v>
      </c>
      <c r="AX76" s="1">
        <f t="shared" ref="AX75:AX86" si="75">AW76*10000*AV76*0.67*AU76*AT76</f>
        <v>11.5019056351306</v>
      </c>
    </row>
    <row r="77" s="1" customFormat="1" spans="1:50">
      <c r="A77" s="13" t="s">
        <v>38</v>
      </c>
      <c r="B77" s="13">
        <v>0.26</v>
      </c>
      <c r="C77" s="16">
        <v>2</v>
      </c>
      <c r="D77" s="17">
        <v>-10.3144629803571</v>
      </c>
      <c r="E77" s="19">
        <f t="shared" si="72"/>
        <v>-19.8560791767742</v>
      </c>
      <c r="F77" s="16" t="s">
        <v>73</v>
      </c>
      <c r="G77" s="13">
        <v>3</v>
      </c>
      <c r="H77" s="18">
        <f t="shared" si="57"/>
        <v>-10.3144629803571</v>
      </c>
      <c r="I77" s="18">
        <f t="shared" si="58"/>
        <v>262.835537019643</v>
      </c>
      <c r="J77" s="18">
        <f t="shared" si="59"/>
        <v>0.00430215338482306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3"/>
        <v>1.56139456691139</v>
      </c>
      <c r="P77" s="18">
        <f t="shared" si="62"/>
        <v>0.00671735892108219</v>
      </c>
      <c r="Q77" s="23">
        <f t="shared" si="63"/>
        <v>0.00174651331948137</v>
      </c>
      <c r="R77" s="18">
        <f t="shared" si="64"/>
        <v>0.1355172</v>
      </c>
      <c r="S77" s="24">
        <f t="shared" si="65"/>
        <v>0.0128877612545224</v>
      </c>
      <c r="T77" s="3">
        <v>0.01</v>
      </c>
      <c r="U77" s="25">
        <f t="shared" si="66"/>
        <v>0.000128877612545224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0.00561887761254522</v>
      </c>
      <c r="AU77" s="28">
        <f t="shared" si="70"/>
        <v>52.122</v>
      </c>
      <c r="AV77" s="1">
        <f t="shared" si="71"/>
        <v>0.26</v>
      </c>
      <c r="AW77" s="2">
        <f t="shared" si="74"/>
        <v>0.0229851481059497</v>
      </c>
      <c r="AX77" s="1">
        <f t="shared" si="75"/>
        <v>11.7264377295592</v>
      </c>
    </row>
    <row r="78" s="1" customFormat="1" spans="1:50">
      <c r="A78" s="13"/>
      <c r="B78" s="13"/>
      <c r="C78" s="16">
        <v>3</v>
      </c>
      <c r="D78" s="17">
        <v>-2.89374744625806</v>
      </c>
      <c r="E78" s="19">
        <f t="shared" si="72"/>
        <v>-10.3144629803571</v>
      </c>
      <c r="F78" s="16" t="s">
        <v>73</v>
      </c>
      <c r="G78" s="13">
        <v>4</v>
      </c>
      <c r="H78" s="18">
        <f t="shared" si="57"/>
        <v>-2.89374744625806</v>
      </c>
      <c r="I78" s="18">
        <f t="shared" si="58"/>
        <v>270.256252553742</v>
      </c>
      <c r="J78" s="18">
        <f t="shared" si="59"/>
        <v>0.0118972207407926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3"/>
        <v>2.07589720799031</v>
      </c>
      <c r="P78" s="18">
        <f t="shared" si="62"/>
        <v>0.0246974073186558</v>
      </c>
      <c r="Q78" s="23">
        <f t="shared" si="63"/>
        <v>0.0064213259028505</v>
      </c>
      <c r="R78" s="18">
        <f t="shared" si="64"/>
        <v>0.1355172</v>
      </c>
      <c r="S78" s="24">
        <f t="shared" si="65"/>
        <v>0.0473838442858213</v>
      </c>
      <c r="T78" s="3">
        <v>0.01</v>
      </c>
      <c r="U78" s="25">
        <f t="shared" si="66"/>
        <v>0.000473838442858213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0.00596383844285821</v>
      </c>
      <c r="AU78" s="28">
        <f t="shared" si="70"/>
        <v>52.122</v>
      </c>
      <c r="AV78" s="1">
        <f t="shared" si="71"/>
        <v>0.26</v>
      </c>
      <c r="AW78" s="2">
        <f t="shared" si="74"/>
        <v>0.0229851481059497</v>
      </c>
      <c r="AX78" s="1">
        <f t="shared" si="75"/>
        <v>12.4463611688544</v>
      </c>
    </row>
    <row r="79" s="1" customFormat="1" spans="1:50">
      <c r="A79" s="13"/>
      <c r="B79" s="13"/>
      <c r="C79" s="16">
        <v>4</v>
      </c>
      <c r="D79" s="17">
        <v>6.7809434551</v>
      </c>
      <c r="E79" s="19">
        <f t="shared" si="72"/>
        <v>-2.89374744625806</v>
      </c>
      <c r="F79" s="16" t="s">
        <v>73</v>
      </c>
      <c r="G79" s="13">
        <v>5</v>
      </c>
      <c r="H79" s="18">
        <f t="shared" si="57"/>
        <v>6.7809434551</v>
      </c>
      <c r="I79" s="18">
        <f t="shared" si="58"/>
        <v>279.9309434551</v>
      </c>
      <c r="J79" s="18">
        <f t="shared" si="59"/>
        <v>0.0413250070766755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1.94863981063807</v>
      </c>
      <c r="O79" s="18">
        <f t="shared" si="73"/>
        <v>0.623779990033583</v>
      </c>
      <c r="P79" s="18">
        <f t="shared" si="62"/>
        <v>0.0257777125024264</v>
      </c>
      <c r="Q79" s="23">
        <f t="shared" si="63"/>
        <v>0.00670220525063086</v>
      </c>
      <c r="R79" s="18">
        <f t="shared" si="64"/>
        <v>0.1355172</v>
      </c>
      <c r="S79" s="24">
        <f t="shared" si="65"/>
        <v>0.0494564915053651</v>
      </c>
      <c r="T79" s="3">
        <v>0.01</v>
      </c>
      <c r="U79" s="25">
        <f t="shared" si="66"/>
        <v>0.000494564915053651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0.00598456491505365</v>
      </c>
      <c r="AU79" s="28">
        <f t="shared" si="70"/>
        <v>52.122</v>
      </c>
      <c r="AV79" s="1">
        <f t="shared" si="71"/>
        <v>0.26</v>
      </c>
      <c r="AW79" s="2">
        <f t="shared" si="74"/>
        <v>0.0229851481059497</v>
      </c>
      <c r="AX79" s="1">
        <f t="shared" si="75"/>
        <v>12.4896167266923</v>
      </c>
    </row>
    <row r="80" s="1" customFormat="1" spans="1:50">
      <c r="A80" s="13"/>
      <c r="B80" s="13"/>
      <c r="C80" s="16">
        <v>5</v>
      </c>
      <c r="D80" s="17">
        <v>13.8560595926452</v>
      </c>
      <c r="E80" s="19">
        <f t="shared" si="72"/>
        <v>6.7809434551</v>
      </c>
      <c r="F80" s="16" t="s">
        <v>75</v>
      </c>
      <c r="G80" s="13">
        <v>6</v>
      </c>
      <c r="H80" s="18">
        <f t="shared" si="57"/>
        <v>13.8560595926452</v>
      </c>
      <c r="I80" s="18">
        <f t="shared" si="58"/>
        <v>287.006059592645</v>
      </c>
      <c r="J80" s="18">
        <f t="shared" si="59"/>
        <v>0.0974086455426262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3"/>
        <v>1.11922227753116</v>
      </c>
      <c r="P80" s="18">
        <f t="shared" si="62"/>
        <v>0.109021926115443</v>
      </c>
      <c r="Q80" s="23">
        <f t="shared" si="63"/>
        <v>0.0283457007900152</v>
      </c>
      <c r="R80" s="18">
        <f t="shared" si="64"/>
        <v>0.1355172</v>
      </c>
      <c r="S80" s="24">
        <f t="shared" si="65"/>
        <v>0.209166812699903</v>
      </c>
      <c r="T80" s="3">
        <v>0.01</v>
      </c>
      <c r="U80" s="25">
        <f t="shared" si="66"/>
        <v>0.00209166812699903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0.012041668126999</v>
      </c>
      <c r="AU80" s="28">
        <f t="shared" si="70"/>
        <v>52.122</v>
      </c>
      <c r="AV80" s="1">
        <f t="shared" si="71"/>
        <v>0.26</v>
      </c>
      <c r="AW80" s="2">
        <f t="shared" si="74"/>
        <v>0.0229851481059497</v>
      </c>
      <c r="AX80" s="1">
        <f t="shared" si="75"/>
        <v>25.1306188154024</v>
      </c>
    </row>
    <row r="81" s="1" customFormat="1" spans="1:50">
      <c r="A81" s="13"/>
      <c r="B81" s="13"/>
      <c r="C81" s="16">
        <v>6</v>
      </c>
      <c r="D81" s="17">
        <v>19.9152082793333</v>
      </c>
      <c r="E81" s="19">
        <f t="shared" si="72"/>
        <v>13.8560595926452</v>
      </c>
      <c r="F81" s="16" t="s">
        <v>73</v>
      </c>
      <c r="G81" s="13">
        <v>7</v>
      </c>
      <c r="H81" s="18">
        <f t="shared" si="57"/>
        <v>19.9152082793333</v>
      </c>
      <c r="I81" s="18">
        <f t="shared" si="58"/>
        <v>293.065208279333</v>
      </c>
      <c r="J81" s="18">
        <f t="shared" si="59"/>
        <v>0.196433729045382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3"/>
        <v>1.53142035141571</v>
      </c>
      <c r="P81" s="18">
        <f t="shared" si="62"/>
        <v>0.300822610364578</v>
      </c>
      <c r="Q81" s="23">
        <f t="shared" si="63"/>
        <v>0.0782138786947903</v>
      </c>
      <c r="R81" s="18">
        <f t="shared" si="64"/>
        <v>0.1355172</v>
      </c>
      <c r="S81" s="24">
        <f t="shared" si="65"/>
        <v>0.577150935045812</v>
      </c>
      <c r="T81" s="3">
        <v>0.01</v>
      </c>
      <c r="U81" s="25">
        <f t="shared" si="66"/>
        <v>0.00577150935045812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0.0157215093504581</v>
      </c>
      <c r="AU81" s="28">
        <f t="shared" si="70"/>
        <v>52.122</v>
      </c>
      <c r="AV81" s="1">
        <f t="shared" si="71"/>
        <v>0.26</v>
      </c>
      <c r="AW81" s="2">
        <f t="shared" si="74"/>
        <v>0.0229851481059497</v>
      </c>
      <c r="AX81" s="1">
        <f t="shared" si="75"/>
        <v>32.8103427633336</v>
      </c>
    </row>
    <row r="82" s="1" customFormat="1" spans="1:50">
      <c r="A82" s="13"/>
      <c r="B82" s="13"/>
      <c r="C82" s="16">
        <v>7</v>
      </c>
      <c r="D82" s="17">
        <v>23.2868054680645</v>
      </c>
      <c r="E82" s="19">
        <f t="shared" si="72"/>
        <v>19.9152082793333</v>
      </c>
      <c r="F82" s="16" t="s">
        <v>73</v>
      </c>
      <c r="G82" s="13">
        <v>8</v>
      </c>
      <c r="H82" s="18">
        <f t="shared" si="57"/>
        <v>23.2868054680645</v>
      </c>
      <c r="I82" s="18">
        <f t="shared" si="58"/>
        <v>296.436805468065</v>
      </c>
      <c r="J82" s="18">
        <f t="shared" si="59"/>
        <v>0.286633994331157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3"/>
        <v>1.75181774105114</v>
      </c>
      <c r="P82" s="18">
        <f t="shared" si="62"/>
        <v>0.502130516457671</v>
      </c>
      <c r="Q82" s="23">
        <f t="shared" si="63"/>
        <v>0.130553934278995</v>
      </c>
      <c r="R82" s="18">
        <f t="shared" si="64"/>
        <v>0.1355172</v>
      </c>
      <c r="S82" s="24">
        <f t="shared" si="65"/>
        <v>0.963375381715344</v>
      </c>
      <c r="T82" s="3">
        <v>0.01</v>
      </c>
      <c r="U82" s="25">
        <f t="shared" si="66"/>
        <v>0.00963375381715344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0.0195837538171534</v>
      </c>
      <c r="AU82" s="28">
        <f t="shared" si="70"/>
        <v>52.122</v>
      </c>
      <c r="AV82" s="1">
        <f t="shared" si="71"/>
        <v>0.26</v>
      </c>
      <c r="AW82" s="2">
        <f t="shared" si="74"/>
        <v>0.0229851481059497</v>
      </c>
      <c r="AX82" s="1">
        <f t="shared" si="75"/>
        <v>40.8707370908267</v>
      </c>
    </row>
    <row r="83" s="1" customFormat="1" spans="1:50">
      <c r="A83" s="13"/>
      <c r="B83" s="13"/>
      <c r="C83" s="16">
        <v>8</v>
      </c>
      <c r="D83" s="17">
        <v>22.0778434748387</v>
      </c>
      <c r="E83" s="19">
        <f t="shared" si="72"/>
        <v>23.2868054680645</v>
      </c>
      <c r="F83" s="16" t="s">
        <v>73</v>
      </c>
      <c r="G83" s="13">
        <v>9</v>
      </c>
      <c r="H83" s="18">
        <f t="shared" si="57"/>
        <v>22.0778434748387</v>
      </c>
      <c r="I83" s="18">
        <f t="shared" si="58"/>
        <v>295.227843474839</v>
      </c>
      <c r="J83" s="18">
        <f t="shared" si="59"/>
        <v>0.250560636229011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3"/>
        <v>1.77090722459346</v>
      </c>
      <c r="P83" s="18">
        <f t="shared" si="62"/>
        <v>0.44371964089669</v>
      </c>
      <c r="Q83" s="23">
        <f t="shared" si="63"/>
        <v>0.11536710663314</v>
      </c>
      <c r="R83" s="18">
        <f t="shared" si="64"/>
        <v>0.1355172</v>
      </c>
      <c r="S83" s="24">
        <f t="shared" si="65"/>
        <v>0.851309698201701</v>
      </c>
      <c r="T83" s="3">
        <v>0.01</v>
      </c>
      <c r="U83" s="25">
        <f t="shared" si="66"/>
        <v>0.00851309698201701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0.018463096982017</v>
      </c>
      <c r="AU83" s="28">
        <f t="shared" si="70"/>
        <v>52.122</v>
      </c>
      <c r="AV83" s="1">
        <f t="shared" si="71"/>
        <v>0.26</v>
      </c>
      <c r="AW83" s="2">
        <f t="shared" si="74"/>
        <v>0.0229851481059497</v>
      </c>
      <c r="AX83" s="1">
        <f t="shared" si="75"/>
        <v>38.5319581567399</v>
      </c>
    </row>
    <row r="84" s="1" customFormat="1" spans="1:50">
      <c r="A84" s="13"/>
      <c r="B84" s="13"/>
      <c r="C84" s="16">
        <v>9</v>
      </c>
      <c r="D84" s="17">
        <v>14.3004617967</v>
      </c>
      <c r="E84" s="19">
        <f t="shared" si="72"/>
        <v>22.0778434748387</v>
      </c>
      <c r="F84" s="16" t="s">
        <v>73</v>
      </c>
      <c r="G84" s="13">
        <v>10</v>
      </c>
      <c r="H84" s="18">
        <f t="shared" si="57"/>
        <v>14.3004617967</v>
      </c>
      <c r="I84" s="18">
        <f t="shared" si="58"/>
        <v>287.4504617967</v>
      </c>
      <c r="J84" s="18">
        <f t="shared" si="59"/>
        <v>0.102653994044792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3"/>
        <v>1.84840758369677</v>
      </c>
      <c r="P84" s="18">
        <f t="shared" si="62"/>
        <v>0.189746421089157</v>
      </c>
      <c r="Q84" s="23">
        <f t="shared" si="63"/>
        <v>0.0493340694831808</v>
      </c>
      <c r="R84" s="18">
        <f t="shared" si="64"/>
        <v>0.1355172</v>
      </c>
      <c r="S84" s="24">
        <f t="shared" si="65"/>
        <v>0.364042863069639</v>
      </c>
      <c r="T84" s="3">
        <v>0.01</v>
      </c>
      <c r="U84" s="25">
        <f t="shared" si="66"/>
        <v>0.00364042863069639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0.0135904286306964</v>
      </c>
      <c r="AU84" s="28">
        <f t="shared" si="70"/>
        <v>52.122</v>
      </c>
      <c r="AV84" s="1">
        <f t="shared" si="71"/>
        <v>0.26</v>
      </c>
      <c r="AW84" s="2">
        <f t="shared" si="74"/>
        <v>0.0229851481059497</v>
      </c>
      <c r="AX84" s="1">
        <f t="shared" si="75"/>
        <v>28.3628379269308</v>
      </c>
    </row>
    <row r="85" s="1" customFormat="1" spans="1:50">
      <c r="A85" s="13"/>
      <c r="B85" s="13"/>
      <c r="C85" s="16">
        <v>10</v>
      </c>
      <c r="D85" s="17">
        <v>8.18164902987097</v>
      </c>
      <c r="E85" s="19">
        <f t="shared" si="72"/>
        <v>14.3004617967</v>
      </c>
      <c r="F85" s="16" t="s">
        <v>73</v>
      </c>
      <c r="G85" s="13">
        <v>11</v>
      </c>
      <c r="H85" s="18">
        <f t="shared" si="57"/>
        <v>8.18164902987097</v>
      </c>
      <c r="I85" s="18">
        <f t="shared" si="58"/>
        <v>281.331649029871</v>
      </c>
      <c r="J85" s="18">
        <f t="shared" si="59"/>
        <v>0.0491386539879401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1.57572810447724</v>
      </c>
      <c r="O85" s="18">
        <f t="shared" si="73"/>
        <v>0.604153058130381</v>
      </c>
      <c r="P85" s="18">
        <f t="shared" si="62"/>
        <v>0.0296872680792247</v>
      </c>
      <c r="Q85" s="23">
        <f t="shared" si="63"/>
        <v>0.00771868970059842</v>
      </c>
      <c r="R85" s="18">
        <f t="shared" si="64"/>
        <v>0.1355172</v>
      </c>
      <c r="S85" s="24">
        <f t="shared" si="65"/>
        <v>0.0569572696351342</v>
      </c>
      <c r="T85" s="3">
        <v>0.01</v>
      </c>
      <c r="U85" s="25">
        <f t="shared" si="66"/>
        <v>0.000569572696351343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0.00605957269635134</v>
      </c>
      <c r="AU85" s="28">
        <f t="shared" si="70"/>
        <v>52.122</v>
      </c>
      <c r="AV85" s="1">
        <f t="shared" si="71"/>
        <v>0.26</v>
      </c>
      <c r="AW85" s="2">
        <f t="shared" si="74"/>
        <v>0.0229851481059497</v>
      </c>
      <c r="AX85" s="1">
        <f t="shared" si="75"/>
        <v>12.6461558324126</v>
      </c>
    </row>
    <row r="86" s="1" customFormat="1" spans="1:51">
      <c r="A86" s="13"/>
      <c r="B86" s="13"/>
      <c r="C86" s="16">
        <v>11</v>
      </c>
      <c r="D86" s="17">
        <v>-3.28523609273333</v>
      </c>
      <c r="E86" s="19">
        <f t="shared" si="72"/>
        <v>8.18164902987097</v>
      </c>
      <c r="F86" s="16" t="s">
        <v>75</v>
      </c>
      <c r="G86" s="13">
        <v>12</v>
      </c>
      <c r="H86" s="18">
        <f t="shared" si="57"/>
        <v>-3.28523609273333</v>
      </c>
      <c r="I86" s="18">
        <f t="shared" si="58"/>
        <v>269.864763907267</v>
      </c>
      <c r="J86" s="18">
        <f t="shared" si="59"/>
        <v>0.0112913796881366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3"/>
        <v>1.09568579005116</v>
      </c>
      <c r="P86" s="18">
        <f t="shared" si="62"/>
        <v>0.0123718042743635</v>
      </c>
      <c r="Q86" s="23">
        <f t="shared" si="63"/>
        <v>0.00321666911133452</v>
      </c>
      <c r="R86" s="18">
        <f t="shared" si="64"/>
        <v>0.1355172</v>
      </c>
      <c r="S86" s="24">
        <f t="shared" si="65"/>
        <v>0.0237362424204051</v>
      </c>
      <c r="T86" s="3">
        <v>0.01</v>
      </c>
      <c r="U86" s="25">
        <f t="shared" si="66"/>
        <v>0.000237362424204051</v>
      </c>
      <c r="V86" s="24"/>
      <c r="W86" s="3"/>
      <c r="X86" s="3"/>
      <c r="Y86" s="27"/>
      <c r="Z86" s="3"/>
      <c r="AA86" s="26"/>
      <c r="AB86" s="3"/>
      <c r="AC86" s="3"/>
      <c r="AD86" s="26"/>
      <c r="AE86" s="24">
        <v>0.001</v>
      </c>
      <c r="AF86" s="3">
        <v>0.49</v>
      </c>
      <c r="AG86" s="25">
        <f t="shared" si="67"/>
        <v>0.00049</v>
      </c>
      <c r="AH86" s="34"/>
      <c r="AI86" s="3"/>
      <c r="AJ86" s="25"/>
      <c r="AK86" s="35"/>
      <c r="AL86" s="26"/>
      <c r="AM86" s="26"/>
      <c r="AN86" s="35"/>
      <c r="AO86" s="26"/>
      <c r="AP86" s="25"/>
      <c r="AQ86" s="3">
        <v>0.01</v>
      </c>
      <c r="AR86" s="3">
        <v>0.5</v>
      </c>
      <c r="AS86" s="3">
        <f t="shared" si="68"/>
        <v>0.005</v>
      </c>
      <c r="AT86" s="2">
        <f t="shared" si="69"/>
        <v>0.00572736242420405</v>
      </c>
      <c r="AU86" s="28">
        <f t="shared" si="70"/>
        <v>52.122</v>
      </c>
      <c r="AV86" s="1">
        <f t="shared" si="71"/>
        <v>0.26</v>
      </c>
      <c r="AW86" s="2">
        <f t="shared" si="74"/>
        <v>0.0229851481059497</v>
      </c>
      <c r="AX86" s="1">
        <f t="shared" si="75"/>
        <v>11.9528424452768</v>
      </c>
      <c r="AY86" s="1">
        <f>SUM(AX75:AX86)</f>
        <v>269.611966824923</v>
      </c>
    </row>
    <row r="87" s="1" customFormat="1" spans="1:46">
      <c r="A87" s="13"/>
      <c r="B87" s="13"/>
      <c r="C87" s="16">
        <v>12</v>
      </c>
      <c r="D87" s="17">
        <v>-14.557554551129</v>
      </c>
      <c r="E87" s="19">
        <f t="shared" si="72"/>
        <v>-3.28523609273333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2" t="s">
        <v>45</v>
      </c>
      <c r="T89" s="22"/>
      <c r="U89" s="22"/>
      <c r="V89" s="22" t="s">
        <v>46</v>
      </c>
      <c r="W89" s="22"/>
      <c r="X89" s="22"/>
      <c r="Y89" s="22" t="s">
        <v>47</v>
      </c>
      <c r="Z89" s="22"/>
      <c r="AA89" s="22"/>
      <c r="AB89" s="22" t="s">
        <v>48</v>
      </c>
      <c r="AC89" s="22"/>
      <c r="AD89" s="22"/>
      <c r="AE89" s="22" t="s">
        <v>49</v>
      </c>
      <c r="AF89" s="22"/>
      <c r="AG89" s="22"/>
      <c r="AH89" s="22" t="s">
        <v>50</v>
      </c>
      <c r="AI89" s="22"/>
      <c r="AJ89" s="22"/>
      <c r="AK89" s="30" t="s">
        <v>78</v>
      </c>
      <c r="AL89" s="31"/>
      <c r="AM89" s="32"/>
      <c r="AN89" s="31" t="s">
        <v>79</v>
      </c>
      <c r="AO89" s="31"/>
      <c r="AP89" s="32"/>
      <c r="AQ89" s="22" t="s">
        <v>52</v>
      </c>
      <c r="AR89" s="22"/>
      <c r="AS89" s="22"/>
      <c r="AT89" s="2"/>
    </row>
    <row r="90" s="1" customFormat="1" spans="1:53">
      <c r="A90" s="15" t="s">
        <v>80</v>
      </c>
      <c r="B90" s="15"/>
      <c r="C90" s="16" t="s">
        <v>53</v>
      </c>
      <c r="D90" s="16" t="s">
        <v>54</v>
      </c>
      <c r="E90" s="16" t="s">
        <v>55</v>
      </c>
      <c r="F90" s="16" t="s">
        <v>56</v>
      </c>
      <c r="G90" s="13" t="s">
        <v>53</v>
      </c>
      <c r="H90" s="13" t="s">
        <v>55</v>
      </c>
      <c r="I90" s="13" t="s">
        <v>57</v>
      </c>
      <c r="J90" s="13" t="s">
        <v>58</v>
      </c>
      <c r="K90" s="21" t="s">
        <v>59</v>
      </c>
      <c r="L90" s="21" t="s">
        <v>60</v>
      </c>
      <c r="M90" s="13" t="s">
        <v>61</v>
      </c>
      <c r="N90" s="21" t="s">
        <v>62</v>
      </c>
      <c r="O90" s="13" t="s">
        <v>63</v>
      </c>
      <c r="P90" s="13" t="s">
        <v>64</v>
      </c>
      <c r="Q90" s="21" t="s">
        <v>65</v>
      </c>
      <c r="R90" s="21" t="s">
        <v>66</v>
      </c>
      <c r="S90" s="4" t="s">
        <v>12</v>
      </c>
      <c r="T90" s="3" t="s">
        <v>13</v>
      </c>
      <c r="U90" s="3"/>
      <c r="V90" s="4" t="s">
        <v>12</v>
      </c>
      <c r="W90" s="3" t="s">
        <v>13</v>
      </c>
      <c r="X90" s="3"/>
      <c r="Y90" s="4" t="s">
        <v>12</v>
      </c>
      <c r="Z90" s="3" t="s">
        <v>13</v>
      </c>
      <c r="AA90" s="3"/>
      <c r="AB90" s="4" t="s">
        <v>12</v>
      </c>
      <c r="AC90" s="3" t="s">
        <v>13</v>
      </c>
      <c r="AD90" s="3"/>
      <c r="AE90" s="4" t="s">
        <v>12</v>
      </c>
      <c r="AF90" s="3" t="s">
        <v>13</v>
      </c>
      <c r="AG90" s="3"/>
      <c r="AH90" s="4" t="s">
        <v>12</v>
      </c>
      <c r="AI90" s="3" t="s">
        <v>13</v>
      </c>
      <c r="AJ90" s="3"/>
      <c r="AK90" s="4" t="s">
        <v>12</v>
      </c>
      <c r="AL90" s="3" t="s">
        <v>13</v>
      </c>
      <c r="AM90" s="3"/>
      <c r="AN90" s="4" t="s">
        <v>12</v>
      </c>
      <c r="AO90" s="3" t="s">
        <v>13</v>
      </c>
      <c r="AP90" s="3"/>
      <c r="AQ90" s="33" t="s">
        <v>12</v>
      </c>
      <c r="AR90" s="33" t="s">
        <v>13</v>
      </c>
      <c r="AS90" s="33"/>
      <c r="AT90" s="2" t="s">
        <v>67</v>
      </c>
      <c r="AU90" s="1" t="s">
        <v>68</v>
      </c>
      <c r="AV90" s="1" t="s">
        <v>38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-14.9342503308065</v>
      </c>
      <c r="E91" s="16"/>
      <c r="F91" s="16"/>
      <c r="G91" s="13">
        <v>1</v>
      </c>
      <c r="H91" s="18">
        <f t="shared" ref="H91:H102" si="76">E92</f>
        <v>-14.9342503308065</v>
      </c>
      <c r="I91" s="18">
        <f t="shared" ref="I91:I102" si="77">H91+273.15</f>
        <v>258.215749669193</v>
      </c>
      <c r="J91" s="18">
        <f t="shared" ref="J91:J102" si="78">EXP(($C$16*(I91-$C$14))/($C$17*I91*$C$14))</f>
        <v>0.00221739554670664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0.00063129251214738</v>
      </c>
      <c r="Q91" s="23">
        <f t="shared" ref="Q91:Q102" si="82">P91*$B$77</f>
        <v>0.000164136053158319</v>
      </c>
      <c r="R91" s="18">
        <f t="shared" ref="R91:R102" si="83">L91*$B$77</f>
        <v>0.074022</v>
      </c>
      <c r="S91" s="24">
        <f t="shared" ref="S91:S102" si="84">Q91/R91</f>
        <v>0.00221739554670664</v>
      </c>
      <c r="T91" s="3">
        <v>0.01</v>
      </c>
      <c r="U91" s="25">
        <f t="shared" ref="U91:U102" si="85">S91*T91</f>
        <v>2.21739554670664e-5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0.01</v>
      </c>
      <c r="AF91" s="3">
        <v>0.49</v>
      </c>
      <c r="AG91" s="25">
        <f t="shared" ref="AG91:AG102" si="86">AF91*AE91</f>
        <v>0.0049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0.02</v>
      </c>
      <c r="AR91" s="3">
        <v>0.5</v>
      </c>
      <c r="AS91" s="3">
        <f t="shared" ref="AS91:AS102" si="87">AR91*AQ91</f>
        <v>0.01</v>
      </c>
      <c r="AT91" s="2">
        <f t="shared" ref="AT91:AT102" si="88">(AS91+AM91+AD91+AA91+U91+X91+AG91+AJ91+AP91)</f>
        <v>0.0149221739554671</v>
      </c>
      <c r="AU91" s="28">
        <f t="shared" ref="AU91:AU102" si="89">$B$91/12</f>
        <v>28.47</v>
      </c>
      <c r="AV91" s="1">
        <f t="shared" ref="AV91:AV102" si="90">$B$77</f>
        <v>0.26</v>
      </c>
      <c r="AW91" s="2">
        <f>$E$9/12</f>
        <v>0.0388777278035598</v>
      </c>
      <c r="AX91" s="1">
        <f t="shared" ref="AX91:AX102" si="91">AW91*10000*AV91*0.67*AU91*AT91</f>
        <v>28.7719032394468</v>
      </c>
      <c r="AZ91" s="2">
        <f>$E$10/12</f>
        <v>0.00493828229961894</v>
      </c>
      <c r="BA91" s="1">
        <f t="shared" ref="BA91:BA102" si="92">AZ91*10000*AV91*0.67*AU91*AT91</f>
        <v>3.65463180388591</v>
      </c>
    </row>
    <row r="92" s="1" customFormat="1" spans="1:53">
      <c r="A92" s="13" t="s">
        <v>74</v>
      </c>
      <c r="B92" s="13">
        <v>1</v>
      </c>
      <c r="C92" s="16">
        <v>1</v>
      </c>
      <c r="D92" s="17">
        <v>-19.8560791767742</v>
      </c>
      <c r="E92" s="19">
        <f t="shared" ref="E92:E103" si="93">D91</f>
        <v>-14.9342503308065</v>
      </c>
      <c r="F92" s="16" t="s">
        <v>73</v>
      </c>
      <c r="G92" s="13">
        <v>2</v>
      </c>
      <c r="H92" s="18">
        <f t="shared" si="76"/>
        <v>-19.8560791767742</v>
      </c>
      <c r="I92" s="18">
        <f t="shared" si="77"/>
        <v>253.293920823226</v>
      </c>
      <c r="J92" s="18">
        <f t="shared" si="78"/>
        <v>0.00106568613010144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4">L92+O91-P91-N92</f>
        <v>0.568768707487853</v>
      </c>
      <c r="P92" s="18">
        <f t="shared" si="81"/>
        <v>0.000606128922805528</v>
      </c>
      <c r="Q92" s="23">
        <f t="shared" si="82"/>
        <v>0.000157593519929437</v>
      </c>
      <c r="R92" s="18">
        <f t="shared" si="83"/>
        <v>0.074022</v>
      </c>
      <c r="S92" s="24">
        <f t="shared" si="84"/>
        <v>0.00212900921252381</v>
      </c>
      <c r="T92" s="3">
        <v>0.01</v>
      </c>
      <c r="U92" s="25">
        <f t="shared" si="85"/>
        <v>2.12900921252381e-5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0.00551129009212524</v>
      </c>
      <c r="AU92" s="28">
        <f t="shared" si="89"/>
        <v>28.47</v>
      </c>
      <c r="AV92" s="1">
        <f t="shared" si="90"/>
        <v>0.26</v>
      </c>
      <c r="AW92" s="2">
        <f t="shared" ref="AW92:AW102" si="95">$E$9/12</f>
        <v>0.0388777278035598</v>
      </c>
      <c r="AX92" s="1">
        <f t="shared" si="91"/>
        <v>10.6264881865322</v>
      </c>
      <c r="AZ92" s="2">
        <f t="shared" ref="AZ92:AZ102" si="96">$E$10/12</f>
        <v>0.00493828229961894</v>
      </c>
      <c r="BA92" s="1">
        <f t="shared" si="92"/>
        <v>1.34978563520517</v>
      </c>
    </row>
    <row r="93" s="1" customFormat="1" spans="1:53">
      <c r="A93" s="13" t="s">
        <v>38</v>
      </c>
      <c r="B93" s="13">
        <v>0.26</v>
      </c>
      <c r="C93" s="16">
        <v>2</v>
      </c>
      <c r="D93" s="17">
        <v>-10.3144629803571</v>
      </c>
      <c r="E93" s="19">
        <f t="shared" si="93"/>
        <v>-19.8560791767742</v>
      </c>
      <c r="F93" s="16" t="s">
        <v>73</v>
      </c>
      <c r="G93" s="13">
        <v>3</v>
      </c>
      <c r="H93" s="18">
        <f t="shared" si="76"/>
        <v>-10.3144629803571</v>
      </c>
      <c r="I93" s="18">
        <f t="shared" si="77"/>
        <v>262.835537019643</v>
      </c>
      <c r="J93" s="18">
        <f t="shared" si="78"/>
        <v>0.00430215338482306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0.852862578565047</v>
      </c>
      <c r="P93" s="18">
        <f t="shared" si="81"/>
        <v>0.00366914562916254</v>
      </c>
      <c r="Q93" s="23">
        <f t="shared" si="82"/>
        <v>0.000953977863582261</v>
      </c>
      <c r="R93" s="18">
        <f t="shared" si="83"/>
        <v>0.074022</v>
      </c>
      <c r="S93" s="24">
        <f t="shared" si="84"/>
        <v>0.0128877612545224</v>
      </c>
      <c r="T93" s="3">
        <v>0.01</v>
      </c>
      <c r="U93" s="25">
        <f t="shared" si="85"/>
        <v>0.000128877612545224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0.00561887761254522</v>
      </c>
      <c r="AU93" s="28">
        <f t="shared" si="89"/>
        <v>28.47</v>
      </c>
      <c r="AV93" s="1">
        <f t="shared" si="90"/>
        <v>0.26</v>
      </c>
      <c r="AW93" s="2">
        <f t="shared" si="95"/>
        <v>0.0388777278035598</v>
      </c>
      <c r="AX93" s="1">
        <f t="shared" si="91"/>
        <v>10.8339309985872</v>
      </c>
      <c r="AZ93" s="2">
        <f t="shared" si="96"/>
        <v>0.00493828229961894</v>
      </c>
      <c r="BA93" s="1">
        <f t="shared" si="92"/>
        <v>1.37613519894847</v>
      </c>
    </row>
    <row r="94" s="1" customFormat="1" spans="1:53">
      <c r="A94" s="13"/>
      <c r="B94" s="13"/>
      <c r="C94" s="16">
        <v>3</v>
      </c>
      <c r="D94" s="17">
        <v>-2.89374744625806</v>
      </c>
      <c r="E94" s="19">
        <f t="shared" si="93"/>
        <v>-10.3144629803571</v>
      </c>
      <c r="F94" s="16" t="s">
        <v>73</v>
      </c>
      <c r="G94" s="13">
        <v>4</v>
      </c>
      <c r="H94" s="18">
        <f t="shared" si="76"/>
        <v>-2.89374744625806</v>
      </c>
      <c r="I94" s="18">
        <f t="shared" si="77"/>
        <v>270.256252553742</v>
      </c>
      <c r="J94" s="18">
        <f t="shared" si="78"/>
        <v>0.0118972207407926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4"/>
        <v>1.13389343293588</v>
      </c>
      <c r="P94" s="18">
        <f t="shared" si="81"/>
        <v>0.0134901804681733</v>
      </c>
      <c r="Q94" s="23">
        <f t="shared" si="82"/>
        <v>0.00350744692172507</v>
      </c>
      <c r="R94" s="18">
        <f t="shared" si="83"/>
        <v>0.074022</v>
      </c>
      <c r="S94" s="24">
        <f t="shared" si="84"/>
        <v>0.0473838442858213</v>
      </c>
      <c r="T94" s="3">
        <v>0.01</v>
      </c>
      <c r="U94" s="25">
        <f t="shared" si="85"/>
        <v>0.000473838442858213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0.00596383844285821</v>
      </c>
      <c r="AU94" s="28">
        <f t="shared" si="89"/>
        <v>28.47</v>
      </c>
      <c r="AV94" s="1">
        <f t="shared" si="90"/>
        <v>0.26</v>
      </c>
      <c r="AW94" s="2">
        <f t="shared" si="95"/>
        <v>0.0388777278035598</v>
      </c>
      <c r="AX94" s="1">
        <f t="shared" si="91"/>
        <v>11.499060601069</v>
      </c>
      <c r="AZ94" s="2">
        <f t="shared" si="96"/>
        <v>0.00493828229961894</v>
      </c>
      <c r="BA94" s="1">
        <f t="shared" si="92"/>
        <v>1.46062053099989</v>
      </c>
    </row>
    <row r="95" s="1" customFormat="1" spans="1:53">
      <c r="A95" s="13"/>
      <c r="B95" s="13"/>
      <c r="C95" s="16">
        <v>4</v>
      </c>
      <c r="D95" s="17">
        <v>6.7809434551</v>
      </c>
      <c r="E95" s="19">
        <f t="shared" si="93"/>
        <v>-2.89374744625806</v>
      </c>
      <c r="F95" s="16" t="s">
        <v>73</v>
      </c>
      <c r="G95" s="13">
        <v>5</v>
      </c>
      <c r="H95" s="18">
        <f t="shared" si="76"/>
        <v>6.7809434551</v>
      </c>
      <c r="I95" s="18">
        <f t="shared" si="77"/>
        <v>279.9309434551</v>
      </c>
      <c r="J95" s="18">
        <f t="shared" si="78"/>
        <v>0.0413250070766755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1.06438308984433</v>
      </c>
      <c r="O95" s="18">
        <f t="shared" si="94"/>
        <v>0.340720162623386</v>
      </c>
      <c r="P95" s="18">
        <f t="shared" si="81"/>
        <v>0.0140802631315774</v>
      </c>
      <c r="Q95" s="23">
        <f t="shared" si="82"/>
        <v>0.00366086841421013</v>
      </c>
      <c r="R95" s="18">
        <f t="shared" si="83"/>
        <v>0.074022</v>
      </c>
      <c r="S95" s="24">
        <f t="shared" si="84"/>
        <v>0.0494564915053651</v>
      </c>
      <c r="T95" s="3">
        <v>0.01</v>
      </c>
      <c r="U95" s="25">
        <f t="shared" si="85"/>
        <v>0.000494564915053651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0.00598456491505365</v>
      </c>
      <c r="AU95" s="28">
        <f t="shared" si="89"/>
        <v>28.47</v>
      </c>
      <c r="AV95" s="1">
        <f t="shared" si="90"/>
        <v>0.26</v>
      </c>
      <c r="AW95" s="2">
        <f t="shared" si="95"/>
        <v>0.0388777278035598</v>
      </c>
      <c r="AX95" s="1">
        <f t="shared" si="91"/>
        <v>11.5390239505302</v>
      </c>
      <c r="AZ95" s="2">
        <f t="shared" si="96"/>
        <v>0.00493828229961894</v>
      </c>
      <c r="BA95" s="1">
        <f t="shared" si="92"/>
        <v>1.46569670989271</v>
      </c>
    </row>
    <row r="96" s="1" customFormat="1" spans="1:53">
      <c r="A96" s="13"/>
      <c r="B96" s="13"/>
      <c r="C96" s="16">
        <v>5</v>
      </c>
      <c r="D96" s="17">
        <v>13.8560595926452</v>
      </c>
      <c r="E96" s="19">
        <f t="shared" si="93"/>
        <v>6.7809434551</v>
      </c>
      <c r="F96" s="16" t="s">
        <v>75</v>
      </c>
      <c r="G96" s="13">
        <v>6</v>
      </c>
      <c r="H96" s="18">
        <f t="shared" si="76"/>
        <v>13.8560595926452</v>
      </c>
      <c r="I96" s="18">
        <f t="shared" si="77"/>
        <v>287.006059592645</v>
      </c>
      <c r="J96" s="18">
        <f t="shared" si="78"/>
        <v>0.0974086455426262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0.611339899491808</v>
      </c>
      <c r="P96" s="18">
        <f t="shared" si="81"/>
        <v>0.0595497915756623</v>
      </c>
      <c r="Q96" s="23">
        <f t="shared" si="82"/>
        <v>0.0154829458096722</v>
      </c>
      <c r="R96" s="18">
        <f t="shared" si="83"/>
        <v>0.074022</v>
      </c>
      <c r="S96" s="24">
        <f t="shared" si="84"/>
        <v>0.209166812699903</v>
      </c>
      <c r="T96" s="3">
        <v>0.01</v>
      </c>
      <c r="U96" s="25">
        <f t="shared" si="85"/>
        <v>0.00209166812699903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0.012041668126999</v>
      </c>
      <c r="AU96" s="28">
        <f t="shared" si="89"/>
        <v>28.47</v>
      </c>
      <c r="AV96" s="1">
        <f t="shared" si="90"/>
        <v>0.26</v>
      </c>
      <c r="AW96" s="2">
        <f t="shared" si="95"/>
        <v>0.0388777278035598</v>
      </c>
      <c r="AX96" s="1">
        <f t="shared" si="91"/>
        <v>23.217911225637</v>
      </c>
      <c r="AZ96" s="2">
        <f t="shared" si="96"/>
        <v>0.00493828229961894</v>
      </c>
      <c r="BA96" s="1">
        <f t="shared" si="92"/>
        <v>2.94915897912091</v>
      </c>
    </row>
    <row r="97" s="1" customFormat="1" spans="1:53">
      <c r="A97" s="13"/>
      <c r="B97" s="13"/>
      <c r="C97" s="16">
        <v>6</v>
      </c>
      <c r="D97" s="17">
        <v>19.9152082793333</v>
      </c>
      <c r="E97" s="19">
        <f t="shared" si="93"/>
        <v>13.8560595926452</v>
      </c>
      <c r="F97" s="16" t="s">
        <v>73</v>
      </c>
      <c r="G97" s="13">
        <v>7</v>
      </c>
      <c r="H97" s="18">
        <f t="shared" si="76"/>
        <v>19.9152082793333</v>
      </c>
      <c r="I97" s="18">
        <f t="shared" si="77"/>
        <v>293.065208279333</v>
      </c>
      <c r="J97" s="18">
        <f t="shared" si="78"/>
        <v>0.196433729045382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0.836490107916146</v>
      </c>
      <c r="P97" s="18">
        <f t="shared" si="81"/>
        <v>0.164314871207543</v>
      </c>
      <c r="Q97" s="23">
        <f t="shared" si="82"/>
        <v>0.0427218665139611</v>
      </c>
      <c r="R97" s="18">
        <f t="shared" si="83"/>
        <v>0.074022</v>
      </c>
      <c r="S97" s="24">
        <f t="shared" si="84"/>
        <v>0.577150935045812</v>
      </c>
      <c r="T97" s="3">
        <v>0.01</v>
      </c>
      <c r="U97" s="25">
        <f t="shared" si="85"/>
        <v>0.00577150935045812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0.0157215093504581</v>
      </c>
      <c r="AU97" s="28">
        <f t="shared" si="89"/>
        <v>28.47</v>
      </c>
      <c r="AV97" s="1">
        <f t="shared" si="90"/>
        <v>0.26</v>
      </c>
      <c r="AW97" s="2">
        <f t="shared" si="95"/>
        <v>0.0388777278035598</v>
      </c>
      <c r="AX97" s="1">
        <f t="shared" si="91"/>
        <v>30.3131264358244</v>
      </c>
      <c r="AZ97" s="2">
        <f t="shared" si="96"/>
        <v>0.00493828229961894</v>
      </c>
      <c r="BA97" s="1">
        <f t="shared" si="92"/>
        <v>3.85039929495149</v>
      </c>
    </row>
    <row r="98" s="1" customFormat="1" spans="1:53">
      <c r="A98" s="13"/>
      <c r="B98" s="13"/>
      <c r="C98" s="16">
        <v>7</v>
      </c>
      <c r="D98" s="17">
        <v>23.2868054680645</v>
      </c>
      <c r="E98" s="19">
        <f t="shared" si="93"/>
        <v>19.9152082793333</v>
      </c>
      <c r="F98" s="16" t="s">
        <v>73</v>
      </c>
      <c r="G98" s="13">
        <v>8</v>
      </c>
      <c r="H98" s="18">
        <f t="shared" si="76"/>
        <v>23.2868054680645</v>
      </c>
      <c r="I98" s="18">
        <f t="shared" si="77"/>
        <v>296.436805468065</v>
      </c>
      <c r="J98" s="18">
        <f t="shared" si="78"/>
        <v>0.286633994331157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0.956875236708603</v>
      </c>
      <c r="P98" s="18">
        <f t="shared" si="81"/>
        <v>0.274272971174358</v>
      </c>
      <c r="Q98" s="23">
        <f t="shared" si="82"/>
        <v>0.0713109725053332</v>
      </c>
      <c r="R98" s="18">
        <f t="shared" si="83"/>
        <v>0.074022</v>
      </c>
      <c r="S98" s="24">
        <f t="shared" si="84"/>
        <v>0.963375381715343</v>
      </c>
      <c r="T98" s="3">
        <v>0.01</v>
      </c>
      <c r="U98" s="25">
        <f t="shared" si="85"/>
        <v>0.00963375381715343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0.0195837538171534</v>
      </c>
      <c r="AU98" s="28">
        <f t="shared" si="89"/>
        <v>28.47</v>
      </c>
      <c r="AV98" s="1">
        <f t="shared" si="90"/>
        <v>0.26</v>
      </c>
      <c r="AW98" s="2">
        <f t="shared" si="95"/>
        <v>0.0388777278035598</v>
      </c>
      <c r="AX98" s="1">
        <f t="shared" si="91"/>
        <v>37.7600389577183</v>
      </c>
      <c r="AZ98" s="2">
        <f t="shared" si="96"/>
        <v>0.00493828229961894</v>
      </c>
      <c r="BA98" s="1">
        <f t="shared" si="92"/>
        <v>4.79631250468161</v>
      </c>
    </row>
    <row r="99" s="1" customFormat="1" spans="1:53">
      <c r="A99" s="13"/>
      <c r="B99" s="13"/>
      <c r="C99" s="16">
        <v>8</v>
      </c>
      <c r="D99" s="17">
        <v>22.0778434748387</v>
      </c>
      <c r="E99" s="19">
        <f t="shared" si="93"/>
        <v>23.2868054680645</v>
      </c>
      <c r="F99" s="16" t="s">
        <v>73</v>
      </c>
      <c r="G99" s="13">
        <v>9</v>
      </c>
      <c r="H99" s="18">
        <f t="shared" si="76"/>
        <v>22.0778434748387</v>
      </c>
      <c r="I99" s="18">
        <f t="shared" si="77"/>
        <v>295.227843474839</v>
      </c>
      <c r="J99" s="18">
        <f t="shared" si="78"/>
        <v>0.250560636229011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0.967302265534245</v>
      </c>
      <c r="P99" s="18">
        <f t="shared" si="81"/>
        <v>0.242367871078024</v>
      </c>
      <c r="Q99" s="23">
        <f t="shared" si="82"/>
        <v>0.0630156464802863</v>
      </c>
      <c r="R99" s="18">
        <f t="shared" si="83"/>
        <v>0.074022</v>
      </c>
      <c r="S99" s="24">
        <f t="shared" si="84"/>
        <v>0.8513096982017</v>
      </c>
      <c r="T99" s="3">
        <v>0.01</v>
      </c>
      <c r="U99" s="25">
        <f t="shared" si="85"/>
        <v>0.00851309698201701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0.018463096982017</v>
      </c>
      <c r="AU99" s="28">
        <f t="shared" si="89"/>
        <v>28.47</v>
      </c>
      <c r="AV99" s="1">
        <f t="shared" si="90"/>
        <v>0.26</v>
      </c>
      <c r="AW99" s="2">
        <f t="shared" si="95"/>
        <v>0.0388777278035598</v>
      </c>
      <c r="AX99" s="1">
        <f t="shared" si="91"/>
        <v>35.5992659951865</v>
      </c>
      <c r="AZ99" s="2">
        <f t="shared" si="96"/>
        <v>0.00493828229961894</v>
      </c>
      <c r="BA99" s="1">
        <f t="shared" si="92"/>
        <v>4.52184927143193</v>
      </c>
    </row>
    <row r="100" s="1" customFormat="1" spans="1:53">
      <c r="A100" s="13"/>
      <c r="B100" s="13"/>
      <c r="C100" s="16">
        <v>9</v>
      </c>
      <c r="D100" s="17">
        <v>14.3004617967</v>
      </c>
      <c r="E100" s="19">
        <f t="shared" si="93"/>
        <v>22.0778434748387</v>
      </c>
      <c r="F100" s="16" t="s">
        <v>73</v>
      </c>
      <c r="G100" s="13">
        <v>10</v>
      </c>
      <c r="H100" s="18">
        <f t="shared" si="76"/>
        <v>14.3004617967</v>
      </c>
      <c r="I100" s="18">
        <f t="shared" si="77"/>
        <v>287.4504617967</v>
      </c>
      <c r="J100" s="18">
        <f t="shared" si="78"/>
        <v>0.102653994044792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4"/>
        <v>1.00963439445622</v>
      </c>
      <c r="P100" s="18">
        <f t="shared" si="81"/>
        <v>0.103643003115926</v>
      </c>
      <c r="Q100" s="23">
        <f t="shared" si="82"/>
        <v>0.0269471808101408</v>
      </c>
      <c r="R100" s="18">
        <f t="shared" si="83"/>
        <v>0.074022</v>
      </c>
      <c r="S100" s="24">
        <f t="shared" si="84"/>
        <v>0.364042863069638</v>
      </c>
      <c r="T100" s="3">
        <v>0.01</v>
      </c>
      <c r="U100" s="25">
        <f t="shared" si="85"/>
        <v>0.00364042863069638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0.0135904286306964</v>
      </c>
      <c r="AU100" s="28">
        <f t="shared" si="89"/>
        <v>28.47</v>
      </c>
      <c r="AV100" s="1">
        <f t="shared" si="90"/>
        <v>0.26</v>
      </c>
      <c r="AW100" s="2">
        <f t="shared" si="95"/>
        <v>0.0388777278035598</v>
      </c>
      <c r="AX100" s="1">
        <f t="shared" si="91"/>
        <v>26.2041240580596</v>
      </c>
      <c r="AZ100" s="2">
        <f t="shared" si="96"/>
        <v>0.00493828229961894</v>
      </c>
      <c r="BA100" s="1">
        <f t="shared" si="92"/>
        <v>3.32847029195687</v>
      </c>
    </row>
    <row r="101" s="1" customFormat="1" spans="1:53">
      <c r="A101" s="13"/>
      <c r="B101" s="13"/>
      <c r="C101" s="16">
        <v>10</v>
      </c>
      <c r="D101" s="17">
        <v>8.18164902987097</v>
      </c>
      <c r="E101" s="19">
        <f t="shared" si="93"/>
        <v>14.3004617967</v>
      </c>
      <c r="F101" s="16" t="s">
        <v>73</v>
      </c>
      <c r="G101" s="13">
        <v>11</v>
      </c>
      <c r="H101" s="18">
        <f t="shared" si="76"/>
        <v>8.18164902987097</v>
      </c>
      <c r="I101" s="18">
        <f t="shared" si="77"/>
        <v>281.331649029871</v>
      </c>
      <c r="J101" s="18">
        <f t="shared" si="78"/>
        <v>0.0491386539879401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0.86069182177328</v>
      </c>
      <c r="O101" s="18">
        <f t="shared" si="94"/>
        <v>0.329999569567015</v>
      </c>
      <c r="P101" s="18">
        <f t="shared" si="81"/>
        <v>0.0162157346651227</v>
      </c>
      <c r="Q101" s="23">
        <f t="shared" si="82"/>
        <v>0.0042160910129319</v>
      </c>
      <c r="R101" s="18">
        <f t="shared" si="83"/>
        <v>0.074022</v>
      </c>
      <c r="S101" s="24">
        <f t="shared" si="84"/>
        <v>0.0569572696351342</v>
      </c>
      <c r="T101" s="3">
        <v>0.01</v>
      </c>
      <c r="U101" s="25">
        <f t="shared" si="85"/>
        <v>0.000569572696351342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0.00605957269635134</v>
      </c>
      <c r="AU101" s="28">
        <f t="shared" si="89"/>
        <v>28.47</v>
      </c>
      <c r="AV101" s="1">
        <f t="shared" si="90"/>
        <v>0.26</v>
      </c>
      <c r="AW101" s="2">
        <f t="shared" si="95"/>
        <v>0.0388777278035598</v>
      </c>
      <c r="AX101" s="1">
        <f t="shared" si="91"/>
        <v>11.6836487640556</v>
      </c>
      <c r="AZ101" s="2">
        <f t="shared" si="96"/>
        <v>0.00493828229961894</v>
      </c>
      <c r="BA101" s="1">
        <f t="shared" si="92"/>
        <v>1.48406707763454</v>
      </c>
    </row>
    <row r="102" s="1" customFormat="1" spans="1:54">
      <c r="A102" s="13"/>
      <c r="B102" s="13"/>
      <c r="C102" s="16">
        <v>11</v>
      </c>
      <c r="D102" s="17">
        <v>-3.28523609273333</v>
      </c>
      <c r="E102" s="19">
        <f t="shared" si="93"/>
        <v>8.18164902987097</v>
      </c>
      <c r="F102" s="16" t="s">
        <v>75</v>
      </c>
      <c r="G102" s="13">
        <v>12</v>
      </c>
      <c r="H102" s="18">
        <f t="shared" si="76"/>
        <v>-3.28523609273333</v>
      </c>
      <c r="I102" s="18">
        <f t="shared" si="77"/>
        <v>269.864763907267</v>
      </c>
      <c r="J102" s="18">
        <f t="shared" si="78"/>
        <v>0.0112913796881366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4"/>
        <v>0.598483834901892</v>
      </c>
      <c r="P102" s="18">
        <f t="shared" si="81"/>
        <v>0.00675770821708932</v>
      </c>
      <c r="Q102" s="23">
        <f t="shared" si="82"/>
        <v>0.00175700413644322</v>
      </c>
      <c r="R102" s="18">
        <f t="shared" si="83"/>
        <v>0.074022</v>
      </c>
      <c r="S102" s="24">
        <f t="shared" si="84"/>
        <v>0.0237362424204051</v>
      </c>
      <c r="T102" s="3">
        <v>0.01</v>
      </c>
      <c r="U102" s="25">
        <f t="shared" si="85"/>
        <v>0.000237362424204051</v>
      </c>
      <c r="V102" s="24"/>
      <c r="W102" s="3"/>
      <c r="X102" s="3"/>
      <c r="Y102" s="27"/>
      <c r="Z102" s="3"/>
      <c r="AA102" s="26"/>
      <c r="AB102" s="3"/>
      <c r="AC102" s="3"/>
      <c r="AD102" s="26"/>
      <c r="AE102" s="24">
        <v>0.001</v>
      </c>
      <c r="AF102" s="3">
        <v>0.49</v>
      </c>
      <c r="AG102" s="25">
        <f t="shared" si="86"/>
        <v>0.00049</v>
      </c>
      <c r="AH102" s="34"/>
      <c r="AI102" s="3"/>
      <c r="AJ102" s="25"/>
      <c r="AK102" s="35"/>
      <c r="AL102" s="26"/>
      <c r="AM102" s="26"/>
      <c r="AN102" s="35"/>
      <c r="AO102" s="26"/>
      <c r="AP102" s="25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0.00572736242420405</v>
      </c>
      <c r="AU102" s="28">
        <f t="shared" si="89"/>
        <v>28.47</v>
      </c>
      <c r="AV102" s="1">
        <f t="shared" si="90"/>
        <v>0.26</v>
      </c>
      <c r="AW102" s="2">
        <f t="shared" si="95"/>
        <v>0.0388777278035598</v>
      </c>
      <c r="AX102" s="1">
        <f t="shared" si="91"/>
        <v>11.0431039055184</v>
      </c>
      <c r="AY102" s="1">
        <f>SUM(AX91:AX102)</f>
        <v>249.091626318165</v>
      </c>
      <c r="AZ102" s="2">
        <f t="shared" si="96"/>
        <v>0.00493828229961894</v>
      </c>
      <c r="BA102" s="1">
        <f t="shared" si="92"/>
        <v>1.40270452082543</v>
      </c>
      <c r="BB102" s="1">
        <f>SUM(BA91:BA102)</f>
        <v>31.6398318195349</v>
      </c>
    </row>
    <row r="103" s="1" customFormat="1" spans="1:46">
      <c r="A103" s="13"/>
      <c r="B103" s="13"/>
      <c r="C103" s="16">
        <v>12</v>
      </c>
      <c r="D103" s="17">
        <v>-14.557554551129</v>
      </c>
      <c r="E103" s="19">
        <f t="shared" si="93"/>
        <v>-3.28523609273333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4.3333333333333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998.9023</v>
      </c>
      <c r="F2" s="3">
        <v>769.42</v>
      </c>
      <c r="G2" s="7">
        <f>(F2+F3+F4)/3</f>
        <v>1286.32083333333</v>
      </c>
      <c r="H2" s="3">
        <v>0.18</v>
      </c>
      <c r="I2" s="20">
        <f>(H2+H3+H4)/3</f>
        <v>0.173333333333333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1433.9025</v>
      </c>
      <c r="G3" s="9"/>
      <c r="H3" s="3">
        <v>0.24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2060.52082191781</v>
      </c>
      <c r="F5" s="3">
        <v>91.104</v>
      </c>
      <c r="G5" s="7">
        <f>(F5+F6)/2</f>
        <v>92.50925</v>
      </c>
      <c r="H5" s="3">
        <v>0.13</v>
      </c>
      <c r="I5" s="20">
        <f>(H5+H6)/2</f>
        <v>0.16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3817.88661115081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12">
        <v>20.928444632344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12">
        <v>5.75646390268536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1.53426094200482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AV38+AV53+AY69+AY85+AY101+BB101+AG69</f>
        <v>101507267.293989</v>
      </c>
      <c r="J14" s="14" t="s">
        <v>22</v>
      </c>
      <c r="K14" s="14">
        <f>I14/(10000*1000)</f>
        <v>10.1507267293989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63045034.9746043</v>
      </c>
      <c r="J15" s="14" t="s">
        <v>22</v>
      </c>
      <c r="K15" s="14">
        <f>I15/(10000*1000)</f>
        <v>6.30450349746043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1286.32083333333</v>
      </c>
      <c r="C27" s="16" t="s">
        <v>72</v>
      </c>
      <c r="D27" s="17">
        <v>-20.1289320448387</v>
      </c>
      <c r="E27" s="16"/>
      <c r="F27" s="16"/>
      <c r="G27" s="13">
        <v>1</v>
      </c>
      <c r="H27" s="18">
        <f t="shared" ref="H27:H38" si="0">E28</f>
        <v>-20.1289320448387</v>
      </c>
      <c r="I27" s="18">
        <f t="shared" ref="I27:I38" si="1">H27+273.15</f>
        <v>253.021067955161</v>
      </c>
      <c r="J27" s="18">
        <f t="shared" ref="J27:J38" si="2">EXP(($C$16*(I27-$C$14))/($C$17*I27*$C$14))</f>
        <v>0.00102241266243469</v>
      </c>
      <c r="K27" s="18">
        <f t="shared" ref="K27:K38" si="3">$B$27/12</f>
        <v>107.193402777778</v>
      </c>
      <c r="L27" s="18">
        <f t="shared" ref="L27:L38" si="4">K27*$B$28/100</f>
        <v>1.07193402777778</v>
      </c>
      <c r="M27" s="13" t="s">
        <v>73</v>
      </c>
      <c r="N27" s="13"/>
      <c r="O27" s="18">
        <f>L27</f>
        <v>1.07193402777778</v>
      </c>
      <c r="P27" s="18">
        <f t="shared" ref="P27:P38" si="5">O27*J27</f>
        <v>0.00109595892329462</v>
      </c>
      <c r="Q27" s="23">
        <f t="shared" ref="Q27:Q38" si="6">P27*$B$29</f>
        <v>0.000189966213371067</v>
      </c>
      <c r="R27" s="18">
        <f t="shared" ref="R27:R38" si="7">L27*$B$29</f>
        <v>0.185801898148148</v>
      </c>
      <c r="S27" s="24">
        <f t="shared" ref="S27:S38" si="8">Q27/R27</f>
        <v>0.00102241266243469</v>
      </c>
      <c r="T27" s="3">
        <v>0.01</v>
      </c>
      <c r="U27" s="25">
        <f t="shared" ref="U27:U38" si="9">S27*T27</f>
        <v>1.02241266243469e-5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0.0219102241266243</v>
      </c>
      <c r="AR27" s="28">
        <f t="shared" ref="AR27:AR38" si="15">$B$27/12</f>
        <v>107.193402777778</v>
      </c>
      <c r="AS27" s="1">
        <f t="shared" ref="AS27:AS38" si="16">$B$29</f>
        <v>0.173333333333333</v>
      </c>
      <c r="AT27" s="2">
        <f>$E$2/12</f>
        <v>83.2418583333333</v>
      </c>
      <c r="AU27" s="1">
        <f t="shared" ref="AU27:AU38" si="17">AT27*10000*AS27*0.67*AR27*AQ27</f>
        <v>227045.833340079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-22.3704420290323</v>
      </c>
      <c r="E28" s="19">
        <f t="shared" ref="E28:E39" si="18">D27</f>
        <v>-20.1289320448387</v>
      </c>
      <c r="F28" s="16" t="s">
        <v>73</v>
      </c>
      <c r="G28" s="13">
        <v>2</v>
      </c>
      <c r="H28" s="18">
        <f t="shared" si="0"/>
        <v>-22.3704420290323</v>
      </c>
      <c r="I28" s="18">
        <f t="shared" si="1"/>
        <v>250.779557970968</v>
      </c>
      <c r="J28" s="18">
        <f t="shared" si="2"/>
        <v>0.000724847086994942</v>
      </c>
      <c r="K28" s="18">
        <f t="shared" si="3"/>
        <v>107.193402777778</v>
      </c>
      <c r="L28" s="18">
        <f t="shared" si="4"/>
        <v>1.07193402777778</v>
      </c>
      <c r="M28" s="13" t="s">
        <v>73</v>
      </c>
      <c r="N28" s="13"/>
      <c r="O28" s="18">
        <f t="shared" ref="O28:O38" si="19">L28+O27-P27-N28</f>
        <v>2.14277209663226</v>
      </c>
      <c r="P28" s="18">
        <f t="shared" si="5"/>
        <v>0.00155318211233794</v>
      </c>
      <c r="Q28" s="23">
        <f t="shared" si="6"/>
        <v>0.000269218232805243</v>
      </c>
      <c r="R28" s="18">
        <f t="shared" si="7"/>
        <v>0.185801898148148</v>
      </c>
      <c r="S28" s="24">
        <f t="shared" si="8"/>
        <v>0.00144895308114981</v>
      </c>
      <c r="T28" s="3">
        <v>0.01</v>
      </c>
      <c r="U28" s="25">
        <f t="shared" si="9"/>
        <v>1.44895308114981e-5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0.0219144895308115</v>
      </c>
      <c r="AR28" s="28">
        <f t="shared" si="15"/>
        <v>107.193402777778</v>
      </c>
      <c r="AS28" s="1">
        <f t="shared" si="16"/>
        <v>0.173333333333333</v>
      </c>
      <c r="AT28" s="2">
        <f t="shared" ref="AT28:AT38" si="20">$E$2/12</f>
        <v>83.2418583333333</v>
      </c>
      <c r="AU28" s="1">
        <f t="shared" si="17"/>
        <v>227090.033812087</v>
      </c>
    </row>
    <row r="29" s="1" customFormat="1" spans="1:47">
      <c r="A29" s="13" t="s">
        <v>38</v>
      </c>
      <c r="B29" s="13">
        <f>I2</f>
        <v>0.173333333333333</v>
      </c>
      <c r="C29" s="16">
        <v>2</v>
      </c>
      <c r="D29" s="17">
        <v>-15.0229846649286</v>
      </c>
      <c r="E29" s="19">
        <f t="shared" si="18"/>
        <v>-22.3704420290323</v>
      </c>
      <c r="F29" s="16" t="s">
        <v>73</v>
      </c>
      <c r="G29" s="13">
        <v>3</v>
      </c>
      <c r="H29" s="18">
        <f t="shared" si="0"/>
        <v>-15.0229846649286</v>
      </c>
      <c r="I29" s="18">
        <f t="shared" si="1"/>
        <v>258.127015335071</v>
      </c>
      <c r="J29" s="18">
        <f t="shared" si="2"/>
        <v>0.00218883788166102</v>
      </c>
      <c r="K29" s="18">
        <f t="shared" si="3"/>
        <v>107.193402777778</v>
      </c>
      <c r="L29" s="18">
        <f t="shared" si="4"/>
        <v>1.07193402777778</v>
      </c>
      <c r="M29" s="13" t="s">
        <v>73</v>
      </c>
      <c r="N29" s="13"/>
      <c r="O29" s="18">
        <f t="shared" si="19"/>
        <v>3.2131529422977</v>
      </c>
      <c r="P29" s="18">
        <f t="shared" si="5"/>
        <v>0.00703307087967177</v>
      </c>
      <c r="Q29" s="23">
        <f t="shared" si="6"/>
        <v>0.00121906561914311</v>
      </c>
      <c r="R29" s="18">
        <f t="shared" si="7"/>
        <v>0.185801898148148</v>
      </c>
      <c r="S29" s="24">
        <f t="shared" si="8"/>
        <v>0.00656110422602406</v>
      </c>
      <c r="T29" s="3">
        <v>0.01</v>
      </c>
      <c r="U29" s="25">
        <f t="shared" si="9"/>
        <v>6.56110422602406e-5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0.0219656110422602</v>
      </c>
      <c r="AR29" s="28">
        <f t="shared" si="15"/>
        <v>107.193402777778</v>
      </c>
      <c r="AS29" s="1">
        <f t="shared" si="16"/>
        <v>0.173333333333333</v>
      </c>
      <c r="AT29" s="2">
        <f t="shared" si="20"/>
        <v>83.2418583333333</v>
      </c>
      <c r="AU29" s="1">
        <f t="shared" si="17"/>
        <v>227619.783124619</v>
      </c>
    </row>
    <row r="30" s="1" customFormat="1" spans="1:47">
      <c r="A30" s="13"/>
      <c r="B30" s="13"/>
      <c r="C30" s="16">
        <v>3</v>
      </c>
      <c r="D30" s="17">
        <v>-6.71287887135484</v>
      </c>
      <c r="E30" s="19">
        <f t="shared" si="18"/>
        <v>-15.0229846649286</v>
      </c>
      <c r="F30" s="16" t="s">
        <v>73</v>
      </c>
      <c r="G30" s="13">
        <v>4</v>
      </c>
      <c r="H30" s="18">
        <f t="shared" si="0"/>
        <v>-6.71287887135484</v>
      </c>
      <c r="I30" s="18">
        <f t="shared" si="1"/>
        <v>266.437121128645</v>
      </c>
      <c r="J30" s="18">
        <f t="shared" si="2"/>
        <v>0.00709845175498539</v>
      </c>
      <c r="K30" s="18">
        <f t="shared" si="3"/>
        <v>107.193402777778</v>
      </c>
      <c r="L30" s="18">
        <f t="shared" si="4"/>
        <v>1.07193402777778</v>
      </c>
      <c r="M30" s="13" t="s">
        <v>73</v>
      </c>
      <c r="N30" s="13"/>
      <c r="O30" s="18">
        <f t="shared" si="19"/>
        <v>4.27805389919581</v>
      </c>
      <c r="P30" s="18">
        <f t="shared" si="5"/>
        <v>0.0303675592086686</v>
      </c>
      <c r="Q30" s="23">
        <f t="shared" si="6"/>
        <v>0.00526371026283588</v>
      </c>
      <c r="R30" s="18">
        <f t="shared" si="7"/>
        <v>0.185801898148148</v>
      </c>
      <c r="S30" s="24">
        <f t="shared" si="8"/>
        <v>0.0283296904676339</v>
      </c>
      <c r="T30" s="3">
        <v>0.01</v>
      </c>
      <c r="U30" s="25">
        <f t="shared" si="9"/>
        <v>0.000283296904676339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0.0221832969046763</v>
      </c>
      <c r="AR30" s="28">
        <f t="shared" si="15"/>
        <v>107.193402777778</v>
      </c>
      <c r="AS30" s="1">
        <f t="shared" si="16"/>
        <v>0.173333333333333</v>
      </c>
      <c r="AT30" s="2">
        <f t="shared" si="20"/>
        <v>83.2418583333333</v>
      </c>
      <c r="AU30" s="1">
        <f t="shared" si="17"/>
        <v>229875.564158759</v>
      </c>
    </row>
    <row r="31" s="1" customFormat="1" spans="1:47">
      <c r="A31" s="13"/>
      <c r="B31" s="13"/>
      <c r="C31" s="16">
        <v>4</v>
      </c>
      <c r="D31" s="17">
        <v>4.58774826463333</v>
      </c>
      <c r="E31" s="19">
        <f t="shared" si="18"/>
        <v>-6.71287887135484</v>
      </c>
      <c r="F31" s="16" t="s">
        <v>73</v>
      </c>
      <c r="G31" s="13">
        <v>5</v>
      </c>
      <c r="H31" s="18">
        <f t="shared" si="0"/>
        <v>4.58774826463333</v>
      </c>
      <c r="I31" s="18">
        <f t="shared" si="1"/>
        <v>277.737748264633</v>
      </c>
      <c r="J31" s="18">
        <f t="shared" si="2"/>
        <v>0.0313997629121529</v>
      </c>
      <c r="K31" s="18">
        <f t="shared" si="3"/>
        <v>107.193402777778</v>
      </c>
      <c r="L31" s="18">
        <f t="shared" si="4"/>
        <v>1.07193402777778</v>
      </c>
      <c r="M31" s="13" t="s">
        <v>75</v>
      </c>
      <c r="N31" s="18">
        <f>(O30-P30)*C22/100</f>
        <v>4.03530202298778</v>
      </c>
      <c r="O31" s="18">
        <f t="shared" si="19"/>
        <v>1.28431834477713</v>
      </c>
      <c r="P31" s="18">
        <f t="shared" si="5"/>
        <v>0.0403272915297306</v>
      </c>
      <c r="Q31" s="23">
        <f t="shared" si="6"/>
        <v>0.00699006386515331</v>
      </c>
      <c r="R31" s="18">
        <f t="shared" si="7"/>
        <v>0.185801898148148</v>
      </c>
      <c r="S31" s="24">
        <f t="shared" si="8"/>
        <v>0.0376210573456027</v>
      </c>
      <c r="T31" s="3">
        <v>0.01</v>
      </c>
      <c r="U31" s="25">
        <f t="shared" si="9"/>
        <v>0.000376210573456027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0.022276210573456</v>
      </c>
      <c r="AR31" s="28">
        <f t="shared" si="15"/>
        <v>107.193402777778</v>
      </c>
      <c r="AS31" s="1">
        <f t="shared" si="16"/>
        <v>0.173333333333333</v>
      </c>
      <c r="AT31" s="2">
        <f t="shared" si="20"/>
        <v>83.2418583333333</v>
      </c>
      <c r="AU31" s="1">
        <f t="shared" si="17"/>
        <v>230838.386868142</v>
      </c>
    </row>
    <row r="32" s="1" customFormat="1" spans="1:47">
      <c r="A32" s="13"/>
      <c r="B32" s="13"/>
      <c r="C32" s="16">
        <v>5</v>
      </c>
      <c r="D32" s="17">
        <v>12.3114604442258</v>
      </c>
      <c r="E32" s="19">
        <f t="shared" si="18"/>
        <v>4.58774826463333</v>
      </c>
      <c r="F32" s="16" t="s">
        <v>75</v>
      </c>
      <c r="G32" s="13">
        <v>6</v>
      </c>
      <c r="H32" s="18">
        <f t="shared" si="0"/>
        <v>12.3114604442258</v>
      </c>
      <c r="I32" s="18">
        <f t="shared" si="1"/>
        <v>285.461460444226</v>
      </c>
      <c r="J32" s="18">
        <f t="shared" si="2"/>
        <v>0.0810728917428338</v>
      </c>
      <c r="K32" s="18">
        <f t="shared" si="3"/>
        <v>107.193402777778</v>
      </c>
      <c r="L32" s="18">
        <f t="shared" si="4"/>
        <v>1.07193402777778</v>
      </c>
      <c r="M32" s="13" t="s">
        <v>73</v>
      </c>
      <c r="N32" s="13"/>
      <c r="O32" s="18">
        <f t="shared" si="19"/>
        <v>2.31592508102518</v>
      </c>
      <c r="P32" s="18">
        <f t="shared" si="5"/>
        <v>0.187758743378468</v>
      </c>
      <c r="Q32" s="23">
        <f t="shared" si="6"/>
        <v>0.0325448488522678</v>
      </c>
      <c r="R32" s="18">
        <f t="shared" si="7"/>
        <v>0.185801898148148</v>
      </c>
      <c r="S32" s="24">
        <f t="shared" si="8"/>
        <v>0.175158861005383</v>
      </c>
      <c r="T32" s="3">
        <v>0.01</v>
      </c>
      <c r="U32" s="25">
        <f t="shared" si="9"/>
        <v>0.00175158861005383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0.0236515886100538</v>
      </c>
      <c r="AR32" s="28">
        <f t="shared" si="15"/>
        <v>107.193402777778</v>
      </c>
      <c r="AS32" s="1">
        <f t="shared" si="16"/>
        <v>0.173333333333333</v>
      </c>
      <c r="AT32" s="2">
        <f t="shared" si="20"/>
        <v>83.2418583333333</v>
      </c>
      <c r="AU32" s="1">
        <f t="shared" si="17"/>
        <v>245090.813072104</v>
      </c>
    </row>
    <row r="33" s="1" customFormat="1" spans="1:47">
      <c r="A33" s="13"/>
      <c r="B33" s="13"/>
      <c r="C33" s="16">
        <v>6</v>
      </c>
      <c r="D33" s="17">
        <v>18.6712279206667</v>
      </c>
      <c r="E33" s="19">
        <f t="shared" si="18"/>
        <v>12.3114604442258</v>
      </c>
      <c r="F33" s="16" t="s">
        <v>73</v>
      </c>
      <c r="G33" s="13">
        <v>7</v>
      </c>
      <c r="H33" s="18">
        <f t="shared" si="0"/>
        <v>18.6712279206667</v>
      </c>
      <c r="I33" s="18">
        <f t="shared" si="1"/>
        <v>291.821227920667</v>
      </c>
      <c r="J33" s="18">
        <f t="shared" si="2"/>
        <v>0.170493544999316</v>
      </c>
      <c r="K33" s="18">
        <f t="shared" si="3"/>
        <v>107.193402777778</v>
      </c>
      <c r="L33" s="18">
        <f t="shared" si="4"/>
        <v>1.07193402777778</v>
      </c>
      <c r="M33" s="13" t="s">
        <v>73</v>
      </c>
      <c r="N33" s="13"/>
      <c r="O33" s="18">
        <f t="shared" si="19"/>
        <v>3.20010036542449</v>
      </c>
      <c r="P33" s="18">
        <f t="shared" si="5"/>
        <v>0.545596455654828</v>
      </c>
      <c r="Q33" s="23">
        <f t="shared" si="6"/>
        <v>0.0945700523135035</v>
      </c>
      <c r="R33" s="18">
        <f t="shared" si="7"/>
        <v>0.185801898148148</v>
      </c>
      <c r="S33" s="24">
        <f t="shared" si="8"/>
        <v>0.508983241054398</v>
      </c>
      <c r="T33" s="3">
        <v>0.01</v>
      </c>
      <c r="U33" s="25">
        <f t="shared" si="9"/>
        <v>0.00508983241054398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0.034539832410544</v>
      </c>
      <c r="AR33" s="28">
        <f t="shared" si="15"/>
        <v>107.193402777778</v>
      </c>
      <c r="AS33" s="1">
        <f t="shared" si="16"/>
        <v>0.173333333333333</v>
      </c>
      <c r="AT33" s="2">
        <f t="shared" si="20"/>
        <v>83.2418583333333</v>
      </c>
      <c r="AU33" s="1">
        <f t="shared" si="17"/>
        <v>357920.803902194</v>
      </c>
    </row>
    <row r="34" s="1" customFormat="1" spans="1:47">
      <c r="A34" s="13"/>
      <c r="B34" s="13"/>
      <c r="C34" s="16">
        <v>7</v>
      </c>
      <c r="D34" s="17">
        <v>22.5804295377419</v>
      </c>
      <c r="E34" s="19">
        <f t="shared" si="18"/>
        <v>18.6712279206667</v>
      </c>
      <c r="F34" s="16" t="s">
        <v>73</v>
      </c>
      <c r="G34" s="13">
        <v>8</v>
      </c>
      <c r="H34" s="18">
        <f t="shared" si="0"/>
        <v>22.5804295377419</v>
      </c>
      <c r="I34" s="18">
        <f t="shared" si="1"/>
        <v>295.730429537742</v>
      </c>
      <c r="J34" s="18">
        <f t="shared" si="2"/>
        <v>0.265005504763658</v>
      </c>
      <c r="K34" s="18">
        <f t="shared" si="3"/>
        <v>107.193402777778</v>
      </c>
      <c r="L34" s="18">
        <f t="shared" si="4"/>
        <v>1.07193402777778</v>
      </c>
      <c r="M34" s="13" t="s">
        <v>73</v>
      </c>
      <c r="N34" s="13"/>
      <c r="O34" s="18">
        <f t="shared" si="19"/>
        <v>3.72643793754744</v>
      </c>
      <c r="P34" s="18">
        <f t="shared" si="5"/>
        <v>0.987526566610204</v>
      </c>
      <c r="Q34" s="23">
        <f t="shared" si="6"/>
        <v>0.171171271545769</v>
      </c>
      <c r="R34" s="18">
        <f t="shared" si="7"/>
        <v>0.185801898148148</v>
      </c>
      <c r="S34" s="24">
        <f t="shared" si="8"/>
        <v>0.92125685072004</v>
      </c>
      <c r="T34" s="3">
        <v>0.01</v>
      </c>
      <c r="U34" s="25">
        <f t="shared" si="9"/>
        <v>0.00921256850720041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0.0386625685072004</v>
      </c>
      <c r="AR34" s="28">
        <f t="shared" si="15"/>
        <v>107.193402777778</v>
      </c>
      <c r="AS34" s="1">
        <f t="shared" si="16"/>
        <v>0.173333333333333</v>
      </c>
      <c r="AT34" s="2">
        <f t="shared" si="20"/>
        <v>83.2418583333333</v>
      </c>
      <c r="AU34" s="1">
        <f t="shared" si="17"/>
        <v>400642.870426796</v>
      </c>
    </row>
    <row r="35" s="1" customFormat="1" spans="1:47">
      <c r="A35" s="13"/>
      <c r="B35" s="13"/>
      <c r="C35" s="16">
        <v>8</v>
      </c>
      <c r="D35" s="17">
        <v>20.2358323003226</v>
      </c>
      <c r="E35" s="19">
        <f t="shared" si="18"/>
        <v>22.5804295377419</v>
      </c>
      <c r="F35" s="16" t="s">
        <v>73</v>
      </c>
      <c r="G35" s="13">
        <v>9</v>
      </c>
      <c r="H35" s="18">
        <f t="shared" si="0"/>
        <v>20.2358323003226</v>
      </c>
      <c r="I35" s="18">
        <f t="shared" si="1"/>
        <v>293.385832300323</v>
      </c>
      <c r="J35" s="18">
        <f t="shared" si="2"/>
        <v>0.203697006406965</v>
      </c>
      <c r="K35" s="18">
        <f t="shared" si="3"/>
        <v>107.193402777778</v>
      </c>
      <c r="L35" s="18">
        <f t="shared" si="4"/>
        <v>1.07193402777778</v>
      </c>
      <c r="M35" s="13" t="s">
        <v>73</v>
      </c>
      <c r="N35" s="13"/>
      <c r="O35" s="18">
        <f t="shared" si="19"/>
        <v>3.81084539871501</v>
      </c>
      <c r="P35" s="18">
        <f t="shared" si="5"/>
        <v>0.776257799598005</v>
      </c>
      <c r="Q35" s="23">
        <f t="shared" si="6"/>
        <v>0.134551351930321</v>
      </c>
      <c r="R35" s="18">
        <f t="shared" si="7"/>
        <v>0.185801898148148</v>
      </c>
      <c r="S35" s="24">
        <f t="shared" si="8"/>
        <v>0.72416564777523</v>
      </c>
      <c r="T35" s="3">
        <v>0.01</v>
      </c>
      <c r="U35" s="25">
        <f t="shared" si="9"/>
        <v>0.0072416564777523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0.0366916564777523</v>
      </c>
      <c r="AR35" s="28">
        <f t="shared" si="15"/>
        <v>107.193402777778</v>
      </c>
      <c r="AS35" s="1">
        <f t="shared" si="16"/>
        <v>0.173333333333333</v>
      </c>
      <c r="AT35" s="2">
        <f t="shared" si="20"/>
        <v>83.2418583333333</v>
      </c>
      <c r="AU35" s="1">
        <f t="shared" si="17"/>
        <v>380219.192349388</v>
      </c>
    </row>
    <row r="36" s="1" customFormat="1" spans="1:47">
      <c r="A36" s="13"/>
      <c r="B36" s="13"/>
      <c r="C36" s="16">
        <v>9</v>
      </c>
      <c r="D36" s="17">
        <v>11.6328551143333</v>
      </c>
      <c r="E36" s="19">
        <f t="shared" si="18"/>
        <v>20.2358323003226</v>
      </c>
      <c r="F36" s="16" t="s">
        <v>73</v>
      </c>
      <c r="G36" s="13">
        <v>10</v>
      </c>
      <c r="H36" s="18">
        <f t="shared" si="0"/>
        <v>11.6328551143333</v>
      </c>
      <c r="I36" s="18">
        <f t="shared" si="1"/>
        <v>284.782855114333</v>
      </c>
      <c r="J36" s="18">
        <f t="shared" si="2"/>
        <v>0.074744145750184</v>
      </c>
      <c r="K36" s="18">
        <f t="shared" si="3"/>
        <v>107.193402777778</v>
      </c>
      <c r="L36" s="18">
        <f t="shared" si="4"/>
        <v>1.07193402777778</v>
      </c>
      <c r="M36" s="13" t="s">
        <v>73</v>
      </c>
      <c r="N36" s="13"/>
      <c r="O36" s="18">
        <f t="shared" si="19"/>
        <v>4.10652162689479</v>
      </c>
      <c r="P36" s="18">
        <f t="shared" si="5"/>
        <v>0.306938451006907</v>
      </c>
      <c r="Q36" s="23">
        <f t="shared" si="6"/>
        <v>0.0532026648411971</v>
      </c>
      <c r="R36" s="18">
        <f t="shared" si="7"/>
        <v>0.185801898148148</v>
      </c>
      <c r="S36" s="24">
        <f t="shared" si="8"/>
        <v>0.286340803681006</v>
      </c>
      <c r="T36" s="3">
        <v>0.01</v>
      </c>
      <c r="U36" s="25">
        <f t="shared" si="9"/>
        <v>0.00286340803681006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0.0247634080368101</v>
      </c>
      <c r="AR36" s="28">
        <f t="shared" si="15"/>
        <v>107.193402777778</v>
      </c>
      <c r="AS36" s="1">
        <f t="shared" si="16"/>
        <v>0.173333333333333</v>
      </c>
      <c r="AT36" s="2">
        <f t="shared" si="20"/>
        <v>83.2418583333333</v>
      </c>
      <c r="AU36" s="1">
        <f t="shared" si="17"/>
        <v>256612.099518682</v>
      </c>
    </row>
    <row r="37" s="1" customFormat="1" spans="1:47">
      <c r="A37" s="13"/>
      <c r="B37" s="13"/>
      <c r="C37" s="16">
        <v>10</v>
      </c>
      <c r="D37" s="17">
        <v>5.81710509867742</v>
      </c>
      <c r="E37" s="19">
        <f t="shared" si="18"/>
        <v>11.6328551143333</v>
      </c>
      <c r="F37" s="16" t="s">
        <v>73</v>
      </c>
      <c r="G37" s="13">
        <v>11</v>
      </c>
      <c r="H37" s="18">
        <f t="shared" si="0"/>
        <v>5.81710509867742</v>
      </c>
      <c r="I37" s="18">
        <f t="shared" si="1"/>
        <v>278.967105098677</v>
      </c>
      <c r="J37" s="18">
        <f t="shared" si="2"/>
        <v>0.036645560159824</v>
      </c>
      <c r="K37" s="18">
        <f t="shared" si="3"/>
        <v>107.193402777778</v>
      </c>
      <c r="L37" s="18">
        <f t="shared" si="4"/>
        <v>1.07193402777778</v>
      </c>
      <c r="M37" s="13" t="s">
        <v>75</v>
      </c>
      <c r="N37" s="18">
        <f>(O36-P36)*C22/100</f>
        <v>3.60960401709348</v>
      </c>
      <c r="O37" s="18">
        <f t="shared" si="19"/>
        <v>1.26191318657217</v>
      </c>
      <c r="P37" s="18">
        <f t="shared" si="5"/>
        <v>0.0462435155950057</v>
      </c>
      <c r="Q37" s="23">
        <f t="shared" si="6"/>
        <v>0.00801554270313433</v>
      </c>
      <c r="R37" s="18">
        <f t="shared" si="7"/>
        <v>0.185801898148148</v>
      </c>
      <c r="S37" s="24">
        <f t="shared" si="8"/>
        <v>0.0431402627369457</v>
      </c>
      <c r="T37" s="3">
        <v>0.01</v>
      </c>
      <c r="U37" s="25">
        <f t="shared" si="9"/>
        <v>0.000431402627369457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0.0223314026273695</v>
      </c>
      <c r="AR37" s="28">
        <f t="shared" si="15"/>
        <v>107.193402777778</v>
      </c>
      <c r="AS37" s="1">
        <f t="shared" si="16"/>
        <v>0.173333333333333</v>
      </c>
      <c r="AT37" s="2">
        <f t="shared" si="20"/>
        <v>83.2418583333333</v>
      </c>
      <c r="AU37" s="1">
        <f t="shared" si="17"/>
        <v>231410.31738798</v>
      </c>
    </row>
    <row r="38" s="1" customFormat="1" spans="1:48">
      <c r="A38" s="13"/>
      <c r="B38" s="13"/>
      <c r="C38" s="16">
        <v>11</v>
      </c>
      <c r="D38" s="17">
        <v>-7.833183472</v>
      </c>
      <c r="E38" s="19">
        <f t="shared" si="18"/>
        <v>5.81710509867742</v>
      </c>
      <c r="F38" s="16" t="s">
        <v>75</v>
      </c>
      <c r="G38" s="13">
        <v>12</v>
      </c>
      <c r="H38" s="18">
        <f t="shared" si="0"/>
        <v>-7.833183472</v>
      </c>
      <c r="I38" s="18">
        <f t="shared" si="1"/>
        <v>265.316816528</v>
      </c>
      <c r="J38" s="18">
        <f t="shared" si="2"/>
        <v>0.00608342159899894</v>
      </c>
      <c r="K38" s="18">
        <f t="shared" si="3"/>
        <v>107.193402777778</v>
      </c>
      <c r="L38" s="18">
        <f t="shared" si="4"/>
        <v>1.07193402777778</v>
      </c>
      <c r="M38" s="13" t="s">
        <v>73</v>
      </c>
      <c r="N38" s="13"/>
      <c r="O38" s="18">
        <f t="shared" si="19"/>
        <v>2.28760369875494</v>
      </c>
      <c r="P38" s="18">
        <f t="shared" si="5"/>
        <v>0.0139164577509557</v>
      </c>
      <c r="Q38" s="23">
        <f t="shared" si="6"/>
        <v>0.00241218601016565</v>
      </c>
      <c r="R38" s="18">
        <f t="shared" si="7"/>
        <v>0.185801898148148</v>
      </c>
      <c r="S38" s="24">
        <f t="shared" si="8"/>
        <v>0.0129825692536376</v>
      </c>
      <c r="T38" s="3">
        <v>0.01</v>
      </c>
      <c r="U38" s="25">
        <f t="shared" si="9"/>
        <v>0.000129825692536376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0.0220298256925364</v>
      </c>
      <c r="AR38" s="28">
        <f t="shared" si="15"/>
        <v>107.193402777778</v>
      </c>
      <c r="AS38" s="1">
        <f t="shared" si="16"/>
        <v>0.173333333333333</v>
      </c>
      <c r="AT38" s="2">
        <f t="shared" si="20"/>
        <v>83.2418583333333</v>
      </c>
      <c r="AU38" s="1">
        <f t="shared" si="17"/>
        <v>228285.210766998</v>
      </c>
      <c r="AV38" s="1">
        <f>SUM(AU27:AU38)</f>
        <v>3242650.90872783</v>
      </c>
    </row>
    <row r="39" s="1" customFormat="1" spans="1:46">
      <c r="A39" s="13"/>
      <c r="B39" s="13"/>
      <c r="C39" s="16">
        <v>12</v>
      </c>
      <c r="D39" s="17">
        <v>-18.5304461109677</v>
      </c>
      <c r="E39" s="19">
        <f t="shared" si="18"/>
        <v>-7.833183472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-20.1289320448387</v>
      </c>
      <c r="E42" s="16"/>
      <c r="F42" s="16"/>
      <c r="G42" s="13">
        <v>1</v>
      </c>
      <c r="H42" s="18">
        <f t="shared" ref="H42:H53" si="21">E43</f>
        <v>-20.1289320448387</v>
      </c>
      <c r="I42" s="18">
        <f t="shared" ref="I42:I53" si="22">H42+273.15</f>
        <v>253.021067955161</v>
      </c>
      <c r="J42" s="18">
        <f t="shared" ref="J42:J53" si="23">EXP(($C$16*(I42-$C$14))/($C$17*I42*$C$14))</f>
        <v>0.00102241266243469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7.88188571602803e-5</v>
      </c>
      <c r="Q42" s="23">
        <f t="shared" ref="Q42:Q53" si="27">P42*$B$44</f>
        <v>1.26110171456448e-5</v>
      </c>
      <c r="R42" s="18">
        <f t="shared" ref="R42:R53" si="28">L42*$B$44</f>
        <v>0.0123345666666667</v>
      </c>
      <c r="S42" s="24">
        <f t="shared" ref="S42:S53" si="29">Q42/R42</f>
        <v>0.00102241266243469</v>
      </c>
      <c r="T42" s="3">
        <v>0.01</v>
      </c>
      <c r="U42" s="25">
        <f t="shared" ref="U42:U53" si="30">S42*T42</f>
        <v>1.02241266243469e-5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0.0148102241266243</v>
      </c>
      <c r="AR42" s="28">
        <f t="shared" ref="AR42:AR53" si="34">$B$42/12</f>
        <v>7.70910416666667</v>
      </c>
      <c r="AS42" s="1">
        <f t="shared" ref="AS42:AS53" si="35">$B$44</f>
        <v>0.16</v>
      </c>
      <c r="AT42" s="2">
        <f>$E$5/12</f>
        <v>171.710068493151</v>
      </c>
      <c r="AU42" s="1">
        <f t="shared" ref="AU42:AU53" si="36">AT42*10000*AS42*0.67*AR42*AQ42</f>
        <v>21016.2918902843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-22.3704420290323</v>
      </c>
      <c r="E43" s="19">
        <f t="shared" ref="E43:E54" si="37">D42</f>
        <v>-20.1289320448387</v>
      </c>
      <c r="F43" s="16" t="s">
        <v>73</v>
      </c>
      <c r="G43" s="13">
        <v>2</v>
      </c>
      <c r="H43" s="18">
        <f t="shared" si="21"/>
        <v>-22.3704420290323</v>
      </c>
      <c r="I43" s="18">
        <f t="shared" si="22"/>
        <v>250.779557970968</v>
      </c>
      <c r="J43" s="18">
        <f t="shared" si="23"/>
        <v>0.000724847086994942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0.154103264476173</v>
      </c>
      <c r="P43" s="18">
        <f t="shared" si="26"/>
        <v>0.000111701302351965</v>
      </c>
      <c r="Q43" s="23">
        <f t="shared" si="27"/>
        <v>1.78722083763144e-5</v>
      </c>
      <c r="R43" s="18">
        <f t="shared" si="28"/>
        <v>0.0123345666666667</v>
      </c>
      <c r="S43" s="24">
        <f t="shared" si="29"/>
        <v>0.00144895308114981</v>
      </c>
      <c r="T43" s="3">
        <v>0.01</v>
      </c>
      <c r="U43" s="25">
        <f t="shared" si="30"/>
        <v>1.44895308114981e-5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0.0148144895308115</v>
      </c>
      <c r="AR43" s="28">
        <f t="shared" si="34"/>
        <v>7.70910416666667</v>
      </c>
      <c r="AS43" s="1">
        <f t="shared" si="35"/>
        <v>0.16</v>
      </c>
      <c r="AT43" s="2">
        <f t="shared" ref="AT43:AT53" si="39">$E$5/12</f>
        <v>171.710068493151</v>
      </c>
      <c r="AU43" s="1">
        <f t="shared" si="36"/>
        <v>21022.3446669783</v>
      </c>
    </row>
    <row r="44" s="1" customFormat="1" spans="1:47">
      <c r="A44" s="13" t="s">
        <v>38</v>
      </c>
      <c r="B44" s="13">
        <f>I5</f>
        <v>0.16</v>
      </c>
      <c r="C44" s="16">
        <v>2</v>
      </c>
      <c r="D44" s="17">
        <v>-15.0229846649286</v>
      </c>
      <c r="E44" s="19">
        <f t="shared" si="37"/>
        <v>-22.3704420290323</v>
      </c>
      <c r="F44" s="16" t="s">
        <v>73</v>
      </c>
      <c r="G44" s="13">
        <v>3</v>
      </c>
      <c r="H44" s="18">
        <f t="shared" si="21"/>
        <v>-15.0229846649286</v>
      </c>
      <c r="I44" s="18">
        <f t="shared" si="22"/>
        <v>258.127015335071</v>
      </c>
      <c r="J44" s="18">
        <f t="shared" si="23"/>
        <v>0.00218883788166102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0.231082604840488</v>
      </c>
      <c r="P44" s="18">
        <f t="shared" si="26"/>
        <v>0.000505802359267764</v>
      </c>
      <c r="Q44" s="23">
        <f t="shared" si="27"/>
        <v>8.09283774828422e-5</v>
      </c>
      <c r="R44" s="18">
        <f t="shared" si="28"/>
        <v>0.0123345666666667</v>
      </c>
      <c r="S44" s="24">
        <f t="shared" si="29"/>
        <v>0.00656110422602406</v>
      </c>
      <c r="T44" s="3">
        <v>0.01</v>
      </c>
      <c r="U44" s="25">
        <f t="shared" si="30"/>
        <v>6.56110422602406e-5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0.0148656110422602</v>
      </c>
      <c r="AR44" s="28">
        <f t="shared" si="34"/>
        <v>7.70910416666667</v>
      </c>
      <c r="AS44" s="1">
        <f t="shared" si="35"/>
        <v>0.16</v>
      </c>
      <c r="AT44" s="2">
        <f t="shared" si="39"/>
        <v>171.710068493151</v>
      </c>
      <c r="AU44" s="1">
        <f t="shared" si="36"/>
        <v>21094.8881070568</v>
      </c>
    </row>
    <row r="45" s="1" customFormat="1" spans="1:47">
      <c r="A45" s="13"/>
      <c r="B45" s="13"/>
      <c r="C45" s="16">
        <v>3</v>
      </c>
      <c r="D45" s="17">
        <v>-6.71287887135484</v>
      </c>
      <c r="E45" s="19">
        <f t="shared" si="37"/>
        <v>-15.0229846649286</v>
      </c>
      <c r="F45" s="16" t="s">
        <v>73</v>
      </c>
      <c r="G45" s="13">
        <v>4</v>
      </c>
      <c r="H45" s="18">
        <f t="shared" si="21"/>
        <v>-6.71287887135484</v>
      </c>
      <c r="I45" s="18">
        <f t="shared" si="22"/>
        <v>266.437121128645</v>
      </c>
      <c r="J45" s="18">
        <f t="shared" si="23"/>
        <v>0.00709845175498539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0.307667844147887</v>
      </c>
      <c r="P45" s="18">
        <f t="shared" si="26"/>
        <v>0.00218396534824414</v>
      </c>
      <c r="Q45" s="23">
        <f t="shared" si="27"/>
        <v>0.000349434455719062</v>
      </c>
      <c r="R45" s="18">
        <f t="shared" si="28"/>
        <v>0.0123345666666667</v>
      </c>
      <c r="S45" s="24">
        <f t="shared" si="29"/>
        <v>0.0283296904676339</v>
      </c>
      <c r="T45" s="3">
        <v>0.01</v>
      </c>
      <c r="U45" s="25">
        <f t="shared" si="30"/>
        <v>0.000283296904676339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0.0150832969046763</v>
      </c>
      <c r="AR45" s="28">
        <f t="shared" si="34"/>
        <v>7.70910416666667</v>
      </c>
      <c r="AS45" s="1">
        <f t="shared" si="35"/>
        <v>0.16</v>
      </c>
      <c r="AT45" s="2">
        <f t="shared" si="39"/>
        <v>171.710068493151</v>
      </c>
      <c r="AU45" s="1">
        <f t="shared" si="36"/>
        <v>21403.7929275248</v>
      </c>
    </row>
    <row r="46" s="1" customFormat="1" spans="1:47">
      <c r="A46" s="13"/>
      <c r="B46" s="13"/>
      <c r="C46" s="16">
        <v>4</v>
      </c>
      <c r="D46" s="17">
        <v>4.58774826463333</v>
      </c>
      <c r="E46" s="19">
        <f t="shared" si="37"/>
        <v>-6.71287887135484</v>
      </c>
      <c r="F46" s="16" t="s">
        <v>73</v>
      </c>
      <c r="G46" s="13">
        <v>5</v>
      </c>
      <c r="H46" s="18">
        <f t="shared" si="21"/>
        <v>4.58774826463333</v>
      </c>
      <c r="I46" s="18">
        <f t="shared" si="22"/>
        <v>277.737748264633</v>
      </c>
      <c r="J46" s="18">
        <f t="shared" si="23"/>
        <v>0.0313997629121529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0.29020968485966</v>
      </c>
      <c r="O46" s="18">
        <f t="shared" si="38"/>
        <v>0.0923652356066488</v>
      </c>
      <c r="P46" s="18">
        <f t="shared" si="26"/>
        <v>0.00290024649937392</v>
      </c>
      <c r="Q46" s="23">
        <f t="shared" si="27"/>
        <v>0.000464039439899827</v>
      </c>
      <c r="R46" s="18">
        <f t="shared" si="28"/>
        <v>0.0123345666666667</v>
      </c>
      <c r="S46" s="24">
        <f t="shared" si="29"/>
        <v>0.0376210573456027</v>
      </c>
      <c r="T46" s="3">
        <v>0.01</v>
      </c>
      <c r="U46" s="25">
        <f t="shared" si="30"/>
        <v>0.000376210573456027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0.015176210573456</v>
      </c>
      <c r="AR46" s="28">
        <f t="shared" si="34"/>
        <v>7.70910416666667</v>
      </c>
      <c r="AS46" s="1">
        <f t="shared" si="35"/>
        <v>0.16</v>
      </c>
      <c r="AT46" s="2">
        <f t="shared" si="39"/>
        <v>171.710068493151</v>
      </c>
      <c r="AU46" s="1">
        <f t="shared" si="36"/>
        <v>21535.6410864031</v>
      </c>
    </row>
    <row r="47" s="1" customFormat="1" spans="1:47">
      <c r="A47" s="13"/>
      <c r="B47" s="13"/>
      <c r="C47" s="16">
        <v>5</v>
      </c>
      <c r="D47" s="17">
        <v>12.3114604442258</v>
      </c>
      <c r="E47" s="19">
        <f t="shared" si="37"/>
        <v>4.58774826463333</v>
      </c>
      <c r="F47" s="16" t="s">
        <v>75</v>
      </c>
      <c r="G47" s="13">
        <v>6</v>
      </c>
      <c r="H47" s="18">
        <f t="shared" si="21"/>
        <v>12.3114604442258</v>
      </c>
      <c r="I47" s="18">
        <f t="shared" si="22"/>
        <v>285.461460444226</v>
      </c>
      <c r="J47" s="18">
        <f t="shared" si="23"/>
        <v>0.0810728917428338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0.166556030773942</v>
      </c>
      <c r="P47" s="18">
        <f t="shared" si="26"/>
        <v>0.0135031790520519</v>
      </c>
      <c r="Q47" s="23">
        <f t="shared" si="27"/>
        <v>0.0021605086483283</v>
      </c>
      <c r="R47" s="18">
        <f t="shared" si="28"/>
        <v>0.0123345666666667</v>
      </c>
      <c r="S47" s="24">
        <f t="shared" si="29"/>
        <v>0.175158861005383</v>
      </c>
      <c r="T47" s="3">
        <v>0.01</v>
      </c>
      <c r="U47" s="25">
        <f t="shared" si="30"/>
        <v>0.00175158861005383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0.0165515886100538</v>
      </c>
      <c r="AR47" s="28">
        <f t="shared" si="34"/>
        <v>7.70910416666667</v>
      </c>
      <c r="AS47" s="1">
        <f t="shared" si="35"/>
        <v>0.16</v>
      </c>
      <c r="AT47" s="2">
        <f t="shared" si="39"/>
        <v>171.710068493151</v>
      </c>
      <c r="AU47" s="1">
        <f t="shared" si="36"/>
        <v>23487.3567410408</v>
      </c>
    </row>
    <row r="48" s="1" customFormat="1" spans="1:47">
      <c r="A48" s="13"/>
      <c r="B48" s="13"/>
      <c r="C48" s="16">
        <v>6</v>
      </c>
      <c r="D48" s="17">
        <v>18.6712279206667</v>
      </c>
      <c r="E48" s="19">
        <f t="shared" si="37"/>
        <v>12.3114604442258</v>
      </c>
      <c r="F48" s="16" t="s">
        <v>73</v>
      </c>
      <c r="G48" s="13">
        <v>7</v>
      </c>
      <c r="H48" s="18">
        <f t="shared" si="21"/>
        <v>18.6712279206667</v>
      </c>
      <c r="I48" s="18">
        <f t="shared" si="22"/>
        <v>291.821227920667</v>
      </c>
      <c r="J48" s="18">
        <f t="shared" si="23"/>
        <v>0.170493544999316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0.230143893388556</v>
      </c>
      <c r="P48" s="18">
        <f t="shared" si="26"/>
        <v>0.0392380482437596</v>
      </c>
      <c r="Q48" s="23">
        <f t="shared" si="27"/>
        <v>0.00627808771900154</v>
      </c>
      <c r="R48" s="18">
        <f t="shared" si="28"/>
        <v>0.0123345666666667</v>
      </c>
      <c r="S48" s="24">
        <f t="shared" si="29"/>
        <v>0.508983241054398</v>
      </c>
      <c r="T48" s="3">
        <v>0.01</v>
      </c>
      <c r="U48" s="25">
        <f t="shared" si="30"/>
        <v>0.00508983241054398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0.032189832410544</v>
      </c>
      <c r="AR48" s="28">
        <f t="shared" si="34"/>
        <v>7.70910416666667</v>
      </c>
      <c r="AS48" s="1">
        <f t="shared" si="35"/>
        <v>0.16</v>
      </c>
      <c r="AT48" s="2">
        <f t="shared" si="39"/>
        <v>171.710068493151</v>
      </c>
      <c r="AU48" s="1">
        <f t="shared" si="36"/>
        <v>45678.6411910648</v>
      </c>
    </row>
    <row r="49" s="1" customFormat="1" spans="1:47">
      <c r="A49" s="13"/>
      <c r="B49" s="13"/>
      <c r="C49" s="16">
        <v>7</v>
      </c>
      <c r="D49" s="17">
        <v>22.5804295377419</v>
      </c>
      <c r="E49" s="19">
        <f t="shared" si="37"/>
        <v>18.6712279206667</v>
      </c>
      <c r="F49" s="16" t="s">
        <v>73</v>
      </c>
      <c r="G49" s="13">
        <v>8</v>
      </c>
      <c r="H49" s="18">
        <f t="shared" si="21"/>
        <v>22.5804295377419</v>
      </c>
      <c r="I49" s="18">
        <f t="shared" si="22"/>
        <v>295.730429537742</v>
      </c>
      <c r="J49" s="18">
        <f t="shared" si="23"/>
        <v>0.265005504763658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0.267996886811463</v>
      </c>
      <c r="P49" s="18">
        <f t="shared" si="26"/>
        <v>0.0710206502645608</v>
      </c>
      <c r="Q49" s="23">
        <f t="shared" si="27"/>
        <v>0.0113633040423297</v>
      </c>
      <c r="R49" s="18">
        <f t="shared" si="28"/>
        <v>0.0123345666666667</v>
      </c>
      <c r="S49" s="24">
        <f t="shared" si="29"/>
        <v>0.921256850720041</v>
      </c>
      <c r="T49" s="3">
        <v>0.01</v>
      </c>
      <c r="U49" s="25">
        <f t="shared" si="30"/>
        <v>0.00921256850720041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0.0363125685072004</v>
      </c>
      <c r="AR49" s="28">
        <f t="shared" si="34"/>
        <v>7.70910416666667</v>
      </c>
      <c r="AS49" s="1">
        <f t="shared" si="35"/>
        <v>0.16</v>
      </c>
      <c r="AT49" s="2">
        <f t="shared" si="39"/>
        <v>171.710068493151</v>
      </c>
      <c r="AU49" s="1">
        <f t="shared" si="36"/>
        <v>51528.9662403787</v>
      </c>
    </row>
    <row r="50" s="1" customFormat="1" spans="1:47">
      <c r="A50" s="13"/>
      <c r="B50" s="13"/>
      <c r="C50" s="16">
        <v>8</v>
      </c>
      <c r="D50" s="17">
        <v>20.2358323003226</v>
      </c>
      <c r="E50" s="19">
        <f t="shared" si="37"/>
        <v>22.5804295377419</v>
      </c>
      <c r="F50" s="16" t="s">
        <v>73</v>
      </c>
      <c r="G50" s="13">
        <v>9</v>
      </c>
      <c r="H50" s="18">
        <f t="shared" si="21"/>
        <v>20.2358323003226</v>
      </c>
      <c r="I50" s="18">
        <f t="shared" si="22"/>
        <v>293.385832300323</v>
      </c>
      <c r="J50" s="18">
        <f t="shared" si="23"/>
        <v>0.203697006406965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0.274067278213569</v>
      </c>
      <c r="P50" s="18">
        <f t="shared" si="26"/>
        <v>0.0558266841262089</v>
      </c>
      <c r="Q50" s="23">
        <f t="shared" si="27"/>
        <v>0.00893226946019342</v>
      </c>
      <c r="R50" s="18">
        <f t="shared" si="28"/>
        <v>0.0123345666666667</v>
      </c>
      <c r="S50" s="24">
        <f t="shared" si="29"/>
        <v>0.72416564777523</v>
      </c>
      <c r="T50" s="3">
        <v>0.01</v>
      </c>
      <c r="U50" s="25">
        <f t="shared" si="30"/>
        <v>0.0072416564777523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0.0343416564777523</v>
      </c>
      <c r="AR50" s="28">
        <f t="shared" si="34"/>
        <v>7.70910416666667</v>
      </c>
      <c r="AS50" s="1">
        <f t="shared" si="35"/>
        <v>0.16</v>
      </c>
      <c r="AT50" s="2">
        <f t="shared" si="39"/>
        <v>171.710068493151</v>
      </c>
      <c r="AU50" s="1">
        <f t="shared" si="36"/>
        <v>48732.1643725061</v>
      </c>
    </row>
    <row r="51" s="1" customFormat="1" spans="1:47">
      <c r="A51" s="13"/>
      <c r="B51" s="13"/>
      <c r="C51" s="16">
        <v>9</v>
      </c>
      <c r="D51" s="17">
        <v>11.6328551143333</v>
      </c>
      <c r="E51" s="19">
        <f t="shared" si="37"/>
        <v>20.2358323003226</v>
      </c>
      <c r="F51" s="16" t="s">
        <v>73</v>
      </c>
      <c r="G51" s="13">
        <v>10</v>
      </c>
      <c r="H51" s="18">
        <f t="shared" si="21"/>
        <v>11.6328551143333</v>
      </c>
      <c r="I51" s="18">
        <f t="shared" si="22"/>
        <v>284.782855114333</v>
      </c>
      <c r="J51" s="18">
        <f t="shared" si="23"/>
        <v>0.074744145750184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0.295331635754027</v>
      </c>
      <c r="P51" s="18">
        <f t="shared" si="26"/>
        <v>0.0220743108274392</v>
      </c>
      <c r="Q51" s="23">
        <f t="shared" si="27"/>
        <v>0.00353188973239028</v>
      </c>
      <c r="R51" s="18">
        <f t="shared" si="28"/>
        <v>0.0123345666666667</v>
      </c>
      <c r="S51" s="24">
        <f t="shared" si="29"/>
        <v>0.286340803681006</v>
      </c>
      <c r="T51" s="3">
        <v>0.01</v>
      </c>
      <c r="U51" s="25">
        <f t="shared" si="30"/>
        <v>0.00286340803681006</v>
      </c>
      <c r="V51" s="24"/>
      <c r="W51" s="3"/>
      <c r="X51" s="25"/>
      <c r="Y51" s="27">
        <v>0.02</v>
      </c>
      <c r="Z51" s="3">
        <v>0.49</v>
      </c>
      <c r="AA51" s="26">
        <f t="shared" si="31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</v>
      </c>
      <c r="AO51" s="3">
        <v>0.5</v>
      </c>
      <c r="AP51" s="3">
        <f t="shared" si="32"/>
        <v>0.005</v>
      </c>
      <c r="AQ51" s="1">
        <f t="shared" si="33"/>
        <v>0.0176634080368101</v>
      </c>
      <c r="AR51" s="28">
        <f t="shared" si="34"/>
        <v>7.70910416666667</v>
      </c>
      <c r="AS51" s="1">
        <f t="shared" si="35"/>
        <v>0.16</v>
      </c>
      <c r="AT51" s="2">
        <f t="shared" si="39"/>
        <v>171.710068493151</v>
      </c>
      <c r="AU51" s="1">
        <f t="shared" si="36"/>
        <v>25065.0723381999</v>
      </c>
    </row>
    <row r="52" s="1" customFormat="1" spans="1:47">
      <c r="A52" s="13"/>
      <c r="B52" s="13"/>
      <c r="C52" s="16">
        <v>10</v>
      </c>
      <c r="D52" s="17">
        <v>5.81710509867742</v>
      </c>
      <c r="E52" s="19">
        <f t="shared" si="37"/>
        <v>11.6328551143333</v>
      </c>
      <c r="F52" s="16" t="s">
        <v>73</v>
      </c>
      <c r="G52" s="13">
        <v>11</v>
      </c>
      <c r="H52" s="18">
        <f t="shared" si="21"/>
        <v>5.81710509867742</v>
      </c>
      <c r="I52" s="18">
        <f t="shared" si="22"/>
        <v>278.967105098677</v>
      </c>
      <c r="J52" s="18">
        <f t="shared" si="23"/>
        <v>0.036645560159824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0.259594458680258</v>
      </c>
      <c r="O52" s="18">
        <f t="shared" si="38"/>
        <v>0.090753907912996</v>
      </c>
      <c r="P52" s="18">
        <f t="shared" si="26"/>
        <v>0.00332572779216482</v>
      </c>
      <c r="Q52" s="23">
        <f t="shared" si="27"/>
        <v>0.000532116446746372</v>
      </c>
      <c r="R52" s="18">
        <f t="shared" si="28"/>
        <v>0.0123345666666667</v>
      </c>
      <c r="S52" s="24">
        <f t="shared" si="29"/>
        <v>0.0431402627369456</v>
      </c>
      <c r="T52" s="3">
        <v>0.01</v>
      </c>
      <c r="U52" s="25">
        <f t="shared" si="30"/>
        <v>0.000431402627369456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0.0152314026273695</v>
      </c>
      <c r="AR52" s="28">
        <f t="shared" si="34"/>
        <v>7.70910416666667</v>
      </c>
      <c r="AS52" s="1">
        <f t="shared" si="35"/>
        <v>0.16</v>
      </c>
      <c r="AT52" s="2">
        <f t="shared" si="39"/>
        <v>171.710068493151</v>
      </c>
      <c r="AU52" s="1">
        <f t="shared" si="36"/>
        <v>21613.9607867096</v>
      </c>
    </row>
    <row r="53" s="1" customFormat="1" spans="1:48">
      <c r="A53" s="13"/>
      <c r="B53" s="13"/>
      <c r="C53" s="16">
        <v>11</v>
      </c>
      <c r="D53" s="17">
        <v>-7.833183472</v>
      </c>
      <c r="E53" s="19">
        <f t="shared" si="37"/>
        <v>5.81710509867742</v>
      </c>
      <c r="F53" s="16" t="s">
        <v>75</v>
      </c>
      <c r="G53" s="13">
        <v>12</v>
      </c>
      <c r="H53" s="18">
        <f t="shared" si="21"/>
        <v>-7.833183472</v>
      </c>
      <c r="I53" s="18">
        <f t="shared" si="22"/>
        <v>265.316816528</v>
      </c>
      <c r="J53" s="18">
        <f t="shared" si="23"/>
        <v>0.00608342159899894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0.164519221787498</v>
      </c>
      <c r="P53" s="18">
        <f t="shared" si="26"/>
        <v>0.00100083978727256</v>
      </c>
      <c r="Q53" s="23">
        <f t="shared" si="27"/>
        <v>0.00016013436596361</v>
      </c>
      <c r="R53" s="18">
        <f t="shared" si="28"/>
        <v>0.0123345666666667</v>
      </c>
      <c r="S53" s="24">
        <f t="shared" si="29"/>
        <v>0.0129825692536376</v>
      </c>
      <c r="T53" s="3">
        <v>0.01</v>
      </c>
      <c r="U53" s="25">
        <f t="shared" si="30"/>
        <v>0.000129825692536376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0.0149298256925364</v>
      </c>
      <c r="AR53" s="28">
        <f t="shared" si="34"/>
        <v>7.70910416666667</v>
      </c>
      <c r="AS53" s="1">
        <f t="shared" si="35"/>
        <v>0.16</v>
      </c>
      <c r="AT53" s="2">
        <f t="shared" si="39"/>
        <v>171.710068493151</v>
      </c>
      <c r="AU53" s="1">
        <f t="shared" si="36"/>
        <v>21186.0112272944</v>
      </c>
      <c r="AV53" s="1">
        <f>SUM(AU42:AU53)</f>
        <v>343365.131575442</v>
      </c>
    </row>
    <row r="54" s="1" customFormat="1" spans="1:46">
      <c r="A54" s="13"/>
      <c r="B54" s="13"/>
      <c r="C54" s="16">
        <v>12</v>
      </c>
      <c r="D54" s="17">
        <v>-18.5304461109677</v>
      </c>
      <c r="E54" s="19">
        <f t="shared" si="37"/>
        <v>-7.833183472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-20.1289320448387</v>
      </c>
      <c r="E58" s="16"/>
      <c r="F58" s="16"/>
      <c r="G58" s="13">
        <v>1</v>
      </c>
      <c r="H58" s="18">
        <f t="shared" ref="H58:H69" si="40">E59</f>
        <v>-20.1289320448387</v>
      </c>
      <c r="I58" s="18">
        <f t="shared" ref="I58:I69" si="41">H58+273.15</f>
        <v>253.021067955161</v>
      </c>
      <c r="J58" s="18">
        <f t="shared" ref="J58:J69" si="42">EXP(($C$16*(I58-$C$14))/($C$17*I58*$C$14))</f>
        <v>0.00102241266243469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0.00282460412631838</v>
      </c>
      <c r="Q58" s="23">
        <f t="shared" ref="Q58:Q69" si="46">P58*$B$60</f>
        <v>0.00081913519663233</v>
      </c>
      <c r="R58" s="18">
        <f t="shared" ref="R58:R69" si="47">L58*$B$60</f>
        <v>0.80117865</v>
      </c>
      <c r="S58" s="24">
        <f t="shared" ref="S58:S69" si="48">Q58/R58</f>
        <v>0.00102241266243469</v>
      </c>
      <c r="T58" s="3">
        <v>0.27</v>
      </c>
      <c r="U58" s="25">
        <f t="shared" ref="U58:U69" si="49">S58*T58</f>
        <v>0.000276051418857366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0.226453636790684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318.157217595901</v>
      </c>
      <c r="AF58" s="1">
        <f t="shared" ref="AF58:AF69" si="54">AE58*10000*AC58*AB58</f>
        <v>7372057.01221491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7">
        <v>-22.3704420290323</v>
      </c>
      <c r="E59" s="19">
        <f t="shared" ref="E59:E70" si="55">D58</f>
        <v>-20.1289320448387</v>
      </c>
      <c r="F59" s="16" t="s">
        <v>73</v>
      </c>
      <c r="G59" s="13">
        <v>2</v>
      </c>
      <c r="H59" s="18">
        <f t="shared" si="40"/>
        <v>-22.3704420290323</v>
      </c>
      <c r="I59" s="18">
        <f t="shared" si="41"/>
        <v>250.779557970968</v>
      </c>
      <c r="J59" s="18">
        <f t="shared" si="42"/>
        <v>0.000724847086994942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5.52254539587368</v>
      </c>
      <c r="P59" s="18">
        <f t="shared" si="45"/>
        <v>0.00400300094299637</v>
      </c>
      <c r="Q59" s="23">
        <f t="shared" si="46"/>
        <v>0.00116087027346895</v>
      </c>
      <c r="R59" s="18">
        <f t="shared" si="47"/>
        <v>0.80117865</v>
      </c>
      <c r="S59" s="24">
        <f t="shared" si="48"/>
        <v>0.00144895308114981</v>
      </c>
      <c r="T59" s="3">
        <v>0.27</v>
      </c>
      <c r="U59" s="25">
        <f t="shared" si="49"/>
        <v>0.000391217331910449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0.22647601352759</v>
      </c>
      <c r="AC59" s="28">
        <f t="shared" si="51"/>
        <v>10.2321666666667</v>
      </c>
      <c r="AD59" s="1">
        <f t="shared" si="52"/>
        <v>0.29</v>
      </c>
      <c r="AE59" s="29">
        <f t="shared" si="53"/>
        <v>318.157217595901</v>
      </c>
      <c r="AF59" s="1">
        <f t="shared" si="54"/>
        <v>7372785.47293896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38</v>
      </c>
      <c r="B60" s="13">
        <f>H7</f>
        <v>0.29</v>
      </c>
      <c r="C60" s="16">
        <v>2</v>
      </c>
      <c r="D60" s="17">
        <v>-15.0229846649286</v>
      </c>
      <c r="E60" s="19">
        <f t="shared" si="55"/>
        <v>-22.3704420290323</v>
      </c>
      <c r="F60" s="16" t="s">
        <v>73</v>
      </c>
      <c r="G60" s="13">
        <v>3</v>
      </c>
      <c r="H60" s="18">
        <f t="shared" si="40"/>
        <v>-15.0229846649286</v>
      </c>
      <c r="I60" s="18">
        <f t="shared" si="41"/>
        <v>258.127015335071</v>
      </c>
      <c r="J60" s="18">
        <f t="shared" si="42"/>
        <v>0.00218883788166102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8.28122739493068</v>
      </c>
      <c r="P60" s="18">
        <f t="shared" si="45"/>
        <v>0.0181262642286733</v>
      </c>
      <c r="Q60" s="23">
        <f t="shared" si="46"/>
        <v>0.00525661662631525</v>
      </c>
      <c r="R60" s="18">
        <f t="shared" si="47"/>
        <v>0.80117865</v>
      </c>
      <c r="S60" s="24">
        <f t="shared" si="48"/>
        <v>0.00656110422602406</v>
      </c>
      <c r="T60" s="3">
        <v>0.27</v>
      </c>
      <c r="U60" s="25">
        <f t="shared" si="49"/>
        <v>0.0017714981410265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0.226744202088801</v>
      </c>
      <c r="AC60" s="28">
        <f t="shared" si="51"/>
        <v>10.2321666666667</v>
      </c>
      <c r="AD60" s="1">
        <f t="shared" si="52"/>
        <v>0.29</v>
      </c>
      <c r="AE60" s="29">
        <f t="shared" si="53"/>
        <v>318.157217595901</v>
      </c>
      <c r="AF60" s="1">
        <f t="shared" si="54"/>
        <v>7381516.18440508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7">
        <v>-6.71287887135484</v>
      </c>
      <c r="E61" s="19">
        <f t="shared" si="55"/>
        <v>-15.0229846649286</v>
      </c>
      <c r="F61" s="16" t="s">
        <v>73</v>
      </c>
      <c r="G61" s="13">
        <v>4</v>
      </c>
      <c r="H61" s="18">
        <f t="shared" si="40"/>
        <v>-6.71287887135484</v>
      </c>
      <c r="I61" s="18">
        <f t="shared" si="41"/>
        <v>266.437121128645</v>
      </c>
      <c r="J61" s="18">
        <f t="shared" si="42"/>
        <v>0.00709845175498539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11.025786130702</v>
      </c>
      <c r="P61" s="18">
        <f t="shared" si="45"/>
        <v>0.0782660109095752</v>
      </c>
      <c r="Q61" s="23">
        <f t="shared" si="46"/>
        <v>0.0226971431637768</v>
      </c>
      <c r="R61" s="18">
        <f t="shared" si="47"/>
        <v>0.80117865</v>
      </c>
      <c r="S61" s="24">
        <f t="shared" si="48"/>
        <v>0.0283296904676339</v>
      </c>
      <c r="T61" s="3">
        <v>0.27</v>
      </c>
      <c r="U61" s="25">
        <f t="shared" si="49"/>
        <v>0.00764901642626116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0.227886203891623</v>
      </c>
      <c r="AC61" s="28">
        <f t="shared" si="51"/>
        <v>10.2321666666667</v>
      </c>
      <c r="AD61" s="1">
        <f t="shared" si="52"/>
        <v>0.29</v>
      </c>
      <c r="AE61" s="29">
        <f t="shared" si="53"/>
        <v>318.157217595901</v>
      </c>
      <c r="AF61" s="1">
        <f t="shared" si="54"/>
        <v>7418693.34136208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7">
        <v>4.58774826463333</v>
      </c>
      <c r="E62" s="19">
        <f t="shared" si="55"/>
        <v>-6.71287887135484</v>
      </c>
      <c r="F62" s="16" t="s">
        <v>73</v>
      </c>
      <c r="G62" s="13">
        <v>5</v>
      </c>
      <c r="H62" s="18">
        <f t="shared" si="40"/>
        <v>4.58774826463333</v>
      </c>
      <c r="I62" s="18">
        <f t="shared" si="41"/>
        <v>277.737748264633</v>
      </c>
      <c r="J62" s="18">
        <f t="shared" si="42"/>
        <v>0.0313997629121529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10.4001441138028</v>
      </c>
      <c r="O62" s="18">
        <f t="shared" si="56"/>
        <v>3.31006100598962</v>
      </c>
      <c r="P62" s="18">
        <f t="shared" si="45"/>
        <v>0.103935130812836</v>
      </c>
      <c r="Q62" s="23">
        <f t="shared" si="46"/>
        <v>0.0301411879357226</v>
      </c>
      <c r="R62" s="18">
        <f t="shared" si="47"/>
        <v>0.80117865</v>
      </c>
      <c r="S62" s="24">
        <f t="shared" si="48"/>
        <v>0.0376210573456027</v>
      </c>
      <c r="T62" s="3">
        <v>0.27</v>
      </c>
      <c r="U62" s="25">
        <f t="shared" si="49"/>
        <v>0.0101576854833127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0.228373638289408</v>
      </c>
      <c r="AC62" s="28">
        <f t="shared" si="51"/>
        <v>10.2321666666667</v>
      </c>
      <c r="AD62" s="1">
        <f t="shared" si="52"/>
        <v>0.29</v>
      </c>
      <c r="AE62" s="29">
        <f t="shared" si="53"/>
        <v>318.157217595901</v>
      </c>
      <c r="AF62" s="1">
        <f t="shared" si="54"/>
        <v>7434561.4643965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7">
        <v>12.3114604442258</v>
      </c>
      <c r="E63" s="19">
        <f t="shared" si="55"/>
        <v>4.58774826463333</v>
      </c>
      <c r="F63" s="16" t="s">
        <v>75</v>
      </c>
      <c r="G63" s="13">
        <v>6</v>
      </c>
      <c r="H63" s="18">
        <f t="shared" si="40"/>
        <v>12.3114604442258</v>
      </c>
      <c r="I63" s="18">
        <f t="shared" si="41"/>
        <v>285.461460444226</v>
      </c>
      <c r="J63" s="18">
        <f t="shared" si="42"/>
        <v>0.0810728917428338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5.96881087517679</v>
      </c>
      <c r="P63" s="18">
        <f t="shared" si="45"/>
        <v>0.483908757916657</v>
      </c>
      <c r="Q63" s="23">
        <f t="shared" si="46"/>
        <v>0.14033353979583</v>
      </c>
      <c r="R63" s="18">
        <f t="shared" si="47"/>
        <v>0.80117865</v>
      </c>
      <c r="S63" s="24">
        <f t="shared" si="48"/>
        <v>0.175158861005383</v>
      </c>
      <c r="T63" s="3">
        <v>0.27</v>
      </c>
      <c r="U63" s="25">
        <f t="shared" si="49"/>
        <v>0.0472928924714534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0.235589009007203</v>
      </c>
      <c r="AC63" s="28">
        <f t="shared" si="51"/>
        <v>10.2321666666667</v>
      </c>
      <c r="AD63" s="1">
        <f t="shared" si="52"/>
        <v>0.29</v>
      </c>
      <c r="AE63" s="29">
        <f t="shared" si="53"/>
        <v>318.157217595901</v>
      </c>
      <c r="AF63" s="1">
        <f t="shared" si="54"/>
        <v>7669453.36125317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7">
        <v>18.6712279206667</v>
      </c>
      <c r="E64" s="19">
        <f t="shared" si="55"/>
        <v>12.3114604442258</v>
      </c>
      <c r="F64" s="16" t="s">
        <v>73</v>
      </c>
      <c r="G64" s="13">
        <v>7</v>
      </c>
      <c r="H64" s="18">
        <f t="shared" si="40"/>
        <v>18.6712279206667</v>
      </c>
      <c r="I64" s="18">
        <f t="shared" si="41"/>
        <v>291.821227920667</v>
      </c>
      <c r="J64" s="18">
        <f t="shared" si="42"/>
        <v>0.170493544999316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8.24758711726013</v>
      </c>
      <c r="P64" s="18">
        <f t="shared" si="45"/>
        <v>1.40616036531237</v>
      </c>
      <c r="Q64" s="23">
        <f t="shared" si="46"/>
        <v>0.407786505940587</v>
      </c>
      <c r="R64" s="18">
        <f t="shared" si="47"/>
        <v>0.80117865</v>
      </c>
      <c r="S64" s="24">
        <f t="shared" si="48"/>
        <v>0.508983241054398</v>
      </c>
      <c r="T64" s="3">
        <v>0.27</v>
      </c>
      <c r="U64" s="25">
        <f t="shared" si="49"/>
        <v>0.137425475084687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0.301901769808955</v>
      </c>
      <c r="AC64" s="28">
        <f t="shared" si="51"/>
        <v>10.2321666666667</v>
      </c>
      <c r="AD64" s="1">
        <f t="shared" si="52"/>
        <v>0.29</v>
      </c>
      <c r="AE64" s="29">
        <f t="shared" si="53"/>
        <v>318.157217595901</v>
      </c>
      <c r="AF64" s="1">
        <f t="shared" si="54"/>
        <v>9828223.96081633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7">
        <v>22.5804295377419</v>
      </c>
      <c r="E65" s="19">
        <f t="shared" si="55"/>
        <v>18.6712279206667</v>
      </c>
      <c r="F65" s="16" t="s">
        <v>73</v>
      </c>
      <c r="G65" s="13">
        <v>8</v>
      </c>
      <c r="H65" s="18">
        <f t="shared" si="40"/>
        <v>22.5804295377419</v>
      </c>
      <c r="I65" s="18">
        <f t="shared" si="41"/>
        <v>295.730429537742</v>
      </c>
      <c r="J65" s="18">
        <f t="shared" si="42"/>
        <v>0.265005504763658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9.60411175194776</v>
      </c>
      <c r="P65" s="18">
        <f t="shared" si="45"/>
        <v>2.5451424826315</v>
      </c>
      <c r="Q65" s="23">
        <f t="shared" si="46"/>
        <v>0.738091319963134</v>
      </c>
      <c r="R65" s="18">
        <f t="shared" si="47"/>
        <v>0.80117865</v>
      </c>
      <c r="S65" s="24">
        <f t="shared" si="48"/>
        <v>0.921256850720041</v>
      </c>
      <c r="T65" s="3">
        <v>0.27</v>
      </c>
      <c r="U65" s="25">
        <f t="shared" si="49"/>
        <v>0.248739349694411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0.323530055645624</v>
      </c>
      <c r="AC65" s="28">
        <f t="shared" si="51"/>
        <v>10.2321666666667</v>
      </c>
      <c r="AD65" s="1">
        <f t="shared" si="52"/>
        <v>0.29</v>
      </c>
      <c r="AE65" s="29">
        <f t="shared" si="53"/>
        <v>318.157217595901</v>
      </c>
      <c r="AF65" s="1">
        <f t="shared" si="54"/>
        <v>10532319.3267556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7">
        <v>20.2358323003226</v>
      </c>
      <c r="E66" s="19">
        <f t="shared" si="55"/>
        <v>22.5804295377419</v>
      </c>
      <c r="F66" s="16" t="s">
        <v>73</v>
      </c>
      <c r="G66" s="13">
        <v>9</v>
      </c>
      <c r="H66" s="18">
        <f t="shared" si="40"/>
        <v>20.2358323003226</v>
      </c>
      <c r="I66" s="18">
        <f t="shared" si="41"/>
        <v>293.385832300323</v>
      </c>
      <c r="J66" s="18">
        <f t="shared" si="42"/>
        <v>0.203697006406965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9.82165426931626</v>
      </c>
      <c r="P66" s="18">
        <f t="shared" si="45"/>
        <v>2.00064157262391</v>
      </c>
      <c r="Q66" s="23">
        <f t="shared" si="46"/>
        <v>0.580186056060934</v>
      </c>
      <c r="R66" s="18">
        <f t="shared" si="47"/>
        <v>0.80117865</v>
      </c>
      <c r="S66" s="24">
        <f t="shared" si="48"/>
        <v>0.72416564777523</v>
      </c>
      <c r="T66" s="3">
        <v>0.27</v>
      </c>
      <c r="U66" s="25">
        <f t="shared" si="49"/>
        <v>0.195524724899312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0.313190454047936</v>
      </c>
      <c r="AC66" s="28">
        <f t="shared" si="51"/>
        <v>10.2321666666667</v>
      </c>
      <c r="AD66" s="1">
        <f t="shared" si="52"/>
        <v>0.29</v>
      </c>
      <c r="AE66" s="29">
        <f t="shared" si="53"/>
        <v>318.157217595901</v>
      </c>
      <c r="AF66" s="1">
        <f t="shared" si="54"/>
        <v>10195720.0407295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7">
        <v>11.6328551143333</v>
      </c>
      <c r="E67" s="19">
        <f t="shared" si="55"/>
        <v>20.2358323003226</v>
      </c>
      <c r="F67" s="16" t="s">
        <v>73</v>
      </c>
      <c r="G67" s="13">
        <v>10</v>
      </c>
      <c r="H67" s="18">
        <f t="shared" si="40"/>
        <v>11.6328551143333</v>
      </c>
      <c r="I67" s="18">
        <f t="shared" si="41"/>
        <v>284.782855114333</v>
      </c>
      <c r="J67" s="18">
        <f t="shared" si="42"/>
        <v>0.074744145750184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10.5836976966924</v>
      </c>
      <c r="P67" s="18">
        <f t="shared" si="45"/>
        <v>0.79106944321746</v>
      </c>
      <c r="Q67" s="23">
        <f t="shared" si="46"/>
        <v>0.229410138533063</v>
      </c>
      <c r="R67" s="18">
        <f t="shared" si="47"/>
        <v>0.80117865</v>
      </c>
      <c r="S67" s="24">
        <f t="shared" si="48"/>
        <v>0.286340803681006</v>
      </c>
      <c r="T67" s="3">
        <v>0.27</v>
      </c>
      <c r="U67" s="25">
        <f t="shared" si="49"/>
        <v>0.0773120169938716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50"/>
        <v>0.241421724901909</v>
      </c>
      <c r="AC67" s="28">
        <f t="shared" si="51"/>
        <v>10.2321666666667</v>
      </c>
      <c r="AD67" s="1">
        <f t="shared" si="52"/>
        <v>0.29</v>
      </c>
      <c r="AE67" s="29">
        <f t="shared" si="53"/>
        <v>318.157217595901</v>
      </c>
      <c r="AF67" s="1">
        <f t="shared" si="54"/>
        <v>7859333.79206104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7">
        <v>5.81710509867742</v>
      </c>
      <c r="E68" s="19">
        <f t="shared" si="55"/>
        <v>11.6328551143333</v>
      </c>
      <c r="F68" s="16" t="s">
        <v>73</v>
      </c>
      <c r="G68" s="13">
        <v>11</v>
      </c>
      <c r="H68" s="18">
        <f t="shared" si="40"/>
        <v>5.81710509867742</v>
      </c>
      <c r="I68" s="18">
        <f t="shared" si="41"/>
        <v>278.967105098677</v>
      </c>
      <c r="J68" s="18">
        <f t="shared" si="42"/>
        <v>0.036645560159824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9.30299684080115</v>
      </c>
      <c r="O68" s="18">
        <f t="shared" si="56"/>
        <v>3.25231641267374</v>
      </c>
      <c r="P68" s="18">
        <f t="shared" si="45"/>
        <v>0.119182956759419</v>
      </c>
      <c r="Q68" s="23">
        <f t="shared" si="46"/>
        <v>0.0345630574602314</v>
      </c>
      <c r="R68" s="18">
        <f t="shared" si="47"/>
        <v>0.80117865</v>
      </c>
      <c r="S68" s="24">
        <f t="shared" si="48"/>
        <v>0.0431402627369456</v>
      </c>
      <c r="T68" s="3">
        <v>0.27</v>
      </c>
      <c r="U68" s="25">
        <f t="shared" si="49"/>
        <v>0.0116478709389753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0.228663181323443</v>
      </c>
      <c r="AC68" s="28">
        <f t="shared" si="51"/>
        <v>10.2321666666667</v>
      </c>
      <c r="AD68" s="1">
        <f t="shared" si="52"/>
        <v>0.29</v>
      </c>
      <c r="AE68" s="29">
        <f t="shared" si="53"/>
        <v>318.157217595901</v>
      </c>
      <c r="AF68" s="1">
        <f t="shared" si="54"/>
        <v>7443987.35741658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7">
        <v>-7.833183472</v>
      </c>
      <c r="E69" s="19">
        <f t="shared" si="55"/>
        <v>5.81710509867742</v>
      </c>
      <c r="F69" s="16" t="s">
        <v>75</v>
      </c>
      <c r="G69" s="13">
        <v>12</v>
      </c>
      <c r="H69" s="18">
        <f t="shared" si="40"/>
        <v>-7.833183472</v>
      </c>
      <c r="I69" s="18">
        <f t="shared" si="41"/>
        <v>265.316816528</v>
      </c>
      <c r="J69" s="18">
        <f t="shared" si="42"/>
        <v>0.00608342159899894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5.89581845591432</v>
      </c>
      <c r="P69" s="18">
        <f t="shared" si="45"/>
        <v>0.0358667493384858</v>
      </c>
      <c r="Q69" s="23">
        <f t="shared" si="46"/>
        <v>0.0104013573081609</v>
      </c>
      <c r="R69" s="18">
        <f t="shared" si="47"/>
        <v>0.80117865</v>
      </c>
      <c r="S69" s="24">
        <f t="shared" si="48"/>
        <v>0.0129825692536376</v>
      </c>
      <c r="T69" s="3">
        <v>0.27</v>
      </c>
      <c r="U69" s="25">
        <f t="shared" si="49"/>
        <v>0.00350529369848215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0.227081078565615</v>
      </c>
      <c r="AC69" s="28">
        <f t="shared" si="51"/>
        <v>10.2321666666667</v>
      </c>
      <c r="AD69" s="1">
        <f t="shared" si="52"/>
        <v>0.29</v>
      </c>
      <c r="AE69" s="29">
        <f t="shared" si="53"/>
        <v>318.157217595901</v>
      </c>
      <c r="AF69" s="1">
        <f t="shared" si="54"/>
        <v>7392482.98815503</v>
      </c>
      <c r="AG69" s="1">
        <f>SUM(AF58:AF69)</f>
        <v>97901134.3025048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7">
        <v>-18.5304461109677</v>
      </c>
      <c r="E70" s="19">
        <f t="shared" si="55"/>
        <v>-7.833183472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-20.1289320448387</v>
      </c>
      <c r="E74" s="16"/>
      <c r="F74" s="16"/>
      <c r="G74" s="13">
        <v>1</v>
      </c>
      <c r="H74" s="18">
        <f t="shared" ref="H74:H85" si="57">E75</f>
        <v>-20.1289320448387</v>
      </c>
      <c r="I74" s="18">
        <f t="shared" ref="I74:I85" si="58">H74+273.15</f>
        <v>253.021067955161</v>
      </c>
      <c r="J74" s="18">
        <f t="shared" ref="J74:J85" si="59">EXP(($C$16*(I74-$C$14))/($C$17*I74*$C$14))</f>
        <v>0.00102241266243469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0.000532901927914209</v>
      </c>
      <c r="Q74" s="23">
        <f t="shared" ref="Q74:Q85" si="63">P74*$B$76</f>
        <v>0.000138554501257694</v>
      </c>
      <c r="R74" s="18">
        <f t="shared" ref="R74:R85" si="64">L74*$B$76</f>
        <v>0.1355172</v>
      </c>
      <c r="S74" s="24">
        <f t="shared" ref="S74:S85" si="65">Q74/R74</f>
        <v>0.00102241266243469</v>
      </c>
      <c r="T74" s="3">
        <v>0.01</v>
      </c>
      <c r="U74" s="25">
        <f t="shared" ref="U74:U85" si="66">S74*T74</f>
        <v>1.02241266243469e-5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7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0.00550022412662435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1.74403705269533</v>
      </c>
      <c r="AX74" s="1">
        <f t="shared" ref="AX74:AX85" si="72">AW74*10000*AV74*0.67*AU74*AT74</f>
        <v>870.974252627431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-22.3704420290323</v>
      </c>
      <c r="E75" s="19">
        <f t="shared" ref="E75:E86" si="73">D74</f>
        <v>-20.1289320448387</v>
      </c>
      <c r="F75" s="16" t="s">
        <v>73</v>
      </c>
      <c r="G75" s="13">
        <v>2</v>
      </c>
      <c r="H75" s="18">
        <f t="shared" si="57"/>
        <v>-22.3704420290323</v>
      </c>
      <c r="I75" s="18">
        <f t="shared" si="58"/>
        <v>250.779557970968</v>
      </c>
      <c r="J75" s="18">
        <f t="shared" si="59"/>
        <v>0.000724847086994942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1.04190709807209</v>
      </c>
      <c r="P75" s="18">
        <f t="shared" si="62"/>
        <v>0.000755223324956905</v>
      </c>
      <c r="Q75" s="23">
        <f t="shared" si="63"/>
        <v>0.000196358064488795</v>
      </c>
      <c r="R75" s="18">
        <f t="shared" si="64"/>
        <v>0.1355172</v>
      </c>
      <c r="S75" s="24">
        <f t="shared" si="65"/>
        <v>0.00144895308114981</v>
      </c>
      <c r="T75" s="3">
        <v>0.01</v>
      </c>
      <c r="U75" s="25">
        <f t="shared" si="66"/>
        <v>1.44895308114981e-5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0.0055044895308115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1.74403705269533</v>
      </c>
      <c r="AX75" s="1">
        <f t="shared" si="72"/>
        <v>871.649690052986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-15.0229846649286</v>
      </c>
      <c r="E76" s="19">
        <f t="shared" si="73"/>
        <v>-22.3704420290323</v>
      </c>
      <c r="F76" s="16" t="s">
        <v>73</v>
      </c>
      <c r="G76" s="13">
        <v>3</v>
      </c>
      <c r="H76" s="18">
        <f t="shared" si="57"/>
        <v>-15.0229846649286</v>
      </c>
      <c r="I76" s="18">
        <f t="shared" si="58"/>
        <v>258.127015335071</v>
      </c>
      <c r="J76" s="18">
        <f t="shared" si="59"/>
        <v>0.00218883788166102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1.56237187474713</v>
      </c>
      <c r="P76" s="18">
        <f t="shared" si="62"/>
        <v>0.00341977874468826</v>
      </c>
      <c r="Q76" s="23">
        <f t="shared" si="63"/>
        <v>0.000889142473618948</v>
      </c>
      <c r="R76" s="18">
        <f t="shared" si="64"/>
        <v>0.1355172</v>
      </c>
      <c r="S76" s="24">
        <f t="shared" si="65"/>
        <v>0.00656110422602406</v>
      </c>
      <c r="T76" s="3">
        <v>0.01</v>
      </c>
      <c r="U76" s="25">
        <f t="shared" si="66"/>
        <v>6.56110422602407e-5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0.00555561104226024</v>
      </c>
      <c r="AU76" s="28">
        <f t="shared" si="70"/>
        <v>52.122</v>
      </c>
      <c r="AV76" s="1">
        <f t="shared" si="71"/>
        <v>0.26</v>
      </c>
      <c r="AW76" s="2">
        <f t="shared" si="75"/>
        <v>1.74403705269533</v>
      </c>
      <c r="AX76" s="1">
        <f t="shared" si="72"/>
        <v>879.744909302638</v>
      </c>
    </row>
    <row r="77" s="1" customFormat="1" spans="1:50">
      <c r="A77" s="13"/>
      <c r="B77" s="13"/>
      <c r="C77" s="16">
        <v>3</v>
      </c>
      <c r="D77" s="17">
        <v>-6.71287887135484</v>
      </c>
      <c r="E77" s="19">
        <f t="shared" si="73"/>
        <v>-15.0229846649286</v>
      </c>
      <c r="F77" s="16" t="s">
        <v>73</v>
      </c>
      <c r="G77" s="13">
        <v>4</v>
      </c>
      <c r="H77" s="18">
        <f t="shared" si="57"/>
        <v>-6.71287887135484</v>
      </c>
      <c r="I77" s="18">
        <f t="shared" si="58"/>
        <v>266.437121128645</v>
      </c>
      <c r="J77" s="18">
        <f t="shared" si="59"/>
        <v>0.00709845175498539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2.08017209600244</v>
      </c>
      <c r="P77" s="18">
        <f t="shared" si="62"/>
        <v>0.0147660012655402</v>
      </c>
      <c r="Q77" s="23">
        <f t="shared" si="63"/>
        <v>0.00383916032904044</v>
      </c>
      <c r="R77" s="18">
        <f t="shared" si="64"/>
        <v>0.1355172</v>
      </c>
      <c r="S77" s="24">
        <f t="shared" si="65"/>
        <v>0.0283296904676339</v>
      </c>
      <c r="T77" s="3">
        <v>0.01</v>
      </c>
      <c r="U77" s="25">
        <f t="shared" si="66"/>
        <v>0.000283296904676339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0.00577329690467634</v>
      </c>
      <c r="AU77" s="28">
        <f t="shared" si="70"/>
        <v>52.122</v>
      </c>
      <c r="AV77" s="1">
        <f t="shared" si="71"/>
        <v>0.26</v>
      </c>
      <c r="AW77" s="2">
        <f t="shared" si="75"/>
        <v>1.74403705269533</v>
      </c>
      <c r="AX77" s="1">
        <f t="shared" si="72"/>
        <v>914.216010290623</v>
      </c>
    </row>
    <row r="78" s="1" customFormat="1" spans="1:50">
      <c r="A78" s="13"/>
      <c r="B78" s="13"/>
      <c r="C78" s="16">
        <v>4</v>
      </c>
      <c r="D78" s="17">
        <v>4.58774826463333</v>
      </c>
      <c r="E78" s="19">
        <f t="shared" si="73"/>
        <v>-6.71287887135484</v>
      </c>
      <c r="F78" s="16" t="s">
        <v>73</v>
      </c>
      <c r="G78" s="13">
        <v>5</v>
      </c>
      <c r="H78" s="18">
        <f t="shared" si="57"/>
        <v>4.58774826463333</v>
      </c>
      <c r="I78" s="18">
        <f t="shared" si="58"/>
        <v>277.737748264633</v>
      </c>
      <c r="J78" s="18">
        <f t="shared" si="59"/>
        <v>0.0313997629121529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1.96213579000006</v>
      </c>
      <c r="O78" s="18">
        <f t="shared" si="74"/>
        <v>0.624490304736845</v>
      </c>
      <c r="P78" s="18">
        <f t="shared" si="62"/>
        <v>0.0196088475096751</v>
      </c>
      <c r="Q78" s="23">
        <f t="shared" si="63"/>
        <v>0.00509830035251551</v>
      </c>
      <c r="R78" s="18">
        <f t="shared" si="64"/>
        <v>0.1355172</v>
      </c>
      <c r="S78" s="24">
        <f t="shared" si="65"/>
        <v>0.0376210573456027</v>
      </c>
      <c r="T78" s="3">
        <v>0.01</v>
      </c>
      <c r="U78" s="25">
        <f t="shared" si="66"/>
        <v>0.000376210573456027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0.00586621057345603</v>
      </c>
      <c r="AU78" s="28">
        <f t="shared" si="70"/>
        <v>52.122</v>
      </c>
      <c r="AV78" s="1">
        <f t="shared" si="71"/>
        <v>0.26</v>
      </c>
      <c r="AW78" s="2">
        <f t="shared" si="75"/>
        <v>1.74403705269533</v>
      </c>
      <c r="AX78" s="1">
        <f t="shared" si="72"/>
        <v>928.929122222287</v>
      </c>
    </row>
    <row r="79" s="1" customFormat="1" spans="1:50">
      <c r="A79" s="13"/>
      <c r="B79" s="13"/>
      <c r="C79" s="16">
        <v>5</v>
      </c>
      <c r="D79" s="17">
        <v>12.3114604442258</v>
      </c>
      <c r="E79" s="19">
        <f t="shared" si="73"/>
        <v>4.58774826463333</v>
      </c>
      <c r="F79" s="16" t="s">
        <v>75</v>
      </c>
      <c r="G79" s="13">
        <v>6</v>
      </c>
      <c r="H79" s="18">
        <f t="shared" si="57"/>
        <v>12.3114604442258</v>
      </c>
      <c r="I79" s="18">
        <f t="shared" si="58"/>
        <v>285.461460444226</v>
      </c>
      <c r="J79" s="18">
        <f t="shared" si="59"/>
        <v>0.0810728917428338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1.12610145722717</v>
      </c>
      <c r="P79" s="18">
        <f t="shared" si="62"/>
        <v>0.0912963015332258</v>
      </c>
      <c r="Q79" s="23">
        <f t="shared" si="63"/>
        <v>0.0237370383986387</v>
      </c>
      <c r="R79" s="18">
        <f t="shared" si="64"/>
        <v>0.1355172</v>
      </c>
      <c r="S79" s="24">
        <f t="shared" si="65"/>
        <v>0.175158861005383</v>
      </c>
      <c r="T79" s="3">
        <v>0.01</v>
      </c>
      <c r="U79" s="25">
        <f t="shared" si="66"/>
        <v>0.00175158861005383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0.00724158861005383</v>
      </c>
      <c r="AU79" s="28">
        <f t="shared" si="70"/>
        <v>52.122</v>
      </c>
      <c r="AV79" s="1">
        <f t="shared" si="71"/>
        <v>0.26</v>
      </c>
      <c r="AW79" s="2">
        <f t="shared" si="75"/>
        <v>1.74403705269533</v>
      </c>
      <c r="AX79" s="1">
        <f t="shared" si="72"/>
        <v>1146.72367566736</v>
      </c>
    </row>
    <row r="80" s="1" customFormat="1" spans="1:50">
      <c r="A80" s="13"/>
      <c r="B80" s="13"/>
      <c r="C80" s="16">
        <v>6</v>
      </c>
      <c r="D80" s="17">
        <v>18.6712279206667</v>
      </c>
      <c r="E80" s="19">
        <f t="shared" si="73"/>
        <v>12.3114604442258</v>
      </c>
      <c r="F80" s="16" t="s">
        <v>73</v>
      </c>
      <c r="G80" s="13">
        <v>7</v>
      </c>
      <c r="H80" s="18">
        <f t="shared" si="57"/>
        <v>18.6712279206667</v>
      </c>
      <c r="I80" s="18">
        <f t="shared" si="58"/>
        <v>291.821227920667</v>
      </c>
      <c r="J80" s="18">
        <f t="shared" si="59"/>
        <v>0.170493544999316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1.55602515569394</v>
      </c>
      <c r="P80" s="18">
        <f t="shared" si="62"/>
        <v>0.265292244902373</v>
      </c>
      <c r="Q80" s="23">
        <f t="shared" si="63"/>
        <v>0.068975983674617</v>
      </c>
      <c r="R80" s="18">
        <f t="shared" si="64"/>
        <v>0.1355172</v>
      </c>
      <c r="S80" s="24">
        <f t="shared" si="65"/>
        <v>0.508983241054398</v>
      </c>
      <c r="T80" s="3">
        <v>0.01</v>
      </c>
      <c r="U80" s="25">
        <f t="shared" si="66"/>
        <v>0.00508983241054398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0.015039832410544</v>
      </c>
      <c r="AU80" s="28">
        <f t="shared" si="70"/>
        <v>52.122</v>
      </c>
      <c r="AV80" s="1">
        <f t="shared" si="71"/>
        <v>0.26</v>
      </c>
      <c r="AW80" s="2">
        <f t="shared" si="75"/>
        <v>1.74403705269533</v>
      </c>
      <c r="AX80" s="1">
        <f t="shared" si="72"/>
        <v>2381.59509355391</v>
      </c>
    </row>
    <row r="81" s="1" customFormat="1" spans="1:50">
      <c r="A81" s="13"/>
      <c r="B81" s="13"/>
      <c r="C81" s="16">
        <v>7</v>
      </c>
      <c r="D81" s="17">
        <v>22.5804295377419</v>
      </c>
      <c r="E81" s="19">
        <f t="shared" si="73"/>
        <v>18.6712279206667</v>
      </c>
      <c r="F81" s="16" t="s">
        <v>73</v>
      </c>
      <c r="G81" s="13">
        <v>8</v>
      </c>
      <c r="H81" s="18">
        <f t="shared" si="57"/>
        <v>22.5804295377419</v>
      </c>
      <c r="I81" s="18">
        <f t="shared" si="58"/>
        <v>295.730429537742</v>
      </c>
      <c r="J81" s="18">
        <f t="shared" si="59"/>
        <v>0.265005504763658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1.81195291079157</v>
      </c>
      <c r="P81" s="18">
        <f t="shared" si="62"/>
        <v>0.4801774957323</v>
      </c>
      <c r="Q81" s="23">
        <f t="shared" si="63"/>
        <v>0.124846148890398</v>
      </c>
      <c r="R81" s="18">
        <f t="shared" si="64"/>
        <v>0.1355172</v>
      </c>
      <c r="S81" s="24">
        <f t="shared" si="65"/>
        <v>0.921256850720041</v>
      </c>
      <c r="T81" s="3">
        <v>0.01</v>
      </c>
      <c r="U81" s="25">
        <f t="shared" si="66"/>
        <v>0.00921256850720041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0.0191625685072004</v>
      </c>
      <c r="AU81" s="28">
        <f t="shared" si="70"/>
        <v>52.122</v>
      </c>
      <c r="AV81" s="1">
        <f t="shared" si="71"/>
        <v>0.26</v>
      </c>
      <c r="AW81" s="2">
        <f t="shared" si="75"/>
        <v>1.74403705269533</v>
      </c>
      <c r="AX81" s="1">
        <f t="shared" si="72"/>
        <v>3034.44067000667</v>
      </c>
    </row>
    <row r="82" s="1" customFormat="1" spans="1:50">
      <c r="A82" s="13"/>
      <c r="B82" s="13"/>
      <c r="C82" s="16">
        <v>8</v>
      </c>
      <c r="D82" s="17">
        <v>20.2358323003226</v>
      </c>
      <c r="E82" s="19">
        <f t="shared" si="73"/>
        <v>22.5804295377419</v>
      </c>
      <c r="F82" s="16" t="s">
        <v>73</v>
      </c>
      <c r="G82" s="13">
        <v>9</v>
      </c>
      <c r="H82" s="18">
        <f t="shared" si="57"/>
        <v>20.2358323003226</v>
      </c>
      <c r="I82" s="18">
        <f t="shared" si="58"/>
        <v>293.385832300323</v>
      </c>
      <c r="J82" s="18">
        <f t="shared" si="59"/>
        <v>0.203697006406965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1.85299541505927</v>
      </c>
      <c r="P82" s="18">
        <f t="shared" si="62"/>
        <v>0.377449618933405</v>
      </c>
      <c r="Q82" s="23">
        <f t="shared" si="63"/>
        <v>0.0981369009226854</v>
      </c>
      <c r="R82" s="18">
        <f t="shared" si="64"/>
        <v>0.1355172</v>
      </c>
      <c r="S82" s="24">
        <f t="shared" si="65"/>
        <v>0.72416564777523</v>
      </c>
      <c r="T82" s="3">
        <v>0.01</v>
      </c>
      <c r="U82" s="25">
        <f t="shared" si="66"/>
        <v>0.0072416564777523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0.0171916564777523</v>
      </c>
      <c r="AU82" s="28">
        <f t="shared" si="70"/>
        <v>52.122</v>
      </c>
      <c r="AV82" s="1">
        <f t="shared" si="71"/>
        <v>0.26</v>
      </c>
      <c r="AW82" s="2">
        <f t="shared" si="75"/>
        <v>1.74403705269533</v>
      </c>
      <c r="AX82" s="1">
        <f t="shared" si="72"/>
        <v>2722.34181870104</v>
      </c>
    </row>
    <row r="83" s="1" customFormat="1" spans="1:50">
      <c r="A83" s="13"/>
      <c r="B83" s="13"/>
      <c r="C83" s="16">
        <v>9</v>
      </c>
      <c r="D83" s="17">
        <v>11.6328551143333</v>
      </c>
      <c r="E83" s="19">
        <f t="shared" si="73"/>
        <v>20.2358323003226</v>
      </c>
      <c r="F83" s="16" t="s">
        <v>73</v>
      </c>
      <c r="G83" s="13">
        <v>10</v>
      </c>
      <c r="H83" s="18">
        <f t="shared" si="57"/>
        <v>11.6328551143333</v>
      </c>
      <c r="I83" s="18">
        <f t="shared" si="58"/>
        <v>284.782855114333</v>
      </c>
      <c r="J83" s="18">
        <f t="shared" si="59"/>
        <v>0.074744145750184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1.99676579612587</v>
      </c>
      <c r="P83" s="18">
        <f t="shared" si="62"/>
        <v>0.149246553694614</v>
      </c>
      <c r="Q83" s="23">
        <f t="shared" si="63"/>
        <v>0.0388041039605996</v>
      </c>
      <c r="R83" s="18">
        <f t="shared" si="64"/>
        <v>0.1355172</v>
      </c>
      <c r="S83" s="24">
        <f t="shared" si="65"/>
        <v>0.286340803681006</v>
      </c>
      <c r="T83" s="3">
        <v>0.01</v>
      </c>
      <c r="U83" s="25">
        <f t="shared" si="66"/>
        <v>0.00286340803681006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7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8"/>
        <v>0.005</v>
      </c>
      <c r="AT83" s="2">
        <f t="shared" si="69"/>
        <v>0.00835340803681006</v>
      </c>
      <c r="AU83" s="28">
        <f t="shared" si="70"/>
        <v>52.122</v>
      </c>
      <c r="AV83" s="1">
        <f t="shared" si="71"/>
        <v>0.26</v>
      </c>
      <c r="AW83" s="2">
        <f t="shared" si="75"/>
        <v>1.74403705269533</v>
      </c>
      <c r="AX83" s="1">
        <f t="shared" si="72"/>
        <v>1322.78306379087</v>
      </c>
    </row>
    <row r="84" s="1" customFormat="1" spans="1:50">
      <c r="A84" s="13"/>
      <c r="B84" s="13"/>
      <c r="C84" s="16">
        <v>10</v>
      </c>
      <c r="D84" s="17">
        <v>5.81710509867742</v>
      </c>
      <c r="E84" s="19">
        <f t="shared" si="73"/>
        <v>11.6328551143333</v>
      </c>
      <c r="F84" s="16" t="s">
        <v>73</v>
      </c>
      <c r="G84" s="13">
        <v>11</v>
      </c>
      <c r="H84" s="18">
        <f t="shared" si="57"/>
        <v>5.81710509867742</v>
      </c>
      <c r="I84" s="18">
        <f t="shared" si="58"/>
        <v>278.967105098677</v>
      </c>
      <c r="J84" s="18">
        <f t="shared" si="59"/>
        <v>0.036645560159824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1.75514328030969</v>
      </c>
      <c r="O84" s="18">
        <f t="shared" si="74"/>
        <v>0.613595962121563</v>
      </c>
      <c r="P84" s="18">
        <f t="shared" si="62"/>
        <v>0.0224855677437508</v>
      </c>
      <c r="Q84" s="23">
        <f t="shared" si="63"/>
        <v>0.00584624761337521</v>
      </c>
      <c r="R84" s="18">
        <f t="shared" si="64"/>
        <v>0.1355172</v>
      </c>
      <c r="S84" s="24">
        <f t="shared" si="65"/>
        <v>0.0431402627369457</v>
      </c>
      <c r="T84" s="3">
        <v>0.01</v>
      </c>
      <c r="U84" s="25">
        <f t="shared" si="66"/>
        <v>0.000431402627369457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0.00592140262736946</v>
      </c>
      <c r="AU84" s="28">
        <f t="shared" si="70"/>
        <v>52.122</v>
      </c>
      <c r="AV84" s="1">
        <f t="shared" si="71"/>
        <v>0.26</v>
      </c>
      <c r="AW84" s="2">
        <f t="shared" si="75"/>
        <v>1.74403705269533</v>
      </c>
      <c r="AX84" s="1">
        <f t="shared" si="72"/>
        <v>937.668922056176</v>
      </c>
    </row>
    <row r="85" s="1" customFormat="1" spans="1:51">
      <c r="A85" s="13"/>
      <c r="B85" s="13"/>
      <c r="C85" s="16">
        <v>11</v>
      </c>
      <c r="D85" s="17">
        <v>-7.833183472</v>
      </c>
      <c r="E85" s="19">
        <f t="shared" si="73"/>
        <v>5.81710509867742</v>
      </c>
      <c r="F85" s="16" t="s">
        <v>75</v>
      </c>
      <c r="G85" s="13">
        <v>12</v>
      </c>
      <c r="H85" s="18">
        <f t="shared" si="57"/>
        <v>-7.833183472</v>
      </c>
      <c r="I85" s="18">
        <f t="shared" si="58"/>
        <v>265.316816528</v>
      </c>
      <c r="J85" s="18">
        <f t="shared" si="59"/>
        <v>0.00608342159899894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1.11233039437781</v>
      </c>
      <c r="P85" s="18">
        <f t="shared" si="62"/>
        <v>0.00676677474638099</v>
      </c>
      <c r="Q85" s="23">
        <f t="shared" si="63"/>
        <v>0.00175936143405906</v>
      </c>
      <c r="R85" s="18">
        <f t="shared" si="64"/>
        <v>0.1355172</v>
      </c>
      <c r="S85" s="24">
        <f t="shared" si="65"/>
        <v>0.0129825692536376</v>
      </c>
      <c r="T85" s="3">
        <v>0.01</v>
      </c>
      <c r="U85" s="25">
        <f t="shared" si="66"/>
        <v>0.000129825692536376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0.00561982569253638</v>
      </c>
      <c r="AU85" s="28">
        <f t="shared" si="70"/>
        <v>52.122</v>
      </c>
      <c r="AV85" s="1">
        <f t="shared" si="71"/>
        <v>0.26</v>
      </c>
      <c r="AW85" s="2">
        <f t="shared" si="75"/>
        <v>1.74403705269533</v>
      </c>
      <c r="AX85" s="1">
        <f t="shared" si="72"/>
        <v>889.913459846107</v>
      </c>
      <c r="AY85" s="1">
        <f>SUM(AX74:AX85)</f>
        <v>16900.9806881181</v>
      </c>
    </row>
    <row r="86" s="1" customFormat="1" spans="1:46">
      <c r="A86" s="13"/>
      <c r="B86" s="13"/>
      <c r="C86" s="16">
        <v>12</v>
      </c>
      <c r="D86" s="17">
        <v>-18.5304461109677</v>
      </c>
      <c r="E86" s="19">
        <f t="shared" si="73"/>
        <v>-7.833183472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-20.1289320448387</v>
      </c>
      <c r="E90" s="16"/>
      <c r="F90" s="16"/>
      <c r="G90" s="13">
        <v>1</v>
      </c>
      <c r="H90" s="18">
        <f t="shared" ref="H90:H101" si="76">E91</f>
        <v>-20.1289320448387</v>
      </c>
      <c r="I90" s="18">
        <f t="shared" ref="I90:I101" si="77">H90+273.15</f>
        <v>253.021067955161</v>
      </c>
      <c r="J90" s="18">
        <f t="shared" ref="J90:J101" si="78">EXP(($C$16*(I90-$C$14))/($C$17*I90*$C$14))</f>
        <v>0.00102241266243469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0.000291080884995156</v>
      </c>
      <c r="Q90" s="23">
        <f t="shared" ref="Q90:Q101" si="82">P90*$B$76</f>
        <v>7.56810300987406e-5</v>
      </c>
      <c r="R90" s="18">
        <f t="shared" ref="R90:R101" si="83">L90*$B$76</f>
        <v>0.074022</v>
      </c>
      <c r="S90" s="24">
        <f t="shared" ref="S90:S101" si="84">Q90/R90</f>
        <v>0.00102241266243469</v>
      </c>
      <c r="T90" s="3">
        <v>0.01</v>
      </c>
      <c r="U90" s="25">
        <f t="shared" ref="U90:U101" si="85">S90*T90</f>
        <v>1.02241266243469e-5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6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0.00550022412662435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0.47970532522378</v>
      </c>
      <c r="AX90" s="1">
        <f t="shared" ref="AX90:AX101" si="91">AW90*10000*AV90*0.67*AU90*AT90</f>
        <v>130.855067011328</v>
      </c>
      <c r="AZ90" s="2">
        <f>$E$10/12</f>
        <v>0.127855078500402</v>
      </c>
      <c r="BA90" s="1">
        <f t="shared" ref="BA90:BA101" si="92">AZ90*10000*AV90*0.67*AU90*AT90</f>
        <v>34.8765877408261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-22.3704420290323</v>
      </c>
      <c r="E91" s="19">
        <f t="shared" ref="E91:E102" si="93">D90</f>
        <v>-20.1289320448387</v>
      </c>
      <c r="F91" s="16" t="s">
        <v>73</v>
      </c>
      <c r="G91" s="13">
        <v>2</v>
      </c>
      <c r="H91" s="18">
        <f t="shared" si="76"/>
        <v>-22.3704420290323</v>
      </c>
      <c r="I91" s="18">
        <f t="shared" si="77"/>
        <v>250.779557970968</v>
      </c>
      <c r="J91" s="18">
        <f t="shared" si="78"/>
        <v>0.000724847086994942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0.569108919115005</v>
      </c>
      <c r="P91" s="18">
        <f t="shared" si="81"/>
        <v>0.000412516942203351</v>
      </c>
      <c r="Q91" s="23">
        <f t="shared" si="82"/>
        <v>0.000107254404972871</v>
      </c>
      <c r="R91" s="18">
        <f t="shared" si="83"/>
        <v>0.074022</v>
      </c>
      <c r="S91" s="24">
        <f t="shared" si="84"/>
        <v>0.00144895308114981</v>
      </c>
      <c r="T91" s="3">
        <v>0.01</v>
      </c>
      <c r="U91" s="25">
        <f t="shared" si="85"/>
        <v>1.44895308114981e-5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0.0055044895308115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0.47970532522378</v>
      </c>
      <c r="AX91" s="1">
        <f t="shared" si="91"/>
        <v>130.956544648946</v>
      </c>
      <c r="AZ91" s="2">
        <f t="shared" ref="AZ91:AZ101" si="96">$E$10/12</f>
        <v>0.127855078500402</v>
      </c>
      <c r="BA91" s="1">
        <f t="shared" si="92"/>
        <v>34.9036344101905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-15.0229846649286</v>
      </c>
      <c r="E92" s="19">
        <f t="shared" si="93"/>
        <v>-22.3704420290323</v>
      </c>
      <c r="F92" s="16" t="s">
        <v>73</v>
      </c>
      <c r="G92" s="13">
        <v>3</v>
      </c>
      <c r="H92" s="18">
        <f t="shared" si="76"/>
        <v>-15.0229846649286</v>
      </c>
      <c r="I92" s="18">
        <f t="shared" si="77"/>
        <v>258.127015335071</v>
      </c>
      <c r="J92" s="18">
        <f t="shared" si="78"/>
        <v>0.00218883788166102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0.853396402172802</v>
      </c>
      <c r="P92" s="18">
        <f t="shared" si="81"/>
        <v>0.00186794637314905</v>
      </c>
      <c r="Q92" s="23">
        <f t="shared" si="82"/>
        <v>0.000485666057018753</v>
      </c>
      <c r="R92" s="18">
        <f t="shared" si="83"/>
        <v>0.074022</v>
      </c>
      <c r="S92" s="24">
        <f t="shared" si="84"/>
        <v>0.00656110422602406</v>
      </c>
      <c r="T92" s="3">
        <v>0.01</v>
      </c>
      <c r="U92" s="25">
        <f t="shared" si="85"/>
        <v>6.56110422602406e-5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0.00555561104226024</v>
      </c>
      <c r="AU92" s="28">
        <f t="shared" si="89"/>
        <v>28.47</v>
      </c>
      <c r="AV92" s="1">
        <f t="shared" si="90"/>
        <v>0.26</v>
      </c>
      <c r="AW92" s="2">
        <f t="shared" si="95"/>
        <v>0.47970532522378</v>
      </c>
      <c r="AX92" s="1">
        <f t="shared" si="91"/>
        <v>132.172769415854</v>
      </c>
      <c r="AZ92" s="2">
        <f t="shared" si="96"/>
        <v>0.127855078500402</v>
      </c>
      <c r="BA92" s="1">
        <f t="shared" si="92"/>
        <v>35.2277928150917</v>
      </c>
    </row>
    <row r="93" s="1" customFormat="1" spans="1:53">
      <c r="A93" s="13"/>
      <c r="B93" s="13"/>
      <c r="C93" s="16">
        <v>3</v>
      </c>
      <c r="D93" s="17">
        <v>-6.71287887135484</v>
      </c>
      <c r="E93" s="19">
        <f t="shared" si="93"/>
        <v>-15.0229846649286</v>
      </c>
      <c r="F93" s="16" t="s">
        <v>73</v>
      </c>
      <c r="G93" s="13">
        <v>4</v>
      </c>
      <c r="H93" s="18">
        <f t="shared" si="76"/>
        <v>-6.71287887135484</v>
      </c>
      <c r="I93" s="18">
        <f t="shared" si="77"/>
        <v>266.437121128645</v>
      </c>
      <c r="J93" s="18">
        <f t="shared" si="78"/>
        <v>0.00709845175498539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1.13622845579965</v>
      </c>
      <c r="P93" s="18">
        <f t="shared" si="81"/>
        <v>0.00806546287613538</v>
      </c>
      <c r="Q93" s="23">
        <f t="shared" si="82"/>
        <v>0.0020970203477952</v>
      </c>
      <c r="R93" s="18">
        <f t="shared" si="83"/>
        <v>0.074022</v>
      </c>
      <c r="S93" s="24">
        <f t="shared" si="84"/>
        <v>0.0283296904676339</v>
      </c>
      <c r="T93" s="3">
        <v>0.01</v>
      </c>
      <c r="U93" s="25">
        <f t="shared" si="85"/>
        <v>0.000283296904676339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0.00577329690467634</v>
      </c>
      <c r="AU93" s="28">
        <f t="shared" si="89"/>
        <v>28.47</v>
      </c>
      <c r="AV93" s="1">
        <f t="shared" si="90"/>
        <v>0.26</v>
      </c>
      <c r="AW93" s="2">
        <f t="shared" si="95"/>
        <v>0.47970532522378</v>
      </c>
      <c r="AX93" s="1">
        <f t="shared" si="91"/>
        <v>137.351703484375</v>
      </c>
      <c r="AZ93" s="2">
        <f t="shared" si="96"/>
        <v>0.127855078500402</v>
      </c>
      <c r="BA93" s="1">
        <f t="shared" si="92"/>
        <v>36.6081256716643</v>
      </c>
    </row>
    <row r="94" s="1" customFormat="1" spans="1:53">
      <c r="A94" s="13"/>
      <c r="B94" s="13"/>
      <c r="C94" s="16">
        <v>4</v>
      </c>
      <c r="D94" s="17">
        <v>4.58774826463333</v>
      </c>
      <c r="E94" s="19">
        <f t="shared" si="93"/>
        <v>-6.71287887135484</v>
      </c>
      <c r="F94" s="16" t="s">
        <v>73</v>
      </c>
      <c r="G94" s="13">
        <v>5</v>
      </c>
      <c r="H94" s="18">
        <f t="shared" si="76"/>
        <v>4.58774826463333</v>
      </c>
      <c r="I94" s="18">
        <f t="shared" si="77"/>
        <v>277.737748264633</v>
      </c>
      <c r="J94" s="18">
        <f t="shared" si="78"/>
        <v>0.0313997629121529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1.07175484327734</v>
      </c>
      <c r="O94" s="18">
        <f t="shared" si="94"/>
        <v>0.341108149646176</v>
      </c>
      <c r="P94" s="18">
        <f t="shared" si="81"/>
        <v>0.0107107150262931</v>
      </c>
      <c r="Q94" s="23">
        <f t="shared" si="82"/>
        <v>0.0027847859068362</v>
      </c>
      <c r="R94" s="18">
        <f t="shared" si="83"/>
        <v>0.074022</v>
      </c>
      <c r="S94" s="24">
        <f t="shared" si="84"/>
        <v>0.0376210573456027</v>
      </c>
      <c r="T94" s="3">
        <v>0.01</v>
      </c>
      <c r="U94" s="25">
        <f t="shared" si="85"/>
        <v>0.000376210573456027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0.00586621057345603</v>
      </c>
      <c r="AU94" s="28">
        <f t="shared" si="89"/>
        <v>28.47</v>
      </c>
      <c r="AV94" s="1">
        <f t="shared" si="90"/>
        <v>0.26</v>
      </c>
      <c r="AW94" s="2">
        <f t="shared" si="95"/>
        <v>0.47970532522378</v>
      </c>
      <c r="AX94" s="1">
        <f t="shared" si="91"/>
        <v>139.562199652265</v>
      </c>
      <c r="AZ94" s="2">
        <f t="shared" si="96"/>
        <v>0.127855078500402</v>
      </c>
      <c r="BA94" s="1">
        <f t="shared" si="92"/>
        <v>37.1972856125894</v>
      </c>
    </row>
    <row r="95" s="1" customFormat="1" spans="1:53">
      <c r="A95" s="13"/>
      <c r="B95" s="13"/>
      <c r="C95" s="16">
        <v>5</v>
      </c>
      <c r="D95" s="17">
        <v>12.3114604442258</v>
      </c>
      <c r="E95" s="19">
        <f t="shared" si="93"/>
        <v>4.58774826463333</v>
      </c>
      <c r="F95" s="16" t="s">
        <v>75</v>
      </c>
      <c r="G95" s="13">
        <v>6</v>
      </c>
      <c r="H95" s="18">
        <f t="shared" si="76"/>
        <v>12.3114604442258</v>
      </c>
      <c r="I95" s="18">
        <f t="shared" si="77"/>
        <v>285.461460444226</v>
      </c>
      <c r="J95" s="18">
        <f t="shared" si="78"/>
        <v>0.0810728917428338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0.615097434619883</v>
      </c>
      <c r="P95" s="18">
        <f t="shared" si="81"/>
        <v>0.0498677277282325</v>
      </c>
      <c r="Q95" s="23">
        <f t="shared" si="82"/>
        <v>0.0129656092093405</v>
      </c>
      <c r="R95" s="18">
        <f t="shared" si="83"/>
        <v>0.074022</v>
      </c>
      <c r="S95" s="24">
        <f t="shared" si="84"/>
        <v>0.175158861005383</v>
      </c>
      <c r="T95" s="3">
        <v>0.01</v>
      </c>
      <c r="U95" s="25">
        <f t="shared" si="85"/>
        <v>0.00175158861005383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0.00724158861005383</v>
      </c>
      <c r="AU95" s="28">
        <f t="shared" si="89"/>
        <v>28.47</v>
      </c>
      <c r="AV95" s="1">
        <f t="shared" si="90"/>
        <v>0.26</v>
      </c>
      <c r="AW95" s="2">
        <f t="shared" si="95"/>
        <v>0.47970532522378</v>
      </c>
      <c r="AX95" s="1">
        <f t="shared" si="91"/>
        <v>172.283627179868</v>
      </c>
      <c r="AZ95" s="2">
        <f t="shared" si="96"/>
        <v>0.127855078500402</v>
      </c>
      <c r="BA95" s="1">
        <f t="shared" si="92"/>
        <v>45.9184743616101</v>
      </c>
    </row>
    <row r="96" s="1" customFormat="1" spans="1:53">
      <c r="A96" s="13"/>
      <c r="B96" s="13"/>
      <c r="C96" s="16">
        <v>6</v>
      </c>
      <c r="D96" s="17">
        <v>18.6712279206667</v>
      </c>
      <c r="E96" s="19">
        <f t="shared" si="93"/>
        <v>12.3114604442258</v>
      </c>
      <c r="F96" s="16" t="s">
        <v>73</v>
      </c>
      <c r="G96" s="13">
        <v>7</v>
      </c>
      <c r="H96" s="18">
        <f t="shared" si="76"/>
        <v>18.6712279206667</v>
      </c>
      <c r="I96" s="18">
        <f t="shared" si="77"/>
        <v>291.821227920667</v>
      </c>
      <c r="J96" s="18">
        <f t="shared" si="78"/>
        <v>0.170493544999316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0.84992970689165</v>
      </c>
      <c r="P96" s="18">
        <f t="shared" si="81"/>
        <v>0.144907528728187</v>
      </c>
      <c r="Q96" s="23">
        <f t="shared" si="82"/>
        <v>0.0376759574693286</v>
      </c>
      <c r="R96" s="18">
        <f t="shared" si="83"/>
        <v>0.074022</v>
      </c>
      <c r="S96" s="24">
        <f t="shared" si="84"/>
        <v>0.508983241054398</v>
      </c>
      <c r="T96" s="3">
        <v>0.01</v>
      </c>
      <c r="U96" s="25">
        <f t="shared" si="85"/>
        <v>0.00508983241054398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0.015039832410544</v>
      </c>
      <c r="AU96" s="28">
        <f t="shared" si="89"/>
        <v>28.47</v>
      </c>
      <c r="AV96" s="1">
        <f t="shared" si="90"/>
        <v>0.26</v>
      </c>
      <c r="AW96" s="2">
        <f t="shared" si="95"/>
        <v>0.47970532522378</v>
      </c>
      <c r="AX96" s="1">
        <f t="shared" si="91"/>
        <v>357.810560554142</v>
      </c>
      <c r="AZ96" s="2">
        <f t="shared" si="96"/>
        <v>0.127855078500402</v>
      </c>
      <c r="BA96" s="1">
        <f t="shared" si="92"/>
        <v>95.3666655390608</v>
      </c>
    </row>
    <row r="97" s="1" customFormat="1" spans="1:53">
      <c r="A97" s="13"/>
      <c r="B97" s="13"/>
      <c r="C97" s="16">
        <v>7</v>
      </c>
      <c r="D97" s="17">
        <v>22.5804295377419</v>
      </c>
      <c r="E97" s="19">
        <f t="shared" si="93"/>
        <v>18.6712279206667</v>
      </c>
      <c r="F97" s="16" t="s">
        <v>73</v>
      </c>
      <c r="G97" s="13">
        <v>8</v>
      </c>
      <c r="H97" s="18">
        <f t="shared" si="76"/>
        <v>22.5804295377419</v>
      </c>
      <c r="I97" s="18">
        <f t="shared" si="77"/>
        <v>295.730429537742</v>
      </c>
      <c r="J97" s="18">
        <f t="shared" si="78"/>
        <v>0.265005504763658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0.989722178163463</v>
      </c>
      <c r="P97" s="18">
        <f t="shared" si="81"/>
        <v>0.262281825399996</v>
      </c>
      <c r="Q97" s="23">
        <f t="shared" si="82"/>
        <v>0.0681932746039989</v>
      </c>
      <c r="R97" s="18">
        <f t="shared" si="83"/>
        <v>0.074022</v>
      </c>
      <c r="S97" s="24">
        <f t="shared" si="84"/>
        <v>0.921256850720041</v>
      </c>
      <c r="T97" s="3">
        <v>0.01</v>
      </c>
      <c r="U97" s="25">
        <f t="shared" si="85"/>
        <v>0.00921256850720041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0.0191625685072004</v>
      </c>
      <c r="AU97" s="28">
        <f t="shared" si="89"/>
        <v>28.47</v>
      </c>
      <c r="AV97" s="1">
        <f t="shared" si="90"/>
        <v>0.26</v>
      </c>
      <c r="AW97" s="2">
        <f t="shared" si="95"/>
        <v>0.47970532522378</v>
      </c>
      <c r="AX97" s="1">
        <f t="shared" si="91"/>
        <v>455.894001479139</v>
      </c>
      <c r="AZ97" s="2">
        <f t="shared" si="96"/>
        <v>0.127855078500402</v>
      </c>
      <c r="BA97" s="1">
        <f t="shared" si="92"/>
        <v>121.508685190823</v>
      </c>
    </row>
    <row r="98" s="1" customFormat="1" spans="1:53">
      <c r="A98" s="13"/>
      <c r="B98" s="13"/>
      <c r="C98" s="16">
        <v>8</v>
      </c>
      <c r="D98" s="17">
        <v>20.2358323003226</v>
      </c>
      <c r="E98" s="19">
        <f t="shared" si="93"/>
        <v>22.5804295377419</v>
      </c>
      <c r="F98" s="16" t="s">
        <v>73</v>
      </c>
      <c r="G98" s="13">
        <v>9</v>
      </c>
      <c r="H98" s="18">
        <f t="shared" si="76"/>
        <v>20.2358323003226</v>
      </c>
      <c r="I98" s="18">
        <f t="shared" si="77"/>
        <v>293.385832300323</v>
      </c>
      <c r="J98" s="18">
        <f t="shared" si="78"/>
        <v>0.203697006406965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1.01214035276347</v>
      </c>
      <c r="P98" s="18">
        <f t="shared" si="81"/>
        <v>0.206169959921608</v>
      </c>
      <c r="Q98" s="23">
        <f t="shared" si="82"/>
        <v>0.0536041895796181</v>
      </c>
      <c r="R98" s="18">
        <f t="shared" si="83"/>
        <v>0.074022</v>
      </c>
      <c r="S98" s="24">
        <f t="shared" si="84"/>
        <v>0.72416564777523</v>
      </c>
      <c r="T98" s="3">
        <v>0.01</v>
      </c>
      <c r="U98" s="25">
        <f t="shared" si="85"/>
        <v>0.0072416564777523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0.0171916564777523</v>
      </c>
      <c r="AU98" s="28">
        <f t="shared" si="89"/>
        <v>28.47</v>
      </c>
      <c r="AV98" s="1">
        <f t="shared" si="90"/>
        <v>0.26</v>
      </c>
      <c r="AW98" s="2">
        <f t="shared" si="95"/>
        <v>0.47970532522378</v>
      </c>
      <c r="AX98" s="1">
        <f t="shared" si="91"/>
        <v>409.004307577674</v>
      </c>
      <c r="AZ98" s="2">
        <f t="shared" si="96"/>
        <v>0.127855078500402</v>
      </c>
      <c r="BA98" s="1">
        <f t="shared" si="92"/>
        <v>109.011251496846</v>
      </c>
    </row>
    <row r="99" s="1" customFormat="1" spans="1:53">
      <c r="A99" s="13"/>
      <c r="B99" s="13"/>
      <c r="C99" s="16">
        <v>9</v>
      </c>
      <c r="D99" s="17">
        <v>11.6328551143333</v>
      </c>
      <c r="E99" s="19">
        <f t="shared" si="93"/>
        <v>20.2358323003226</v>
      </c>
      <c r="F99" s="16" t="s">
        <v>73</v>
      </c>
      <c r="G99" s="13">
        <v>10</v>
      </c>
      <c r="H99" s="18">
        <f t="shared" si="76"/>
        <v>11.6328551143333</v>
      </c>
      <c r="I99" s="18">
        <f t="shared" si="77"/>
        <v>284.782855114333</v>
      </c>
      <c r="J99" s="18">
        <f t="shared" si="78"/>
        <v>0.074744145750184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1.09067039284186</v>
      </c>
      <c r="P99" s="18">
        <f t="shared" si="81"/>
        <v>0.0815212268079824</v>
      </c>
      <c r="Q99" s="23">
        <f t="shared" si="82"/>
        <v>0.0211955189700754</v>
      </c>
      <c r="R99" s="18">
        <f t="shared" si="83"/>
        <v>0.074022</v>
      </c>
      <c r="S99" s="24">
        <f t="shared" si="84"/>
        <v>0.286340803681006</v>
      </c>
      <c r="T99" s="3">
        <v>0.01</v>
      </c>
      <c r="U99" s="25">
        <f t="shared" si="85"/>
        <v>0.00286340803681006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6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7"/>
        <v>0.005</v>
      </c>
      <c r="AT99" s="2">
        <f t="shared" si="88"/>
        <v>0.00835340803681006</v>
      </c>
      <c r="AU99" s="28">
        <f t="shared" si="89"/>
        <v>28.47</v>
      </c>
      <c r="AV99" s="1">
        <f t="shared" si="90"/>
        <v>0.26</v>
      </c>
      <c r="AW99" s="2">
        <f t="shared" si="95"/>
        <v>0.47970532522378</v>
      </c>
      <c r="AX99" s="1">
        <f t="shared" si="91"/>
        <v>198.734768486717</v>
      </c>
      <c r="AZ99" s="2">
        <f t="shared" si="96"/>
        <v>0.127855078500402</v>
      </c>
      <c r="BA99" s="1">
        <f t="shared" si="92"/>
        <v>52.968453943627</v>
      </c>
    </row>
    <row r="100" s="1" customFormat="1" spans="1:53">
      <c r="A100" s="13"/>
      <c r="B100" s="13"/>
      <c r="C100" s="16">
        <v>10</v>
      </c>
      <c r="D100" s="17">
        <v>5.81710509867742</v>
      </c>
      <c r="E100" s="19">
        <f t="shared" si="93"/>
        <v>11.6328551143333</v>
      </c>
      <c r="F100" s="16" t="s">
        <v>73</v>
      </c>
      <c r="G100" s="13">
        <v>11</v>
      </c>
      <c r="H100" s="18">
        <f t="shared" si="76"/>
        <v>5.81710509867742</v>
      </c>
      <c r="I100" s="18">
        <f t="shared" si="77"/>
        <v>278.967105098677</v>
      </c>
      <c r="J100" s="18">
        <f t="shared" si="78"/>
        <v>0.036645560159824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0.958691707732184</v>
      </c>
      <c r="O100" s="18">
        <f t="shared" si="94"/>
        <v>0.335157458301694</v>
      </c>
      <c r="P100" s="18">
        <f t="shared" si="81"/>
        <v>0.0122820328012084</v>
      </c>
      <c r="Q100" s="23">
        <f t="shared" si="82"/>
        <v>0.00319332852831419</v>
      </c>
      <c r="R100" s="18">
        <f t="shared" si="83"/>
        <v>0.074022</v>
      </c>
      <c r="S100" s="24">
        <f t="shared" si="84"/>
        <v>0.0431402627369456</v>
      </c>
      <c r="T100" s="3">
        <v>0.01</v>
      </c>
      <c r="U100" s="25">
        <f t="shared" si="85"/>
        <v>0.000431402627369456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0.00592140262736946</v>
      </c>
      <c r="AU100" s="28">
        <f t="shared" si="89"/>
        <v>28.47</v>
      </c>
      <c r="AV100" s="1">
        <f t="shared" si="90"/>
        <v>0.26</v>
      </c>
      <c r="AW100" s="2">
        <f t="shared" si="95"/>
        <v>0.47970532522378</v>
      </c>
      <c r="AX100" s="1">
        <f t="shared" si="91"/>
        <v>140.875266128661</v>
      </c>
      <c r="AZ100" s="2">
        <f t="shared" si="96"/>
        <v>0.127855078500402</v>
      </c>
      <c r="BA100" s="1">
        <f t="shared" si="92"/>
        <v>37.5472550804862</v>
      </c>
    </row>
    <row r="101" s="1" customFormat="1" spans="1:54">
      <c r="A101" s="13"/>
      <c r="B101" s="13"/>
      <c r="C101" s="16">
        <v>11</v>
      </c>
      <c r="D101" s="17">
        <v>-7.833183472</v>
      </c>
      <c r="E101" s="19">
        <f t="shared" si="93"/>
        <v>5.81710509867742</v>
      </c>
      <c r="F101" s="16" t="s">
        <v>75</v>
      </c>
      <c r="G101" s="13">
        <v>12</v>
      </c>
      <c r="H101" s="18">
        <f t="shared" si="76"/>
        <v>-7.833183472</v>
      </c>
      <c r="I101" s="18">
        <f t="shared" si="77"/>
        <v>265.316816528</v>
      </c>
      <c r="J101" s="18">
        <f t="shared" si="78"/>
        <v>0.00608342159899894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0.607575425500485</v>
      </c>
      <c r="P101" s="18">
        <f t="shared" si="81"/>
        <v>0.00369613746651062</v>
      </c>
      <c r="Q101" s="23">
        <f t="shared" si="82"/>
        <v>0.000960995741292762</v>
      </c>
      <c r="R101" s="18">
        <f t="shared" si="83"/>
        <v>0.074022</v>
      </c>
      <c r="S101" s="24">
        <f t="shared" si="84"/>
        <v>0.0129825692536376</v>
      </c>
      <c r="T101" s="3">
        <v>0.01</v>
      </c>
      <c r="U101" s="25">
        <f t="shared" si="85"/>
        <v>0.000129825692536376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0.00561982569253638</v>
      </c>
      <c r="AU101" s="28">
        <f t="shared" si="89"/>
        <v>28.47</v>
      </c>
      <c r="AV101" s="1">
        <f t="shared" si="90"/>
        <v>0.26</v>
      </c>
      <c r="AW101" s="2">
        <f t="shared" si="95"/>
        <v>0.47970532522378</v>
      </c>
      <c r="AX101" s="1">
        <f t="shared" si="91"/>
        <v>133.700491227102</v>
      </c>
      <c r="AY101" s="1">
        <f>SUM(AX90:AX101)</f>
        <v>2539.20130684607</v>
      </c>
      <c r="AZ101" s="2">
        <f t="shared" si="96"/>
        <v>0.127855078500402</v>
      </c>
      <c r="BA101" s="1">
        <f t="shared" si="92"/>
        <v>35.6349740195378</v>
      </c>
      <c r="BB101" s="1">
        <f>SUM(BA90:BA101)</f>
        <v>676.769185882353</v>
      </c>
    </row>
    <row r="102" s="1" customFormat="1" spans="1:46">
      <c r="A102" s="13"/>
      <c r="B102" s="13"/>
      <c r="C102" s="16">
        <v>12</v>
      </c>
      <c r="D102" s="17">
        <v>-18.5304461109677</v>
      </c>
      <c r="E102" s="19">
        <f t="shared" si="93"/>
        <v>-7.833183472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3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6.98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45.6246575342466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405.399452054794</v>
      </c>
      <c r="F7" s="3">
        <v>134.758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(AV38+AV53+AY69+AY85+AY101+BB101+AG69)</f>
        <v>12778050.0188555</v>
      </c>
      <c r="J14" s="14" t="s">
        <v>22</v>
      </c>
      <c r="K14" s="14">
        <f>I14/(10000*1000)</f>
        <v>1.27780500188555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6180092.83096809</v>
      </c>
      <c r="J15" s="14" t="s">
        <v>22</v>
      </c>
      <c r="K15" s="14">
        <f>I15/(10000*1000)</f>
        <v>0.618009283096809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7.56062065280645</v>
      </c>
      <c r="E27" s="16"/>
      <c r="F27" s="16"/>
      <c r="G27" s="13">
        <v>1</v>
      </c>
      <c r="H27" s="18">
        <f t="shared" ref="H27:H38" si="0">E28</f>
        <v>7.56062065280645</v>
      </c>
      <c r="I27" s="18">
        <f t="shared" ref="I27:I38" si="1">H27+273.15</f>
        <v>280.710620652806</v>
      </c>
      <c r="J27" s="18">
        <f t="shared" ref="J27:J38" si="2">EXP(($C$16*(I27-$C$14))/($C$17*I27*$C$14))</f>
        <v>0.0455166202663237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0.0507581372471147</v>
      </c>
      <c r="Q27" s="23">
        <f t="shared" ref="Q27:Q38" si="6">P27*$B$29</f>
        <v>0.00609097646965377</v>
      </c>
      <c r="R27" s="18">
        <f t="shared" ref="R27:R38" si="7">L27*$B$29</f>
        <v>0.133818733333333</v>
      </c>
      <c r="S27" s="24">
        <f t="shared" ref="S27:S38" si="8">Q27/R27</f>
        <v>0.0455166202663237</v>
      </c>
      <c r="T27" s="3">
        <v>0.01</v>
      </c>
      <c r="U27" s="25">
        <f t="shared" ref="U27:U38" si="9">S27*T27</f>
        <v>0.000455166202663237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0.0223551662026632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0.581666666666667</v>
      </c>
      <c r="AU27" s="1">
        <f t="shared" ref="AU27:AU38" si="17">AT27*10000*AS27*0.67*AR27*AQ27</f>
        <v>1165.85300662465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1.55306525070968</v>
      </c>
      <c r="E28" s="19">
        <f t="shared" ref="E28:E39" si="18">D27</f>
        <v>7.56062065280645</v>
      </c>
      <c r="F28" s="16" t="s">
        <v>73</v>
      </c>
      <c r="G28" s="13">
        <v>2</v>
      </c>
      <c r="H28" s="18">
        <f t="shared" si="0"/>
        <v>1.55306525070968</v>
      </c>
      <c r="I28" s="18">
        <f t="shared" si="1"/>
        <v>274.70306525071</v>
      </c>
      <c r="J28" s="18">
        <f t="shared" si="2"/>
        <v>0.021317222985964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2.17955408497511</v>
      </c>
      <c r="P28" s="18">
        <f t="shared" si="5"/>
        <v>0.0464620404393831</v>
      </c>
      <c r="Q28" s="23">
        <f t="shared" si="6"/>
        <v>0.00557544485272597</v>
      </c>
      <c r="R28" s="18">
        <f t="shared" si="7"/>
        <v>0.133818733333333</v>
      </c>
      <c r="S28" s="24">
        <f t="shared" si="8"/>
        <v>0.0416641580281433</v>
      </c>
      <c r="T28" s="3">
        <v>0.01</v>
      </c>
      <c r="U28" s="25">
        <f t="shared" si="9"/>
        <v>0.000416641580281433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0.0223166415802814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0.581666666666667</v>
      </c>
      <c r="AU28" s="1">
        <f t="shared" si="17"/>
        <v>1163.84389399155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5.9889023895</v>
      </c>
      <c r="E29" s="19">
        <f t="shared" si="18"/>
        <v>1.55306525070968</v>
      </c>
      <c r="F29" s="16" t="s">
        <v>73</v>
      </c>
      <c r="G29" s="13">
        <v>3</v>
      </c>
      <c r="H29" s="18">
        <f t="shared" si="0"/>
        <v>5.9889023895</v>
      </c>
      <c r="I29" s="18">
        <f t="shared" si="1"/>
        <v>279.1389023895</v>
      </c>
      <c r="J29" s="18">
        <f t="shared" si="2"/>
        <v>0.0374412668566356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3.24824815564684</v>
      </c>
      <c r="P29" s="18">
        <f t="shared" si="5"/>
        <v>0.121618526012148</v>
      </c>
      <c r="Q29" s="23">
        <f t="shared" si="6"/>
        <v>0.0145942231214577</v>
      </c>
      <c r="R29" s="18">
        <f t="shared" si="7"/>
        <v>0.133818733333333</v>
      </c>
      <c r="S29" s="24">
        <f t="shared" si="8"/>
        <v>0.109059641785014</v>
      </c>
      <c r="T29" s="3">
        <v>0.01</v>
      </c>
      <c r="U29" s="25">
        <f t="shared" si="9"/>
        <v>0.00109059641785014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0.0229905964178501</v>
      </c>
      <c r="AR29" s="28">
        <f t="shared" si="15"/>
        <v>111.515611111111</v>
      </c>
      <c r="AS29" s="1">
        <f t="shared" si="16"/>
        <v>0.12</v>
      </c>
      <c r="AT29" s="2">
        <f t="shared" si="20"/>
        <v>0.581666666666667</v>
      </c>
      <c r="AU29" s="1">
        <f t="shared" si="17"/>
        <v>1198.99157603451</v>
      </c>
    </row>
    <row r="30" s="1" customFormat="1" spans="1:47">
      <c r="A30" s="13"/>
      <c r="B30" s="13"/>
      <c r="C30" s="16">
        <v>3</v>
      </c>
      <c r="D30" s="17">
        <v>8.98069913854839</v>
      </c>
      <c r="E30" s="19">
        <f t="shared" si="18"/>
        <v>5.9889023895</v>
      </c>
      <c r="F30" s="16" t="s">
        <v>73</v>
      </c>
      <c r="G30" s="13">
        <v>4</v>
      </c>
      <c r="H30" s="18">
        <f t="shared" si="0"/>
        <v>8.98069913854839</v>
      </c>
      <c r="I30" s="18">
        <f t="shared" si="1"/>
        <v>282.130699138548</v>
      </c>
      <c r="J30" s="18">
        <f t="shared" si="2"/>
        <v>0.054199265794921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4.2417857407458</v>
      </c>
      <c r="P30" s="18">
        <f t="shared" si="5"/>
        <v>0.229901672807787</v>
      </c>
      <c r="Q30" s="23">
        <f t="shared" si="6"/>
        <v>0.0275882007369345</v>
      </c>
      <c r="R30" s="18">
        <f t="shared" si="7"/>
        <v>0.133818733333333</v>
      </c>
      <c r="S30" s="24">
        <f t="shared" si="8"/>
        <v>0.206160976492089</v>
      </c>
      <c r="T30" s="3">
        <v>0.01</v>
      </c>
      <c r="U30" s="25">
        <f t="shared" si="9"/>
        <v>0.00206160976492089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0.0239616097649209</v>
      </c>
      <c r="AR30" s="28">
        <f t="shared" si="15"/>
        <v>111.515611111111</v>
      </c>
      <c r="AS30" s="1">
        <f t="shared" si="16"/>
        <v>0.12</v>
      </c>
      <c r="AT30" s="2">
        <f t="shared" si="20"/>
        <v>0.581666666666667</v>
      </c>
      <c r="AU30" s="1">
        <f t="shared" si="17"/>
        <v>1249.63127246496</v>
      </c>
    </row>
    <row r="31" s="1" customFormat="1" spans="1:47">
      <c r="A31" s="13"/>
      <c r="B31" s="13"/>
      <c r="C31" s="16">
        <v>4</v>
      </c>
      <c r="D31" s="17">
        <v>15.6668355410667</v>
      </c>
      <c r="E31" s="19">
        <f t="shared" si="18"/>
        <v>8.98069913854839</v>
      </c>
      <c r="F31" s="16" t="s">
        <v>73</v>
      </c>
      <c r="G31" s="13">
        <v>5</v>
      </c>
      <c r="H31" s="18">
        <f t="shared" si="0"/>
        <v>15.6668355410667</v>
      </c>
      <c r="I31" s="18">
        <f t="shared" si="1"/>
        <v>288.816835541067</v>
      </c>
      <c r="J31" s="18">
        <f t="shared" si="2"/>
        <v>0.120495774533954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3.81128986454111</v>
      </c>
      <c r="O31" s="18">
        <f t="shared" si="19"/>
        <v>1.31575031450801</v>
      </c>
      <c r="P31" s="18">
        <f t="shared" si="5"/>
        <v>0.158542353239936</v>
      </c>
      <c r="Q31" s="23">
        <f t="shared" si="6"/>
        <v>0.0190250823887924</v>
      </c>
      <c r="R31" s="18">
        <f t="shared" si="7"/>
        <v>0.133818733333333</v>
      </c>
      <c r="S31" s="24">
        <f t="shared" si="8"/>
        <v>0.142170546043073</v>
      </c>
      <c r="T31" s="3">
        <v>0.01</v>
      </c>
      <c r="U31" s="25">
        <f t="shared" si="9"/>
        <v>0.00142170546043073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0.0308717054604307</v>
      </c>
      <c r="AR31" s="28">
        <f t="shared" si="15"/>
        <v>111.515611111111</v>
      </c>
      <c r="AS31" s="1">
        <f t="shared" si="16"/>
        <v>0.12</v>
      </c>
      <c r="AT31" s="2">
        <f t="shared" si="20"/>
        <v>0.581666666666667</v>
      </c>
      <c r="AU31" s="1">
        <f t="shared" si="17"/>
        <v>1610.00237280213</v>
      </c>
    </row>
    <row r="32" s="1" customFormat="1" spans="1:47">
      <c r="A32" s="13"/>
      <c r="B32" s="13"/>
      <c r="C32" s="16">
        <v>5</v>
      </c>
      <c r="D32" s="17">
        <v>21.2574445948387</v>
      </c>
      <c r="E32" s="19">
        <f t="shared" si="18"/>
        <v>15.6668355410667</v>
      </c>
      <c r="F32" s="16" t="s">
        <v>75</v>
      </c>
      <c r="G32" s="13">
        <v>6</v>
      </c>
      <c r="H32" s="18">
        <f t="shared" si="0"/>
        <v>21.2574445948387</v>
      </c>
      <c r="I32" s="18">
        <f t="shared" si="1"/>
        <v>294.407444594839</v>
      </c>
      <c r="J32" s="18">
        <f t="shared" si="2"/>
        <v>0.228559572367626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2.27236407237919</v>
      </c>
      <c r="P32" s="18">
        <f t="shared" si="5"/>
        <v>0.519370560646544</v>
      </c>
      <c r="Q32" s="23">
        <f t="shared" si="6"/>
        <v>0.0623244672775853</v>
      </c>
      <c r="R32" s="18">
        <f t="shared" si="7"/>
        <v>0.133818733333333</v>
      </c>
      <c r="S32" s="24">
        <f t="shared" si="8"/>
        <v>0.465737985445874</v>
      </c>
      <c r="T32" s="3">
        <v>0.01</v>
      </c>
      <c r="U32" s="25">
        <f t="shared" si="9"/>
        <v>0.00465737985445874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0.0341073798544587</v>
      </c>
      <c r="AR32" s="28">
        <f t="shared" si="15"/>
        <v>111.515611111111</v>
      </c>
      <c r="AS32" s="1">
        <f t="shared" si="16"/>
        <v>0.12</v>
      </c>
      <c r="AT32" s="2">
        <f t="shared" si="20"/>
        <v>0.581666666666667</v>
      </c>
      <c r="AU32" s="1">
        <f t="shared" si="17"/>
        <v>1778.74729227791</v>
      </c>
    </row>
    <row r="33" s="1" customFormat="1" spans="1:47">
      <c r="A33" s="13"/>
      <c r="B33" s="13"/>
      <c r="C33" s="16">
        <v>6</v>
      </c>
      <c r="D33" s="17">
        <v>24.1215544833333</v>
      </c>
      <c r="E33" s="19">
        <f t="shared" si="18"/>
        <v>21.2574445948387</v>
      </c>
      <c r="F33" s="16" t="s">
        <v>73</v>
      </c>
      <c r="G33" s="13">
        <v>7</v>
      </c>
      <c r="H33" s="18">
        <f t="shared" si="0"/>
        <v>24.1215544833333</v>
      </c>
      <c r="I33" s="18">
        <f t="shared" si="1"/>
        <v>297.271554483333</v>
      </c>
      <c r="J33" s="18">
        <f t="shared" si="2"/>
        <v>0.31432864932909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2.86814962284375</v>
      </c>
      <c r="P33" s="18">
        <f t="shared" si="5"/>
        <v>0.901541597022216</v>
      </c>
      <c r="Q33" s="23">
        <f t="shared" si="6"/>
        <v>0.108184991642666</v>
      </c>
      <c r="R33" s="18">
        <f t="shared" si="7"/>
        <v>0.133818733333333</v>
      </c>
      <c r="S33" s="24">
        <f t="shared" si="8"/>
        <v>0.808444295860913</v>
      </c>
      <c r="T33" s="3">
        <v>0.01</v>
      </c>
      <c r="U33" s="25">
        <f t="shared" si="9"/>
        <v>0.00808444295860913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0.0429844429586091</v>
      </c>
      <c r="AR33" s="28">
        <f t="shared" si="15"/>
        <v>111.515611111111</v>
      </c>
      <c r="AS33" s="1">
        <f t="shared" si="16"/>
        <v>0.12</v>
      </c>
      <c r="AT33" s="2">
        <f t="shared" si="20"/>
        <v>0.581666666666667</v>
      </c>
      <c r="AU33" s="1">
        <f t="shared" si="17"/>
        <v>2241.69847842197</v>
      </c>
    </row>
    <row r="34" s="1" customFormat="1" spans="1:47">
      <c r="A34" s="13"/>
      <c r="B34" s="13"/>
      <c r="C34" s="16">
        <v>7</v>
      </c>
      <c r="D34" s="17">
        <v>29.4893333841936</v>
      </c>
      <c r="E34" s="19">
        <f t="shared" si="18"/>
        <v>24.1215544833333</v>
      </c>
      <c r="F34" s="16" t="s">
        <v>73</v>
      </c>
      <c r="G34" s="13">
        <v>8</v>
      </c>
      <c r="H34" s="18">
        <f t="shared" si="0"/>
        <v>29.4893333841936</v>
      </c>
      <c r="I34" s="18">
        <f t="shared" si="1"/>
        <v>302.639333384194</v>
      </c>
      <c r="J34" s="18">
        <f t="shared" si="2"/>
        <v>0.561931298136125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3.08176413693265</v>
      </c>
      <c r="P34" s="18">
        <f t="shared" si="5"/>
        <v>1.73173972201592</v>
      </c>
      <c r="Q34" s="23">
        <f t="shared" si="6"/>
        <v>0.20780876664191</v>
      </c>
      <c r="R34" s="18">
        <f t="shared" si="7"/>
        <v>0.133818733333333</v>
      </c>
      <c r="S34" s="24">
        <f t="shared" si="8"/>
        <v>1.55291237232288</v>
      </c>
      <c r="T34" s="3">
        <v>0.01</v>
      </c>
      <c r="U34" s="25">
        <f t="shared" si="9"/>
        <v>0.0155291237232288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0.0504291237232289</v>
      </c>
      <c r="AR34" s="28">
        <f t="shared" si="15"/>
        <v>111.515611111111</v>
      </c>
      <c r="AS34" s="1">
        <f t="shared" si="16"/>
        <v>0.12</v>
      </c>
      <c r="AT34" s="2">
        <f t="shared" si="20"/>
        <v>0.581666666666667</v>
      </c>
      <c r="AU34" s="1">
        <f t="shared" si="17"/>
        <v>2629.94893355652</v>
      </c>
    </row>
    <row r="35" s="1" customFormat="1" spans="1:47">
      <c r="A35" s="13"/>
      <c r="B35" s="13"/>
      <c r="C35" s="16">
        <v>8</v>
      </c>
      <c r="D35" s="17">
        <v>28.044597203871</v>
      </c>
      <c r="E35" s="19">
        <f t="shared" si="18"/>
        <v>29.4893333841936</v>
      </c>
      <c r="F35" s="16" t="s">
        <v>73</v>
      </c>
      <c r="G35" s="13">
        <v>9</v>
      </c>
      <c r="H35" s="18">
        <f t="shared" si="0"/>
        <v>28.044597203871</v>
      </c>
      <c r="I35" s="18">
        <f t="shared" si="1"/>
        <v>301.194597203871</v>
      </c>
      <c r="J35" s="18">
        <f t="shared" si="2"/>
        <v>0.481572217143404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2.46518052602784</v>
      </c>
      <c r="P35" s="18">
        <f t="shared" si="5"/>
        <v>1.18716245157797</v>
      </c>
      <c r="Q35" s="23">
        <f t="shared" si="6"/>
        <v>0.142459494189356</v>
      </c>
      <c r="R35" s="18">
        <f t="shared" si="7"/>
        <v>0.133818733333333</v>
      </c>
      <c r="S35" s="24">
        <f t="shared" si="8"/>
        <v>1.06457063701612</v>
      </c>
      <c r="T35" s="3">
        <v>0.01</v>
      </c>
      <c r="U35" s="25">
        <f t="shared" si="9"/>
        <v>0.0106457063701612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0.0400957063701612</v>
      </c>
      <c r="AR35" s="28">
        <f t="shared" si="15"/>
        <v>111.515611111111</v>
      </c>
      <c r="AS35" s="1">
        <f t="shared" si="16"/>
        <v>0.12</v>
      </c>
      <c r="AT35" s="2">
        <f t="shared" si="20"/>
        <v>0.581666666666667</v>
      </c>
      <c r="AU35" s="1">
        <f t="shared" si="17"/>
        <v>2091.0468479909</v>
      </c>
    </row>
    <row r="36" s="1" customFormat="1" spans="1:47">
      <c r="A36" s="13"/>
      <c r="B36" s="13"/>
      <c r="C36" s="16">
        <v>9</v>
      </c>
      <c r="D36" s="17">
        <v>24.0723623436667</v>
      </c>
      <c r="E36" s="19">
        <f t="shared" si="18"/>
        <v>28.044597203871</v>
      </c>
      <c r="F36" s="16" t="s">
        <v>73</v>
      </c>
      <c r="G36" s="13">
        <v>10</v>
      </c>
      <c r="H36" s="18">
        <f t="shared" si="0"/>
        <v>24.0723623436667</v>
      </c>
      <c r="I36" s="18">
        <f t="shared" si="1"/>
        <v>297.222362343667</v>
      </c>
      <c r="J36" s="18">
        <f t="shared" si="2"/>
        <v>0.312629294804046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2.39317418556098</v>
      </c>
      <c r="P36" s="18">
        <f t="shared" si="5"/>
        <v>0.748176357975177</v>
      </c>
      <c r="Q36" s="23">
        <f t="shared" si="6"/>
        <v>0.0897811629570213</v>
      </c>
      <c r="R36" s="18">
        <f t="shared" si="7"/>
        <v>0.133818733333333</v>
      </c>
      <c r="S36" s="24">
        <f t="shared" si="8"/>
        <v>0.670916251563841</v>
      </c>
      <c r="T36" s="3">
        <v>0.01</v>
      </c>
      <c r="U36" s="25">
        <f t="shared" si="9"/>
        <v>0.00670916251563841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0.0361591625156384</v>
      </c>
      <c r="AR36" s="28">
        <f t="shared" si="15"/>
        <v>111.515611111111</v>
      </c>
      <c r="AS36" s="1">
        <f t="shared" si="16"/>
        <v>0.12</v>
      </c>
      <c r="AT36" s="2">
        <f t="shared" si="20"/>
        <v>0.581666666666667</v>
      </c>
      <c r="AU36" s="1">
        <f t="shared" si="17"/>
        <v>1885.75061145662</v>
      </c>
    </row>
    <row r="37" s="1" customFormat="1" spans="1:47">
      <c r="A37" s="13"/>
      <c r="B37" s="13"/>
      <c r="C37" s="16">
        <v>10</v>
      </c>
      <c r="D37" s="17">
        <v>18.7393466135484</v>
      </c>
      <c r="E37" s="19">
        <f t="shared" si="18"/>
        <v>24.0723623436667</v>
      </c>
      <c r="F37" s="16" t="s">
        <v>73</v>
      </c>
      <c r="G37" s="13">
        <v>11</v>
      </c>
      <c r="H37" s="18">
        <f t="shared" si="0"/>
        <v>18.7393466135484</v>
      </c>
      <c r="I37" s="18">
        <f t="shared" si="1"/>
        <v>291.889346613548</v>
      </c>
      <c r="J37" s="18">
        <f t="shared" si="2"/>
        <v>0.171826289252816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1.56274793620652</v>
      </c>
      <c r="O37" s="18">
        <f t="shared" si="19"/>
        <v>1.1974060024904</v>
      </c>
      <c r="P37" s="18">
        <f t="shared" si="5"/>
        <v>0.205745830136974</v>
      </c>
      <c r="Q37" s="23">
        <f t="shared" si="6"/>
        <v>0.0246894996164369</v>
      </c>
      <c r="R37" s="18">
        <f t="shared" si="7"/>
        <v>0.133818733333333</v>
      </c>
      <c r="S37" s="24">
        <f t="shared" si="8"/>
        <v>0.184499576415336</v>
      </c>
      <c r="T37" s="3">
        <v>0.01</v>
      </c>
      <c r="U37" s="25">
        <f t="shared" si="9"/>
        <v>0.00184499576415336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0.0237449957641534</v>
      </c>
      <c r="AR37" s="28">
        <f t="shared" si="15"/>
        <v>111.515611111111</v>
      </c>
      <c r="AS37" s="1">
        <f t="shared" si="16"/>
        <v>0.12</v>
      </c>
      <c r="AT37" s="2">
        <f t="shared" si="20"/>
        <v>0.581666666666667</v>
      </c>
      <c r="AU37" s="1">
        <f t="shared" si="17"/>
        <v>1238.33455108152</v>
      </c>
    </row>
    <row r="38" s="1" customFormat="1" spans="1:48">
      <c r="A38" s="13"/>
      <c r="B38" s="13"/>
      <c r="C38" s="16">
        <v>11</v>
      </c>
      <c r="D38" s="17">
        <v>16.2745334791333</v>
      </c>
      <c r="E38" s="19">
        <f t="shared" si="18"/>
        <v>18.7393466135484</v>
      </c>
      <c r="F38" s="16" t="s">
        <v>75</v>
      </c>
      <c r="G38" s="13">
        <v>12</v>
      </c>
      <c r="H38" s="18">
        <f t="shared" si="0"/>
        <v>16.2745334791333</v>
      </c>
      <c r="I38" s="18">
        <f t="shared" si="1"/>
        <v>289.424533479133</v>
      </c>
      <c r="J38" s="18">
        <f t="shared" si="2"/>
        <v>0.12933428516966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2.10681628346454</v>
      </c>
      <c r="P38" s="18">
        <f t="shared" si="5"/>
        <v>0.272483578005686</v>
      </c>
      <c r="Q38" s="23">
        <f t="shared" si="6"/>
        <v>0.0326980293606823</v>
      </c>
      <c r="R38" s="18">
        <f t="shared" si="7"/>
        <v>0.133818733333333</v>
      </c>
      <c r="S38" s="24">
        <f t="shared" si="8"/>
        <v>0.244345679757958</v>
      </c>
      <c r="T38" s="3">
        <v>0.01</v>
      </c>
      <c r="U38" s="25">
        <f t="shared" si="9"/>
        <v>0.00244345679757958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0.0243434567975796</v>
      </c>
      <c r="AR38" s="28">
        <f t="shared" si="15"/>
        <v>111.515611111111</v>
      </c>
      <c r="AS38" s="1">
        <f t="shared" si="16"/>
        <v>0.12</v>
      </c>
      <c r="AT38" s="2">
        <f t="shared" si="20"/>
        <v>0.581666666666667</v>
      </c>
      <c r="AU38" s="1">
        <f t="shared" si="17"/>
        <v>1269.54512624981</v>
      </c>
      <c r="AV38" s="1">
        <f>SUM(AU27:AU38)</f>
        <v>19523.393962953</v>
      </c>
    </row>
    <row r="39" s="1" customFormat="1" spans="1:46">
      <c r="A39" s="13"/>
      <c r="B39" s="13"/>
      <c r="C39" s="16">
        <v>12</v>
      </c>
      <c r="D39" s="17">
        <v>6.33735366248387</v>
      </c>
      <c r="E39" s="19">
        <f t="shared" si="18"/>
        <v>16.2745334791333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7.56062065280645</v>
      </c>
      <c r="E42" s="16"/>
      <c r="F42" s="16"/>
      <c r="G42" s="13">
        <v>1</v>
      </c>
      <c r="H42" s="18">
        <f t="shared" ref="H42:H53" si="21">E43</f>
        <v>7.56062065280645</v>
      </c>
      <c r="I42" s="18">
        <f t="shared" ref="I42:I53" si="22">H42+273.15</f>
        <v>280.710620652806</v>
      </c>
      <c r="J42" s="18">
        <f t="shared" ref="J42:J53" si="23">EXP(($C$16*(I42-$C$14))/($C$17*I42*$C$14))</f>
        <v>0.0455166202663237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0.003508923669477</v>
      </c>
      <c r="Q42" s="23">
        <f t="shared" ref="Q42:Q53" si="27">P42*$B$44</f>
        <v>0.000456160077032011</v>
      </c>
      <c r="R42" s="18">
        <f t="shared" ref="R42:R53" si="28">L42*$B$44</f>
        <v>0.0100218354166667</v>
      </c>
      <c r="S42" s="24">
        <f t="shared" ref="S42:S53" si="29">Q42/R42</f>
        <v>0.0455166202663237</v>
      </c>
      <c r="T42" s="3">
        <v>0.01</v>
      </c>
      <c r="U42" s="25">
        <f t="shared" ref="U42:U53" si="30">S42*T42</f>
        <v>0.000455166202663237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0.0152551662026632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>$E$5/12</f>
        <v>3.80205479452055</v>
      </c>
      <c r="AU42" s="1">
        <f t="shared" ref="AU42:AU53" si="36">AT42*10000*AS42*0.67*AR42*AQ42</f>
        <v>389.455089870338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1.55306525070968</v>
      </c>
      <c r="E43" s="19">
        <f t="shared" ref="E43:E54" si="37">D42</f>
        <v>7.56062065280645</v>
      </c>
      <c r="F43" s="16" t="s">
        <v>73</v>
      </c>
      <c r="G43" s="13">
        <v>2</v>
      </c>
      <c r="H43" s="18">
        <f t="shared" si="21"/>
        <v>1.55306525070968</v>
      </c>
      <c r="I43" s="18">
        <f t="shared" si="22"/>
        <v>274.70306525071</v>
      </c>
      <c r="J43" s="18">
        <f t="shared" si="23"/>
        <v>0.021317222985964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0.150673159663856</v>
      </c>
      <c r="P43" s="18">
        <f t="shared" si="26"/>
        <v>0.00321193334255418</v>
      </c>
      <c r="Q43" s="23">
        <f t="shared" si="27"/>
        <v>0.000417551334532044</v>
      </c>
      <c r="R43" s="18">
        <f t="shared" si="28"/>
        <v>0.0100218354166667</v>
      </c>
      <c r="S43" s="24">
        <f t="shared" si="29"/>
        <v>0.0416641580281433</v>
      </c>
      <c r="T43" s="3">
        <v>0.01</v>
      </c>
      <c r="U43" s="25">
        <f t="shared" si="30"/>
        <v>0.000416641580281433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0.0152166415802814</v>
      </c>
      <c r="AR43" s="28">
        <f t="shared" si="34"/>
        <v>7.70910416666667</v>
      </c>
      <c r="AS43" s="1">
        <f t="shared" si="35"/>
        <v>0.13</v>
      </c>
      <c r="AT43" s="2">
        <f t="shared" ref="AT43:AT53" si="39">$E$5/12</f>
        <v>3.80205479452055</v>
      </c>
      <c r="AU43" s="1">
        <f t="shared" si="36"/>
        <v>388.471579754971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5.9889023895</v>
      </c>
      <c r="E44" s="19">
        <f t="shared" si="37"/>
        <v>1.55306525070968</v>
      </c>
      <c r="F44" s="16" t="s">
        <v>73</v>
      </c>
      <c r="G44" s="13">
        <v>3</v>
      </c>
      <c r="H44" s="18">
        <f t="shared" si="21"/>
        <v>5.9889023895</v>
      </c>
      <c r="I44" s="18">
        <f t="shared" si="22"/>
        <v>279.1389023895</v>
      </c>
      <c r="J44" s="18">
        <f t="shared" si="23"/>
        <v>0.0374412668566356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0.224552267987969</v>
      </c>
      <c r="P44" s="18">
        <f t="shared" si="26"/>
        <v>0.00840752138900029</v>
      </c>
      <c r="Q44" s="23">
        <f t="shared" si="27"/>
        <v>0.00109297778057004</v>
      </c>
      <c r="R44" s="18">
        <f t="shared" si="28"/>
        <v>0.0100218354166667</v>
      </c>
      <c r="S44" s="24">
        <f t="shared" si="29"/>
        <v>0.109059641785014</v>
      </c>
      <c r="T44" s="3">
        <v>0.01</v>
      </c>
      <c r="U44" s="25">
        <f t="shared" si="30"/>
        <v>0.00109059641785014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0.0158905964178501</v>
      </c>
      <c r="AR44" s="28">
        <f t="shared" si="34"/>
        <v>7.70910416666667</v>
      </c>
      <c r="AS44" s="1">
        <f t="shared" si="35"/>
        <v>0.13</v>
      </c>
      <c r="AT44" s="2">
        <f t="shared" si="39"/>
        <v>3.80205479452055</v>
      </c>
      <c r="AU44" s="1">
        <f t="shared" si="36"/>
        <v>405.677235750253</v>
      </c>
    </row>
    <row r="45" s="1" customFormat="1" spans="1:47">
      <c r="A45" s="13"/>
      <c r="B45" s="13"/>
      <c r="C45" s="16">
        <v>3</v>
      </c>
      <c r="D45" s="17">
        <v>8.98069913854839</v>
      </c>
      <c r="E45" s="19">
        <f t="shared" si="37"/>
        <v>5.9889023895</v>
      </c>
      <c r="F45" s="16" t="s">
        <v>73</v>
      </c>
      <c r="G45" s="13">
        <v>4</v>
      </c>
      <c r="H45" s="18">
        <f t="shared" si="21"/>
        <v>8.98069913854839</v>
      </c>
      <c r="I45" s="18">
        <f t="shared" si="22"/>
        <v>282.130699138548</v>
      </c>
      <c r="J45" s="18">
        <f t="shared" si="23"/>
        <v>0.054199265794921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0.293235788265635</v>
      </c>
      <c r="P45" s="18">
        <f t="shared" si="26"/>
        <v>0.0158931644287923</v>
      </c>
      <c r="Q45" s="23">
        <f t="shared" si="27"/>
        <v>0.002066111375743</v>
      </c>
      <c r="R45" s="18">
        <f t="shared" si="28"/>
        <v>0.0100218354166667</v>
      </c>
      <c r="S45" s="24">
        <f t="shared" si="29"/>
        <v>0.206160976492089</v>
      </c>
      <c r="T45" s="3">
        <v>0.01</v>
      </c>
      <c r="U45" s="25">
        <f t="shared" si="30"/>
        <v>0.00206160976492089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0.0168616097649209</v>
      </c>
      <c r="AR45" s="28">
        <f t="shared" si="34"/>
        <v>7.70910416666667</v>
      </c>
      <c r="AS45" s="1">
        <f t="shared" si="35"/>
        <v>0.13</v>
      </c>
      <c r="AT45" s="2">
        <f t="shared" si="39"/>
        <v>3.80205479452055</v>
      </c>
      <c r="AU45" s="1">
        <f t="shared" si="36"/>
        <v>430.466614333536</v>
      </c>
    </row>
    <row r="46" s="1" customFormat="1" spans="1:47">
      <c r="A46" s="13"/>
      <c r="B46" s="13"/>
      <c r="C46" s="16">
        <v>4</v>
      </c>
      <c r="D46" s="17">
        <v>15.6668355410667</v>
      </c>
      <c r="E46" s="19">
        <f t="shared" si="37"/>
        <v>8.98069913854839</v>
      </c>
      <c r="F46" s="16" t="s">
        <v>73</v>
      </c>
      <c r="G46" s="13">
        <v>5</v>
      </c>
      <c r="H46" s="18">
        <f t="shared" si="21"/>
        <v>15.6668355410667</v>
      </c>
      <c r="I46" s="18">
        <f t="shared" si="22"/>
        <v>288.816835541067</v>
      </c>
      <c r="J46" s="18">
        <f t="shared" si="23"/>
        <v>0.120495774533954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0.263475492645001</v>
      </c>
      <c r="O46" s="18">
        <f t="shared" si="38"/>
        <v>0.0909581728585088</v>
      </c>
      <c r="P46" s="18">
        <f t="shared" si="26"/>
        <v>0.0109600754887793</v>
      </c>
      <c r="Q46" s="23">
        <f t="shared" si="27"/>
        <v>0.00142480981354131</v>
      </c>
      <c r="R46" s="18">
        <f t="shared" si="28"/>
        <v>0.0100218354166667</v>
      </c>
      <c r="S46" s="24">
        <f t="shared" si="29"/>
        <v>0.142170546043073</v>
      </c>
      <c r="T46" s="3">
        <v>0.01</v>
      </c>
      <c r="U46" s="25">
        <f t="shared" si="30"/>
        <v>0.00142170546043073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0.0285217054604307</v>
      </c>
      <c r="AR46" s="28">
        <f t="shared" si="34"/>
        <v>7.70910416666667</v>
      </c>
      <c r="AS46" s="1">
        <f t="shared" si="35"/>
        <v>0.13</v>
      </c>
      <c r="AT46" s="2">
        <f t="shared" si="39"/>
        <v>3.80205479452055</v>
      </c>
      <c r="AU46" s="1">
        <f t="shared" si="36"/>
        <v>728.141746591273</v>
      </c>
    </row>
    <row r="47" s="1" customFormat="1" spans="1:47">
      <c r="A47" s="13"/>
      <c r="B47" s="13"/>
      <c r="C47" s="16">
        <v>5</v>
      </c>
      <c r="D47" s="17">
        <v>21.2574445948387</v>
      </c>
      <c r="E47" s="19">
        <f t="shared" si="37"/>
        <v>15.6668355410667</v>
      </c>
      <c r="F47" s="16" t="s">
        <v>75</v>
      </c>
      <c r="G47" s="13">
        <v>6</v>
      </c>
      <c r="H47" s="18">
        <f t="shared" si="21"/>
        <v>21.2574445948387</v>
      </c>
      <c r="I47" s="18">
        <f t="shared" si="22"/>
        <v>294.407444594839</v>
      </c>
      <c r="J47" s="18">
        <f t="shared" si="23"/>
        <v>0.228559572367626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0.157089139036396</v>
      </c>
      <c r="P47" s="18">
        <f t="shared" si="26"/>
        <v>0.0359042264417572</v>
      </c>
      <c r="Q47" s="23">
        <f t="shared" si="27"/>
        <v>0.00466754943742844</v>
      </c>
      <c r="R47" s="18">
        <f t="shared" si="28"/>
        <v>0.0100218354166667</v>
      </c>
      <c r="S47" s="24">
        <f t="shared" si="29"/>
        <v>0.465737985445874</v>
      </c>
      <c r="T47" s="3">
        <v>0.01</v>
      </c>
      <c r="U47" s="25">
        <f t="shared" si="30"/>
        <v>0.00465737985445874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0.0317573798544587</v>
      </c>
      <c r="AR47" s="28">
        <f t="shared" si="34"/>
        <v>7.70910416666667</v>
      </c>
      <c r="AS47" s="1">
        <f t="shared" si="35"/>
        <v>0.13</v>
      </c>
      <c r="AT47" s="2">
        <f t="shared" si="39"/>
        <v>3.80205479452055</v>
      </c>
      <c r="AU47" s="1">
        <f t="shared" si="36"/>
        <v>810.746540611631</v>
      </c>
    </row>
    <row r="48" s="1" customFormat="1" spans="1:47">
      <c r="A48" s="13"/>
      <c r="B48" s="13"/>
      <c r="C48" s="16">
        <v>6</v>
      </c>
      <c r="D48" s="17">
        <v>24.1215544833333</v>
      </c>
      <c r="E48" s="19">
        <f t="shared" si="37"/>
        <v>21.2574445948387</v>
      </c>
      <c r="F48" s="16" t="s">
        <v>73</v>
      </c>
      <c r="G48" s="13">
        <v>7</v>
      </c>
      <c r="H48" s="18">
        <f t="shared" si="21"/>
        <v>24.1215544833333</v>
      </c>
      <c r="I48" s="18">
        <f t="shared" si="22"/>
        <v>297.271554483333</v>
      </c>
      <c r="J48" s="18">
        <f t="shared" si="23"/>
        <v>0.31432864932909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0.198275954261306</v>
      </c>
      <c r="P48" s="18">
        <f t="shared" si="26"/>
        <v>0.0623238128973926</v>
      </c>
      <c r="Q48" s="23">
        <f t="shared" si="27"/>
        <v>0.00810209567666104</v>
      </c>
      <c r="R48" s="18">
        <f t="shared" si="28"/>
        <v>0.0100218354166667</v>
      </c>
      <c r="S48" s="24">
        <f t="shared" si="29"/>
        <v>0.808444295860913</v>
      </c>
      <c r="T48" s="3">
        <v>0.01</v>
      </c>
      <c r="U48" s="25">
        <f t="shared" si="30"/>
        <v>0.00808444295860913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0.0425844429586091</v>
      </c>
      <c r="AR48" s="28">
        <f t="shared" si="34"/>
        <v>7.70910416666667</v>
      </c>
      <c r="AS48" s="1">
        <f t="shared" si="35"/>
        <v>0.13</v>
      </c>
      <c r="AT48" s="2">
        <f t="shared" si="39"/>
        <v>3.80205479452055</v>
      </c>
      <c r="AU48" s="1">
        <f t="shared" si="36"/>
        <v>1087.15485883255</v>
      </c>
    </row>
    <row r="49" s="1" customFormat="1" spans="1:47">
      <c r="A49" s="13"/>
      <c r="B49" s="13"/>
      <c r="C49" s="16">
        <v>7</v>
      </c>
      <c r="D49" s="17">
        <v>29.4893333841936</v>
      </c>
      <c r="E49" s="19">
        <f t="shared" si="37"/>
        <v>24.1215544833333</v>
      </c>
      <c r="F49" s="16" t="s">
        <v>73</v>
      </c>
      <c r="G49" s="13">
        <v>8</v>
      </c>
      <c r="H49" s="18">
        <f t="shared" si="21"/>
        <v>29.4893333841936</v>
      </c>
      <c r="I49" s="18">
        <f t="shared" si="22"/>
        <v>302.639333384194</v>
      </c>
      <c r="J49" s="18">
        <f t="shared" si="23"/>
        <v>0.561931298136125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0.21304318303058</v>
      </c>
      <c r="P49" s="18">
        <f t="shared" si="26"/>
        <v>0.119715632399426</v>
      </c>
      <c r="Q49" s="23">
        <f t="shared" si="27"/>
        <v>0.0155630322119253</v>
      </c>
      <c r="R49" s="18">
        <f t="shared" si="28"/>
        <v>0.0100218354166667</v>
      </c>
      <c r="S49" s="24">
        <f t="shared" si="29"/>
        <v>1.55291237232288</v>
      </c>
      <c r="T49" s="3">
        <v>0.01</v>
      </c>
      <c r="U49" s="25">
        <f t="shared" si="30"/>
        <v>0.0155291237232288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0.0500291237232288</v>
      </c>
      <c r="AR49" s="28">
        <f t="shared" si="34"/>
        <v>7.70910416666667</v>
      </c>
      <c r="AS49" s="1">
        <f t="shared" si="35"/>
        <v>0.13</v>
      </c>
      <c r="AT49" s="2">
        <f t="shared" si="39"/>
        <v>3.80205479452055</v>
      </c>
      <c r="AU49" s="1">
        <f t="shared" si="36"/>
        <v>1277.2130186535</v>
      </c>
    </row>
    <row r="50" s="1" customFormat="1" spans="1:47">
      <c r="A50" s="13"/>
      <c r="B50" s="13"/>
      <c r="C50" s="16">
        <v>8</v>
      </c>
      <c r="D50" s="17">
        <v>28.044597203871</v>
      </c>
      <c r="E50" s="19">
        <f t="shared" si="37"/>
        <v>29.4893333841936</v>
      </c>
      <c r="F50" s="16" t="s">
        <v>73</v>
      </c>
      <c r="G50" s="13">
        <v>9</v>
      </c>
      <c r="H50" s="18">
        <f t="shared" si="21"/>
        <v>28.044597203871</v>
      </c>
      <c r="I50" s="18">
        <f t="shared" si="22"/>
        <v>301.194597203871</v>
      </c>
      <c r="J50" s="18">
        <f t="shared" si="23"/>
        <v>0.481572217143404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0.170418592297821</v>
      </c>
      <c r="P50" s="18">
        <f t="shared" si="26"/>
        <v>0.0820688593353193</v>
      </c>
      <c r="Q50" s="23">
        <f t="shared" si="27"/>
        <v>0.0106689517135915</v>
      </c>
      <c r="R50" s="18">
        <f t="shared" si="28"/>
        <v>0.0100218354166667</v>
      </c>
      <c r="S50" s="24">
        <f t="shared" si="29"/>
        <v>1.06457063701612</v>
      </c>
      <c r="T50" s="3">
        <v>0.01</v>
      </c>
      <c r="U50" s="25">
        <f t="shared" si="30"/>
        <v>0.0106457063701612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0.0377457063701612</v>
      </c>
      <c r="AR50" s="28">
        <f t="shared" si="34"/>
        <v>7.70910416666667</v>
      </c>
      <c r="AS50" s="1">
        <f t="shared" si="35"/>
        <v>0.13</v>
      </c>
      <c r="AT50" s="2">
        <f t="shared" si="39"/>
        <v>3.80205479452055</v>
      </c>
      <c r="AU50" s="1">
        <f t="shared" si="36"/>
        <v>963.624864607778</v>
      </c>
    </row>
    <row r="51" s="1" customFormat="1" spans="1:47">
      <c r="A51" s="13"/>
      <c r="B51" s="13"/>
      <c r="C51" s="16">
        <v>9</v>
      </c>
      <c r="D51" s="17">
        <v>24.0723623436667</v>
      </c>
      <c r="E51" s="19">
        <f t="shared" si="37"/>
        <v>28.044597203871</v>
      </c>
      <c r="F51" s="16" t="s">
        <v>73</v>
      </c>
      <c r="G51" s="13">
        <v>10</v>
      </c>
      <c r="H51" s="18">
        <f t="shared" si="21"/>
        <v>24.0723623436667</v>
      </c>
      <c r="I51" s="18">
        <f t="shared" si="22"/>
        <v>297.222362343667</v>
      </c>
      <c r="J51" s="18">
        <f t="shared" si="23"/>
        <v>0.312629294804046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0.165440774629168</v>
      </c>
      <c r="P51" s="18">
        <f t="shared" si="26"/>
        <v>0.0517216327041519</v>
      </c>
      <c r="Q51" s="23">
        <f t="shared" si="27"/>
        <v>0.00672381225153974</v>
      </c>
      <c r="R51" s="18">
        <f t="shared" si="28"/>
        <v>0.0100218354166667</v>
      </c>
      <c r="S51" s="24">
        <f t="shared" si="29"/>
        <v>0.670916251563841</v>
      </c>
      <c r="T51" s="3">
        <v>0.01</v>
      </c>
      <c r="U51" s="25">
        <f t="shared" si="30"/>
        <v>0.00670916251563841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0.0338091625156384</v>
      </c>
      <c r="AR51" s="28">
        <f t="shared" si="34"/>
        <v>7.70910416666667</v>
      </c>
      <c r="AS51" s="1">
        <f t="shared" si="35"/>
        <v>0.13</v>
      </c>
      <c r="AT51" s="2">
        <f t="shared" si="39"/>
        <v>3.80205479452055</v>
      </c>
      <c r="AU51" s="1">
        <f t="shared" si="36"/>
        <v>863.127300682578</v>
      </c>
    </row>
    <row r="52" s="1" customFormat="1" spans="1:47">
      <c r="A52" s="13"/>
      <c r="B52" s="13"/>
      <c r="C52" s="16">
        <v>10</v>
      </c>
      <c r="D52" s="17">
        <v>18.7393466135484</v>
      </c>
      <c r="E52" s="19">
        <f t="shared" si="37"/>
        <v>24.0723623436667</v>
      </c>
      <c r="F52" s="16" t="s">
        <v>73</v>
      </c>
      <c r="G52" s="13">
        <v>11</v>
      </c>
      <c r="H52" s="18">
        <f t="shared" si="21"/>
        <v>18.7393466135484</v>
      </c>
      <c r="I52" s="18">
        <f t="shared" si="22"/>
        <v>291.889346613548</v>
      </c>
      <c r="J52" s="18">
        <f t="shared" si="23"/>
        <v>0.171826289252816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0.108033184828765</v>
      </c>
      <c r="O52" s="18">
        <f t="shared" si="38"/>
        <v>0.0827769987629175</v>
      </c>
      <c r="P52" s="18">
        <f t="shared" si="26"/>
        <v>0.014223264532917</v>
      </c>
      <c r="Q52" s="23">
        <f t="shared" si="27"/>
        <v>0.00184902438927922</v>
      </c>
      <c r="R52" s="18">
        <f t="shared" si="28"/>
        <v>0.0100218354166667</v>
      </c>
      <c r="S52" s="24">
        <f t="shared" si="29"/>
        <v>0.184499576415336</v>
      </c>
      <c r="T52" s="3">
        <v>0.01</v>
      </c>
      <c r="U52" s="25">
        <f t="shared" si="30"/>
        <v>0.00184499576415336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0.0166449957641534</v>
      </c>
      <c r="AR52" s="28">
        <f t="shared" si="34"/>
        <v>7.70910416666667</v>
      </c>
      <c r="AS52" s="1">
        <f t="shared" si="35"/>
        <v>0.13</v>
      </c>
      <c r="AT52" s="2">
        <f t="shared" si="39"/>
        <v>3.80205479452055</v>
      </c>
      <c r="AU52" s="1">
        <f t="shared" si="36"/>
        <v>424.936590994862</v>
      </c>
    </row>
    <row r="53" s="1" customFormat="1" spans="1:48">
      <c r="A53" s="13"/>
      <c r="B53" s="13"/>
      <c r="C53" s="16">
        <v>11</v>
      </c>
      <c r="D53" s="17">
        <v>16.2745334791333</v>
      </c>
      <c r="E53" s="19">
        <f t="shared" si="37"/>
        <v>18.7393466135484</v>
      </c>
      <c r="F53" s="16" t="s">
        <v>75</v>
      </c>
      <c r="G53" s="13">
        <v>12</v>
      </c>
      <c r="H53" s="18">
        <f t="shared" si="21"/>
        <v>16.2745334791333</v>
      </c>
      <c r="I53" s="18">
        <f t="shared" si="22"/>
        <v>289.424533479133</v>
      </c>
      <c r="J53" s="18">
        <f t="shared" si="23"/>
        <v>0.12933428516966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0.145644775896667</v>
      </c>
      <c r="P53" s="18">
        <f t="shared" si="26"/>
        <v>0.0188368629792908</v>
      </c>
      <c r="Q53" s="23">
        <f t="shared" si="27"/>
        <v>0.0024487921873078</v>
      </c>
      <c r="R53" s="18">
        <f t="shared" si="28"/>
        <v>0.0100218354166667</v>
      </c>
      <c r="S53" s="24">
        <f t="shared" si="29"/>
        <v>0.244345679757958</v>
      </c>
      <c r="T53" s="3">
        <v>0.01</v>
      </c>
      <c r="U53" s="25">
        <f t="shared" si="30"/>
        <v>0.00244345679757958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0.0172434567975796</v>
      </c>
      <c r="AR53" s="28">
        <f t="shared" si="34"/>
        <v>7.70910416666667</v>
      </c>
      <c r="AS53" s="1">
        <f t="shared" si="35"/>
        <v>0.13</v>
      </c>
      <c r="AT53" s="2">
        <f t="shared" si="39"/>
        <v>3.80205479452055</v>
      </c>
      <c r="AU53" s="1">
        <f t="shared" si="36"/>
        <v>440.214936209889</v>
      </c>
      <c r="AV53" s="1">
        <f>SUM(AU42:AU53)</f>
        <v>8209.23037689315</v>
      </c>
    </row>
    <row r="54" s="1" customFormat="1" spans="1:46">
      <c r="A54" s="13"/>
      <c r="B54" s="13"/>
      <c r="C54" s="16">
        <v>12</v>
      </c>
      <c r="D54" s="17">
        <v>6.33735366248387</v>
      </c>
      <c r="E54" s="19">
        <f t="shared" si="37"/>
        <v>16.2745334791333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7.56062065280645</v>
      </c>
      <c r="E58" s="16"/>
      <c r="F58" s="16"/>
      <c r="G58" s="13">
        <v>1</v>
      </c>
      <c r="H58" s="18">
        <f t="shared" ref="H58:H69" si="40">E59</f>
        <v>7.56062065280645</v>
      </c>
      <c r="I58" s="18">
        <f t="shared" ref="I58:I69" si="41">H58+273.15</f>
        <v>280.710620652806</v>
      </c>
      <c r="J58" s="18">
        <f t="shared" ref="J58:J69" si="42">EXP(($C$16*(I58-$C$14))/($C$17*I58*$C$14))</f>
        <v>0.0455166202663237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0.138008896061608</v>
      </c>
      <c r="Q58" s="23">
        <f t="shared" ref="Q58:Q69" si="46">P58*$B$60</f>
        <v>0.0400225798578664</v>
      </c>
      <c r="R58" s="18">
        <f t="shared" ref="R58:R69" si="47">L58*$B$60</f>
        <v>0.87929595</v>
      </c>
      <c r="S58" s="24">
        <f t="shared" ref="S58:S69" si="48">Q58/R58</f>
        <v>0.0455166202663237</v>
      </c>
      <c r="T58" s="3">
        <v>0.27</v>
      </c>
      <c r="U58" s="25">
        <f t="shared" ref="U58:U69" si="49">S58*T58</f>
        <v>0.0122894874719074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0.228787847415792</v>
      </c>
      <c r="AC58" s="28">
        <f t="shared" ref="AC58:AC69" si="51">$B$58/12</f>
        <v>11.2298333333333</v>
      </c>
      <c r="AD58" s="1">
        <f t="shared" ref="AD58:AD69" si="52">$B$60</f>
        <v>0.29</v>
      </c>
      <c r="AE58" s="29">
        <f>$E$7/12</f>
        <v>33.7832876712328</v>
      </c>
      <c r="AF58" s="1">
        <f t="shared" ref="AF58:AF69" si="53">AE58*10000*AC58*AB58</f>
        <v>867976.914162176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1.55306525070968</v>
      </c>
      <c r="E59" s="19">
        <f t="shared" ref="E59:E70" si="54">D58</f>
        <v>7.56062065280645</v>
      </c>
      <c r="F59" s="16" t="s">
        <v>73</v>
      </c>
      <c r="G59" s="13">
        <v>2</v>
      </c>
      <c r="H59" s="18">
        <f t="shared" si="40"/>
        <v>1.55306525070968</v>
      </c>
      <c r="I59" s="18">
        <f t="shared" si="41"/>
        <v>274.70306525071</v>
      </c>
      <c r="J59" s="18">
        <f t="shared" si="42"/>
        <v>0.021317222985964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5">L59+O58-P58-N59</f>
        <v>5.92610110393839</v>
      </c>
      <c r="P59" s="18">
        <f t="shared" si="45"/>
        <v>0.126328018670022</v>
      </c>
      <c r="Q59" s="23">
        <f t="shared" si="46"/>
        <v>0.0366351254143064</v>
      </c>
      <c r="R59" s="18">
        <f t="shared" si="47"/>
        <v>0.87929595</v>
      </c>
      <c r="S59" s="24">
        <f t="shared" si="48"/>
        <v>0.0416641580281433</v>
      </c>
      <c r="T59" s="3">
        <v>0.27</v>
      </c>
      <c r="U59" s="25">
        <f t="shared" si="49"/>
        <v>0.0112493226675987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0.228585743394314</v>
      </c>
      <c r="AC59" s="28">
        <f t="shared" si="51"/>
        <v>11.2298333333333</v>
      </c>
      <c r="AD59" s="1">
        <f t="shared" si="52"/>
        <v>0.29</v>
      </c>
      <c r="AE59" s="29">
        <f t="shared" ref="AE59:AE69" si="56">$E$7/12</f>
        <v>33.7832876712328</v>
      </c>
      <c r="AF59" s="1">
        <f t="shared" si="53"/>
        <v>867210.170530978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5.9889023895</v>
      </c>
      <c r="E60" s="19">
        <f t="shared" si="54"/>
        <v>1.55306525070968</v>
      </c>
      <c r="F60" s="16" t="s">
        <v>73</v>
      </c>
      <c r="G60" s="13">
        <v>3</v>
      </c>
      <c r="H60" s="18">
        <f t="shared" si="40"/>
        <v>5.9889023895</v>
      </c>
      <c r="I60" s="18">
        <f t="shared" si="41"/>
        <v>279.1389023895</v>
      </c>
      <c r="J60" s="18">
        <f t="shared" si="42"/>
        <v>0.0374412668566356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5"/>
        <v>8.83182808526837</v>
      </c>
      <c r="P60" s="18">
        <f t="shared" si="45"/>
        <v>0.330674832172462</v>
      </c>
      <c r="Q60" s="23">
        <f t="shared" si="46"/>
        <v>0.095895701330014</v>
      </c>
      <c r="R60" s="18">
        <f t="shared" si="47"/>
        <v>0.87929595</v>
      </c>
      <c r="S60" s="24">
        <f t="shared" si="48"/>
        <v>0.109059641785014</v>
      </c>
      <c r="T60" s="3">
        <v>0.27</v>
      </c>
      <c r="U60" s="25">
        <f t="shared" si="49"/>
        <v>0.0294461032819539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0.232121377867684</v>
      </c>
      <c r="AC60" s="28">
        <f t="shared" si="51"/>
        <v>11.2298333333333</v>
      </c>
      <c r="AD60" s="1">
        <f t="shared" si="52"/>
        <v>0.29</v>
      </c>
      <c r="AE60" s="29">
        <f t="shared" si="56"/>
        <v>33.7832876712328</v>
      </c>
      <c r="AF60" s="1">
        <f t="shared" si="53"/>
        <v>880623.684991924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8.98069913854839</v>
      </c>
      <c r="E61" s="19">
        <f t="shared" si="54"/>
        <v>5.9889023895</v>
      </c>
      <c r="F61" s="16" t="s">
        <v>73</v>
      </c>
      <c r="G61" s="13">
        <v>4</v>
      </c>
      <c r="H61" s="18">
        <f t="shared" si="40"/>
        <v>8.98069913854839</v>
      </c>
      <c r="I61" s="18">
        <f t="shared" si="41"/>
        <v>282.130699138548</v>
      </c>
      <c r="J61" s="18">
        <f t="shared" si="42"/>
        <v>0.054199265794921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5"/>
        <v>11.5332082530959</v>
      </c>
      <c r="P61" s="18">
        <f t="shared" si="45"/>
        <v>0.625091419577722</v>
      </c>
      <c r="Q61" s="23">
        <f t="shared" si="46"/>
        <v>0.181276511677539</v>
      </c>
      <c r="R61" s="18">
        <f t="shared" si="47"/>
        <v>0.87929595</v>
      </c>
      <c r="S61" s="24">
        <f t="shared" si="48"/>
        <v>0.206160976492089</v>
      </c>
      <c r="T61" s="3">
        <v>0.27</v>
      </c>
      <c r="U61" s="25">
        <f t="shared" si="49"/>
        <v>0.0556634636528641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0.237215410987752</v>
      </c>
      <c r="AC61" s="28">
        <f t="shared" si="51"/>
        <v>11.2298333333333</v>
      </c>
      <c r="AD61" s="1">
        <f t="shared" si="52"/>
        <v>0.29</v>
      </c>
      <c r="AE61" s="29">
        <f t="shared" si="56"/>
        <v>33.7832876712328</v>
      </c>
      <c r="AF61" s="1">
        <f t="shared" si="53"/>
        <v>899949.462991666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15.6668355410667</v>
      </c>
      <c r="E62" s="19">
        <f t="shared" si="54"/>
        <v>8.98069913854839</v>
      </c>
      <c r="F62" s="16" t="s">
        <v>73</v>
      </c>
      <c r="G62" s="13">
        <v>5</v>
      </c>
      <c r="H62" s="18">
        <f t="shared" si="40"/>
        <v>15.6668355410667</v>
      </c>
      <c r="I62" s="18">
        <f t="shared" si="41"/>
        <v>288.816835541067</v>
      </c>
      <c r="J62" s="18">
        <f t="shared" si="42"/>
        <v>0.120495774533954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10.3627109918423</v>
      </c>
      <c r="O62" s="18">
        <f t="shared" si="55"/>
        <v>3.57746084167591</v>
      </c>
      <c r="P62" s="18">
        <f t="shared" si="45"/>
        <v>0.43106891498263</v>
      </c>
      <c r="Q62" s="23">
        <f t="shared" si="46"/>
        <v>0.125009985344963</v>
      </c>
      <c r="R62" s="18">
        <f t="shared" si="47"/>
        <v>0.87929595</v>
      </c>
      <c r="S62" s="24">
        <f t="shared" si="48"/>
        <v>0.142170546043073</v>
      </c>
      <c r="T62" s="3">
        <v>0.27</v>
      </c>
      <c r="U62" s="25">
        <f t="shared" si="49"/>
        <v>0.0383860474316297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0.282658409015966</v>
      </c>
      <c r="AC62" s="28">
        <f t="shared" si="51"/>
        <v>11.2298333333333</v>
      </c>
      <c r="AD62" s="1">
        <f t="shared" si="52"/>
        <v>0.29</v>
      </c>
      <c r="AE62" s="29">
        <f t="shared" si="56"/>
        <v>33.7832876712328</v>
      </c>
      <c r="AF62" s="1">
        <f t="shared" si="53"/>
        <v>1072351.42246779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21.2574445948387</v>
      </c>
      <c r="E63" s="19">
        <f t="shared" si="54"/>
        <v>15.6668355410667</v>
      </c>
      <c r="F63" s="16" t="s">
        <v>75</v>
      </c>
      <c r="G63" s="13">
        <v>6</v>
      </c>
      <c r="H63" s="18">
        <f t="shared" si="40"/>
        <v>21.2574445948387</v>
      </c>
      <c r="I63" s="18">
        <f t="shared" si="41"/>
        <v>294.407444594839</v>
      </c>
      <c r="J63" s="18">
        <f t="shared" si="42"/>
        <v>0.228559572367626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5"/>
        <v>6.17844692669328</v>
      </c>
      <c r="P63" s="18">
        <f t="shared" si="45"/>
        <v>1.41214318746109</v>
      </c>
      <c r="Q63" s="23">
        <f t="shared" si="46"/>
        <v>0.409521524363716</v>
      </c>
      <c r="R63" s="18">
        <f t="shared" si="47"/>
        <v>0.87929595</v>
      </c>
      <c r="S63" s="24">
        <f t="shared" si="48"/>
        <v>0.465737985445874</v>
      </c>
      <c r="T63" s="3">
        <v>0.27</v>
      </c>
      <c r="U63" s="25">
        <f t="shared" si="49"/>
        <v>0.125749256070386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0.299633080454476</v>
      </c>
      <c r="AC63" s="28">
        <f t="shared" si="51"/>
        <v>11.2298333333333</v>
      </c>
      <c r="AD63" s="1">
        <f t="shared" si="52"/>
        <v>0.29</v>
      </c>
      <c r="AE63" s="29">
        <f t="shared" si="56"/>
        <v>33.7832876712328</v>
      </c>
      <c r="AF63" s="1">
        <f t="shared" si="53"/>
        <v>1136750.04809644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24.1215544833333</v>
      </c>
      <c r="E64" s="19">
        <f t="shared" si="54"/>
        <v>21.2574445948387</v>
      </c>
      <c r="F64" s="16" t="s">
        <v>73</v>
      </c>
      <c r="G64" s="13">
        <v>7</v>
      </c>
      <c r="H64" s="18">
        <f t="shared" si="40"/>
        <v>24.1215544833333</v>
      </c>
      <c r="I64" s="18">
        <f t="shared" si="41"/>
        <v>297.271554483333</v>
      </c>
      <c r="J64" s="18">
        <f t="shared" si="42"/>
        <v>0.31432864932909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5"/>
        <v>7.79835873923219</v>
      </c>
      <c r="P64" s="18">
        <f t="shared" si="45"/>
        <v>2.45124756948656</v>
      </c>
      <c r="Q64" s="23">
        <f t="shared" si="46"/>
        <v>0.710861795151102</v>
      </c>
      <c r="R64" s="18">
        <f t="shared" si="47"/>
        <v>0.87929595</v>
      </c>
      <c r="S64" s="24">
        <f t="shared" si="48"/>
        <v>0.808444295860913</v>
      </c>
      <c r="T64" s="3">
        <v>0.27</v>
      </c>
      <c r="U64" s="25">
        <f t="shared" si="49"/>
        <v>0.218279959882446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0.332811796205159</v>
      </c>
      <c r="AC64" s="28">
        <f t="shared" si="51"/>
        <v>11.2298333333333</v>
      </c>
      <c r="AD64" s="1">
        <f t="shared" si="52"/>
        <v>0.29</v>
      </c>
      <c r="AE64" s="29">
        <f t="shared" si="56"/>
        <v>33.7832876712328</v>
      </c>
      <c r="AF64" s="1">
        <f t="shared" si="53"/>
        <v>1262623.68884453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29.4893333841936</v>
      </c>
      <c r="E65" s="19">
        <f t="shared" si="54"/>
        <v>24.1215544833333</v>
      </c>
      <c r="F65" s="16" t="s">
        <v>73</v>
      </c>
      <c r="G65" s="13">
        <v>8</v>
      </c>
      <c r="H65" s="18">
        <f t="shared" si="40"/>
        <v>29.4893333841936</v>
      </c>
      <c r="I65" s="18">
        <f t="shared" si="41"/>
        <v>302.639333384194</v>
      </c>
      <c r="J65" s="18">
        <f t="shared" si="42"/>
        <v>0.561931298136125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5"/>
        <v>8.37916616974563</v>
      </c>
      <c r="P65" s="18">
        <f t="shared" si="45"/>
        <v>4.70851572306346</v>
      </c>
      <c r="Q65" s="23">
        <f t="shared" si="46"/>
        <v>1.3654695596884</v>
      </c>
      <c r="R65" s="18">
        <f t="shared" si="47"/>
        <v>0.87929595</v>
      </c>
      <c r="S65" s="24">
        <f t="shared" si="48"/>
        <v>1.55291237232288</v>
      </c>
      <c r="T65" s="3">
        <v>0.27</v>
      </c>
      <c r="U65" s="25">
        <f t="shared" si="49"/>
        <v>0.419286340527179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0.371867335964431</v>
      </c>
      <c r="AC65" s="28">
        <f t="shared" si="51"/>
        <v>11.2298333333333</v>
      </c>
      <c r="AD65" s="1">
        <f t="shared" si="52"/>
        <v>0.29</v>
      </c>
      <c r="AE65" s="29">
        <f t="shared" si="56"/>
        <v>33.7832876712328</v>
      </c>
      <c r="AF65" s="1">
        <f t="shared" si="53"/>
        <v>1410792.86506647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28.044597203871</v>
      </c>
      <c r="E66" s="19">
        <f t="shared" si="54"/>
        <v>29.4893333841936</v>
      </c>
      <c r="F66" s="16" t="s">
        <v>73</v>
      </c>
      <c r="G66" s="13">
        <v>9</v>
      </c>
      <c r="H66" s="18">
        <f t="shared" si="40"/>
        <v>28.044597203871</v>
      </c>
      <c r="I66" s="18">
        <f t="shared" si="41"/>
        <v>301.194597203871</v>
      </c>
      <c r="J66" s="18">
        <f t="shared" si="42"/>
        <v>0.481572217143404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5"/>
        <v>6.70270544668216</v>
      </c>
      <c r="P66" s="18">
        <f t="shared" si="45"/>
        <v>3.2278367228179</v>
      </c>
      <c r="Q66" s="23">
        <f t="shared" si="46"/>
        <v>0.936072649617191</v>
      </c>
      <c r="R66" s="18">
        <f t="shared" si="47"/>
        <v>0.87929595</v>
      </c>
      <c r="S66" s="24">
        <f t="shared" si="48"/>
        <v>1.06457063701612</v>
      </c>
      <c r="T66" s="3">
        <v>0.27</v>
      </c>
      <c r="U66" s="25">
        <f t="shared" si="49"/>
        <v>0.287434071994351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0.346248440188502</v>
      </c>
      <c r="AC66" s="28">
        <f t="shared" si="51"/>
        <v>11.2298333333333</v>
      </c>
      <c r="AD66" s="1">
        <f t="shared" si="52"/>
        <v>0.29</v>
      </c>
      <c r="AE66" s="29">
        <f t="shared" si="56"/>
        <v>33.7832876712328</v>
      </c>
      <c r="AF66" s="1">
        <f t="shared" si="53"/>
        <v>1313599.72150138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24.0723623436667</v>
      </c>
      <c r="E67" s="19">
        <f t="shared" si="54"/>
        <v>28.044597203871</v>
      </c>
      <c r="F67" s="16" t="s">
        <v>73</v>
      </c>
      <c r="G67" s="13">
        <v>10</v>
      </c>
      <c r="H67" s="18">
        <f t="shared" si="40"/>
        <v>24.0723623436667</v>
      </c>
      <c r="I67" s="18">
        <f t="shared" si="41"/>
        <v>297.222362343667</v>
      </c>
      <c r="J67" s="18">
        <f t="shared" si="42"/>
        <v>0.312629294804046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5"/>
        <v>6.50692372386426</v>
      </c>
      <c r="P67" s="18">
        <f t="shared" si="45"/>
        <v>2.0342549751354</v>
      </c>
      <c r="Q67" s="23">
        <f t="shared" si="46"/>
        <v>0.589933942789267</v>
      </c>
      <c r="R67" s="18">
        <f t="shared" si="47"/>
        <v>0.87929595</v>
      </c>
      <c r="S67" s="24">
        <f t="shared" si="48"/>
        <v>0.670916251563841</v>
      </c>
      <c r="T67" s="3">
        <v>0.27</v>
      </c>
      <c r="U67" s="25">
        <f t="shared" si="49"/>
        <v>0.181147387922237</v>
      </c>
      <c r="V67" s="3">
        <v>229.1</v>
      </c>
      <c r="W67" s="26">
        <v>15.1</v>
      </c>
      <c r="X67" s="26">
        <v>6</v>
      </c>
      <c r="Y67" s="26">
        <v>3</v>
      </c>
      <c r="Z67" s="26">
        <v>7</v>
      </c>
      <c r="AA67" s="3">
        <v>30.2</v>
      </c>
      <c r="AB67" s="2">
        <f t="shared" si="50"/>
        <v>0.325596937473291</v>
      </c>
      <c r="AC67" s="28">
        <f t="shared" si="51"/>
        <v>11.2298333333333</v>
      </c>
      <c r="AD67" s="1">
        <f t="shared" si="52"/>
        <v>0.29</v>
      </c>
      <c r="AE67" s="29">
        <f t="shared" si="56"/>
        <v>33.7832876712328</v>
      </c>
      <c r="AF67" s="1">
        <f t="shared" si="53"/>
        <v>1235251.90800504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18.7393466135484</v>
      </c>
      <c r="E68" s="19">
        <f t="shared" si="54"/>
        <v>24.0723623436667</v>
      </c>
      <c r="F68" s="16" t="s">
        <v>73</v>
      </c>
      <c r="G68" s="13">
        <v>11</v>
      </c>
      <c r="H68" s="18">
        <f t="shared" si="40"/>
        <v>18.7393466135484</v>
      </c>
      <c r="I68" s="18">
        <f t="shared" si="41"/>
        <v>291.889346613548</v>
      </c>
      <c r="J68" s="18">
        <f t="shared" si="42"/>
        <v>0.171826289252816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4.24903531129242</v>
      </c>
      <c r="O68" s="18">
        <f t="shared" si="55"/>
        <v>3.25568843743644</v>
      </c>
      <c r="P68" s="18">
        <f t="shared" si="45"/>
        <v>0.559412863168003</v>
      </c>
      <c r="Q68" s="23">
        <f t="shared" si="46"/>
        <v>0.162229730318721</v>
      </c>
      <c r="R68" s="18">
        <f t="shared" si="47"/>
        <v>0.87929595</v>
      </c>
      <c r="S68" s="24">
        <f t="shared" si="48"/>
        <v>0.184499576415336</v>
      </c>
      <c r="T68" s="3">
        <v>0.27</v>
      </c>
      <c r="U68" s="25">
        <f t="shared" si="49"/>
        <v>0.0498148856321408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0.236079032278325</v>
      </c>
      <c r="AC68" s="28">
        <f t="shared" si="51"/>
        <v>11.2298333333333</v>
      </c>
      <c r="AD68" s="1">
        <f t="shared" si="52"/>
        <v>0.29</v>
      </c>
      <c r="AE68" s="29">
        <f t="shared" si="56"/>
        <v>33.7832876712328</v>
      </c>
      <c r="AF68" s="1">
        <f t="shared" si="53"/>
        <v>895638.261602831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16.2745334791333</v>
      </c>
      <c r="E69" s="19">
        <f t="shared" si="54"/>
        <v>18.7393466135484</v>
      </c>
      <c r="F69" s="16" t="s">
        <v>75</v>
      </c>
      <c r="G69" s="13">
        <v>12</v>
      </c>
      <c r="H69" s="18">
        <f t="shared" si="40"/>
        <v>16.2745334791333</v>
      </c>
      <c r="I69" s="18">
        <f t="shared" si="41"/>
        <v>289.424533479133</v>
      </c>
      <c r="J69" s="18">
        <f t="shared" si="42"/>
        <v>0.12933428516966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5"/>
        <v>5.72833057426844</v>
      </c>
      <c r="P69" s="18">
        <f t="shared" si="45"/>
        <v>0.740869540038517</v>
      </c>
      <c r="Q69" s="23">
        <f t="shared" si="46"/>
        <v>0.21485216661117</v>
      </c>
      <c r="R69" s="18">
        <f t="shared" si="47"/>
        <v>0.87929595</v>
      </c>
      <c r="S69" s="24">
        <f t="shared" si="48"/>
        <v>0.244345679757958</v>
      </c>
      <c r="T69" s="3">
        <v>0.27</v>
      </c>
      <c r="U69" s="25">
        <f t="shared" si="49"/>
        <v>0.0659733335346488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0.239218618705782</v>
      </c>
      <c r="AC69" s="28">
        <f t="shared" si="51"/>
        <v>11.2298333333333</v>
      </c>
      <c r="AD69" s="1">
        <f t="shared" si="52"/>
        <v>0.29</v>
      </c>
      <c r="AE69" s="29">
        <f t="shared" si="56"/>
        <v>33.7832876712328</v>
      </c>
      <c r="AF69" s="1">
        <f t="shared" si="53"/>
        <v>907549.246254465</v>
      </c>
      <c r="AG69" s="1">
        <f>SUM(AF58:AF69)</f>
        <v>12750317.3945157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17">
        <v>6.33735366248387</v>
      </c>
      <c r="E70" s="19">
        <f t="shared" si="54"/>
        <v>16.2745334791333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7.56062065280645</v>
      </c>
      <c r="E74" s="16"/>
      <c r="F74" s="16"/>
      <c r="G74" s="13">
        <v>1</v>
      </c>
      <c r="H74" s="18">
        <f t="shared" ref="H74:H85" si="57">E75</f>
        <v>7.56062065280645</v>
      </c>
      <c r="I74" s="18">
        <f t="shared" ref="I74:I85" si="58">H74+273.15</f>
        <v>280.710620652806</v>
      </c>
      <c r="J74" s="18">
        <f t="shared" ref="J74:J85" si="59">EXP(($C$16*(I74-$C$14))/($C$17*I74*$C$14))</f>
        <v>0.0455166202663237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0.0237241728152132</v>
      </c>
      <c r="Q74" s="23">
        <f t="shared" ref="Q74:Q85" si="63">P74*$B$76</f>
        <v>0.00616828493195544</v>
      </c>
      <c r="R74" s="18">
        <f t="shared" ref="R74:R85" si="64">L74*$B$76</f>
        <v>0.1355172</v>
      </c>
      <c r="S74" s="24">
        <f t="shared" ref="S74:S85" si="65">Q74/R74</f>
        <v>0.0455166202663237</v>
      </c>
      <c r="T74" s="3">
        <v>0.01</v>
      </c>
      <c r="U74" s="25">
        <f t="shared" ref="U74:U85" si="66">S74*T74</f>
        <v>0.000455166202663237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0.00790516620266324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1.55306525070968</v>
      </c>
      <c r="E75" s="19">
        <f t="shared" ref="E75:E86" si="74">D74</f>
        <v>7.56062065280645</v>
      </c>
      <c r="F75" s="16" t="s">
        <v>73</v>
      </c>
      <c r="G75" s="13">
        <v>2</v>
      </c>
      <c r="H75" s="18">
        <f t="shared" si="57"/>
        <v>1.55306525070968</v>
      </c>
      <c r="I75" s="18">
        <f t="shared" si="58"/>
        <v>274.70306525071</v>
      </c>
      <c r="J75" s="18">
        <f t="shared" si="59"/>
        <v>0.021317222985964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1.01871582718479</v>
      </c>
      <c r="P75" s="18">
        <f t="shared" si="62"/>
        <v>0.0217161924474289</v>
      </c>
      <c r="Q75" s="23">
        <f t="shared" si="63"/>
        <v>0.00564621003633151</v>
      </c>
      <c r="R75" s="18">
        <f t="shared" si="64"/>
        <v>0.1355172</v>
      </c>
      <c r="S75" s="24">
        <f t="shared" si="65"/>
        <v>0.0416641580281433</v>
      </c>
      <c r="T75" s="3">
        <v>0.01</v>
      </c>
      <c r="U75" s="25">
        <f t="shared" si="66"/>
        <v>0.000416641580281433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0.00590664158028143</v>
      </c>
      <c r="AU75" s="28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5.9889023895</v>
      </c>
      <c r="E76" s="19">
        <f t="shared" si="74"/>
        <v>1.55306525070968</v>
      </c>
      <c r="F76" s="16" t="s">
        <v>73</v>
      </c>
      <c r="G76" s="13">
        <v>3</v>
      </c>
      <c r="H76" s="18">
        <f t="shared" si="57"/>
        <v>5.9889023895</v>
      </c>
      <c r="I76" s="18">
        <f t="shared" si="58"/>
        <v>279.1389023895</v>
      </c>
      <c r="J76" s="18">
        <f t="shared" si="59"/>
        <v>0.0374412668566356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1.51821963473736</v>
      </c>
      <c r="P76" s="18">
        <f t="shared" si="62"/>
        <v>0.0568440664911852</v>
      </c>
      <c r="Q76" s="23">
        <f t="shared" si="63"/>
        <v>0.0147794572877082</v>
      </c>
      <c r="R76" s="18">
        <f t="shared" si="64"/>
        <v>0.1355172</v>
      </c>
      <c r="S76" s="24">
        <f t="shared" si="65"/>
        <v>0.109059641785014</v>
      </c>
      <c r="T76" s="3">
        <v>0.01</v>
      </c>
      <c r="U76" s="25">
        <f t="shared" si="66"/>
        <v>0.00109059641785014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0.00658059641785014</v>
      </c>
      <c r="AU76" s="28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7">
        <v>8.98069913854839</v>
      </c>
      <c r="E77" s="19">
        <f t="shared" si="74"/>
        <v>5.9889023895</v>
      </c>
      <c r="F77" s="16" t="s">
        <v>73</v>
      </c>
      <c r="G77" s="13">
        <v>4</v>
      </c>
      <c r="H77" s="18">
        <f t="shared" si="57"/>
        <v>8.98069913854839</v>
      </c>
      <c r="I77" s="18">
        <f t="shared" si="58"/>
        <v>282.130699138548</v>
      </c>
      <c r="J77" s="18">
        <f t="shared" si="59"/>
        <v>0.054199265794921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1.98259556824617</v>
      </c>
      <c r="P77" s="18">
        <f t="shared" si="62"/>
        <v>0.107455224167207</v>
      </c>
      <c r="Q77" s="23">
        <f t="shared" si="63"/>
        <v>0.0279383582834737</v>
      </c>
      <c r="R77" s="18">
        <f t="shared" si="64"/>
        <v>0.1355172</v>
      </c>
      <c r="S77" s="24">
        <f t="shared" si="65"/>
        <v>0.206160976492089</v>
      </c>
      <c r="T77" s="3">
        <v>0.01</v>
      </c>
      <c r="U77" s="25">
        <f t="shared" si="66"/>
        <v>0.00206160976492089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0.00755160976492089</v>
      </c>
      <c r="AU77" s="28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7">
        <v>15.6668355410667</v>
      </c>
      <c r="E78" s="19">
        <f t="shared" si="74"/>
        <v>8.98069913854839</v>
      </c>
      <c r="F78" s="16" t="s">
        <v>73</v>
      </c>
      <c r="G78" s="13">
        <v>5</v>
      </c>
      <c r="H78" s="18">
        <f t="shared" si="57"/>
        <v>15.6668355410667</v>
      </c>
      <c r="I78" s="18">
        <f t="shared" si="58"/>
        <v>288.816835541067</v>
      </c>
      <c r="J78" s="18">
        <f t="shared" si="59"/>
        <v>0.120495774533954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1.78138332687502</v>
      </c>
      <c r="O78" s="18">
        <f t="shared" si="75"/>
        <v>0.614977017203948</v>
      </c>
      <c r="P78" s="18">
        <f t="shared" si="62"/>
        <v>0.0741021320085705</v>
      </c>
      <c r="Q78" s="23">
        <f t="shared" si="63"/>
        <v>0.0192665543222283</v>
      </c>
      <c r="R78" s="18">
        <f t="shared" si="64"/>
        <v>0.1355172</v>
      </c>
      <c r="S78" s="24">
        <f t="shared" si="65"/>
        <v>0.142170546043073</v>
      </c>
      <c r="T78" s="3">
        <v>0.01</v>
      </c>
      <c r="U78" s="25">
        <f t="shared" si="66"/>
        <v>0.00142170546043073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0.0113717054604307</v>
      </c>
      <c r="AU78" s="28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7">
        <v>21.2574445948387</v>
      </c>
      <c r="E79" s="19">
        <f t="shared" si="74"/>
        <v>15.6668355410667</v>
      </c>
      <c r="F79" s="16" t="s">
        <v>75</v>
      </c>
      <c r="G79" s="13">
        <v>6</v>
      </c>
      <c r="H79" s="18">
        <f t="shared" si="57"/>
        <v>21.2574445948387</v>
      </c>
      <c r="I79" s="18">
        <f t="shared" si="58"/>
        <v>294.407444594839</v>
      </c>
      <c r="J79" s="18">
        <f t="shared" si="59"/>
        <v>0.228559572367626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1.06209488519538</v>
      </c>
      <c r="P79" s="18">
        <f t="shared" si="62"/>
        <v>0.242751952774098</v>
      </c>
      <c r="Q79" s="23">
        <f t="shared" si="63"/>
        <v>0.0631155077212656</v>
      </c>
      <c r="R79" s="18">
        <f t="shared" si="64"/>
        <v>0.1355172</v>
      </c>
      <c r="S79" s="24">
        <f t="shared" si="65"/>
        <v>0.465737985445874</v>
      </c>
      <c r="T79" s="3">
        <v>0.01</v>
      </c>
      <c r="U79" s="25">
        <f t="shared" si="66"/>
        <v>0.00465737985445874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0.0146073798544587</v>
      </c>
      <c r="AU79" s="28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7">
        <v>24.1215544833333</v>
      </c>
      <c r="E80" s="19">
        <f t="shared" si="74"/>
        <v>21.2574445948387</v>
      </c>
      <c r="F80" s="16" t="s">
        <v>73</v>
      </c>
      <c r="G80" s="13">
        <v>7</v>
      </c>
      <c r="H80" s="18">
        <f t="shared" si="57"/>
        <v>24.1215544833333</v>
      </c>
      <c r="I80" s="18">
        <f t="shared" si="58"/>
        <v>297.271554483333</v>
      </c>
      <c r="J80" s="18">
        <f t="shared" si="59"/>
        <v>0.31432864932909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1.34056293242128</v>
      </c>
      <c r="P80" s="18">
        <f t="shared" si="62"/>
        <v>0.421377335888625</v>
      </c>
      <c r="Q80" s="23">
        <f t="shared" si="63"/>
        <v>0.109558107331042</v>
      </c>
      <c r="R80" s="18">
        <f t="shared" si="64"/>
        <v>0.1355172</v>
      </c>
      <c r="S80" s="24">
        <f t="shared" si="65"/>
        <v>0.808444295860913</v>
      </c>
      <c r="T80" s="3">
        <v>0.01</v>
      </c>
      <c r="U80" s="25">
        <f t="shared" si="66"/>
        <v>0.00808444295860913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0.0205344429586091</v>
      </c>
      <c r="AU80" s="28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7">
        <v>29.4893333841936</v>
      </c>
      <c r="E81" s="19">
        <f t="shared" si="74"/>
        <v>24.1215544833333</v>
      </c>
      <c r="F81" s="16" t="s">
        <v>73</v>
      </c>
      <c r="G81" s="13">
        <v>8</v>
      </c>
      <c r="H81" s="18">
        <f t="shared" si="57"/>
        <v>29.4893333841936</v>
      </c>
      <c r="I81" s="18">
        <f t="shared" si="58"/>
        <v>302.639333384194</v>
      </c>
      <c r="J81" s="18">
        <f t="shared" si="59"/>
        <v>0.561931298136125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1.44040559653265</v>
      </c>
      <c r="P81" s="18">
        <f t="shared" si="62"/>
        <v>0.809408986702134</v>
      </c>
      <c r="Q81" s="23">
        <f t="shared" si="63"/>
        <v>0.210446336542555</v>
      </c>
      <c r="R81" s="18">
        <f t="shared" si="64"/>
        <v>0.1355172</v>
      </c>
      <c r="S81" s="24">
        <f t="shared" si="65"/>
        <v>1.55291237232288</v>
      </c>
      <c r="T81" s="3">
        <v>0.01</v>
      </c>
      <c r="U81" s="25">
        <f t="shared" si="66"/>
        <v>0.0155291237232288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0.0304291237232288</v>
      </c>
      <c r="AU81" s="28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7">
        <v>28.044597203871</v>
      </c>
      <c r="E82" s="19">
        <f t="shared" si="74"/>
        <v>29.4893333841936</v>
      </c>
      <c r="F82" s="16" t="s">
        <v>73</v>
      </c>
      <c r="G82" s="13">
        <v>9</v>
      </c>
      <c r="H82" s="18">
        <f t="shared" si="57"/>
        <v>28.044597203871</v>
      </c>
      <c r="I82" s="18">
        <f t="shared" si="58"/>
        <v>301.194597203871</v>
      </c>
      <c r="J82" s="18">
        <f t="shared" si="59"/>
        <v>0.481572217143404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1.15221660983052</v>
      </c>
      <c r="P82" s="18">
        <f t="shared" si="62"/>
        <v>0.55487550742554</v>
      </c>
      <c r="Q82" s="23">
        <f t="shared" si="63"/>
        <v>0.14426763193064</v>
      </c>
      <c r="R82" s="18">
        <f t="shared" si="64"/>
        <v>0.1355172</v>
      </c>
      <c r="S82" s="24">
        <f t="shared" si="65"/>
        <v>1.06457063701612</v>
      </c>
      <c r="T82" s="3">
        <v>0.01</v>
      </c>
      <c r="U82" s="25">
        <f t="shared" si="66"/>
        <v>0.0106457063701612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0.0230457063701612</v>
      </c>
      <c r="AU82" s="28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7">
        <v>24.0723623436667</v>
      </c>
      <c r="E83" s="19">
        <f t="shared" si="74"/>
        <v>28.044597203871</v>
      </c>
      <c r="F83" s="16" t="s">
        <v>73</v>
      </c>
      <c r="G83" s="13">
        <v>10</v>
      </c>
      <c r="H83" s="18">
        <f t="shared" si="57"/>
        <v>24.0723623436667</v>
      </c>
      <c r="I83" s="18">
        <f t="shared" si="58"/>
        <v>297.222362343667</v>
      </c>
      <c r="J83" s="18">
        <f t="shared" si="59"/>
        <v>0.312629294804046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1.11856110240498</v>
      </c>
      <c r="P83" s="18">
        <f t="shared" si="62"/>
        <v>0.349694968640105</v>
      </c>
      <c r="Q83" s="23">
        <f t="shared" si="63"/>
        <v>0.0909206918464274</v>
      </c>
      <c r="R83" s="18">
        <f t="shared" si="64"/>
        <v>0.1355172</v>
      </c>
      <c r="S83" s="24">
        <f t="shared" si="65"/>
        <v>0.670916251563841</v>
      </c>
      <c r="T83" s="3">
        <v>0.01</v>
      </c>
      <c r="U83" s="25">
        <f t="shared" si="66"/>
        <v>0.00670916251563841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0.0166591625156384</v>
      </c>
      <c r="AU83" s="28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7">
        <v>18.7393466135484</v>
      </c>
      <c r="E84" s="19">
        <f t="shared" si="74"/>
        <v>24.0723623436667</v>
      </c>
      <c r="F84" s="16" t="s">
        <v>73</v>
      </c>
      <c r="G84" s="13">
        <v>11</v>
      </c>
      <c r="H84" s="18">
        <f t="shared" si="57"/>
        <v>18.7393466135484</v>
      </c>
      <c r="I84" s="18">
        <f t="shared" si="58"/>
        <v>291.889346613548</v>
      </c>
      <c r="J84" s="18">
        <f t="shared" si="59"/>
        <v>0.171826289252816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0.730422827076631</v>
      </c>
      <c r="O84" s="18">
        <f t="shared" si="75"/>
        <v>0.559663306688244</v>
      </c>
      <c r="P84" s="18">
        <f t="shared" si="62"/>
        <v>0.0961648692192017</v>
      </c>
      <c r="Q84" s="23">
        <f t="shared" si="63"/>
        <v>0.0250028659969924</v>
      </c>
      <c r="R84" s="18">
        <f t="shared" si="64"/>
        <v>0.1355172</v>
      </c>
      <c r="S84" s="24">
        <f t="shared" si="65"/>
        <v>0.184499576415336</v>
      </c>
      <c r="T84" s="3">
        <v>0.01</v>
      </c>
      <c r="U84" s="25">
        <f t="shared" si="66"/>
        <v>0.00184499576415336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0.00733499576415336</v>
      </c>
      <c r="AU84" s="28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7">
        <v>16.2745334791333</v>
      </c>
      <c r="E85" s="19">
        <f t="shared" si="74"/>
        <v>18.7393466135484</v>
      </c>
      <c r="F85" s="16" t="s">
        <v>75</v>
      </c>
      <c r="G85" s="13">
        <v>12</v>
      </c>
      <c r="H85" s="18">
        <f t="shared" si="57"/>
        <v>16.2745334791333</v>
      </c>
      <c r="I85" s="18">
        <f t="shared" si="58"/>
        <v>289.424533479133</v>
      </c>
      <c r="J85" s="18">
        <f t="shared" si="59"/>
        <v>0.12933428516966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0.984718437469042</v>
      </c>
      <c r="P85" s="18">
        <f t="shared" si="62"/>
        <v>0.127357855203443</v>
      </c>
      <c r="Q85" s="23">
        <f t="shared" si="63"/>
        <v>0.0331130423528952</v>
      </c>
      <c r="R85" s="18">
        <f t="shared" si="64"/>
        <v>0.1355172</v>
      </c>
      <c r="S85" s="24">
        <f t="shared" si="65"/>
        <v>0.244345679757958</v>
      </c>
      <c r="T85" s="3">
        <v>0.01</v>
      </c>
      <c r="U85" s="25">
        <f t="shared" si="66"/>
        <v>0.00244345679757958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0.00793345679757958</v>
      </c>
      <c r="AU85" s="28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7">
        <v>6.33735366248387</v>
      </c>
      <c r="E86" s="19">
        <f t="shared" si="74"/>
        <v>16.2745334791333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7.56062065280645</v>
      </c>
      <c r="E90" s="16"/>
      <c r="F90" s="16"/>
      <c r="G90" s="13">
        <v>1</v>
      </c>
      <c r="H90" s="18">
        <f t="shared" ref="H90:H101" si="76">E91</f>
        <v>7.56062065280645</v>
      </c>
      <c r="I90" s="18">
        <f t="shared" ref="I90:I101" si="77">H90+273.15</f>
        <v>280.710620652806</v>
      </c>
      <c r="J90" s="18">
        <f t="shared" ref="J90:J101" si="78">EXP(($C$16*(I90-$C$14))/($C$17*I90*$C$14))</f>
        <v>0.0455166202663237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0.0129585817898224</v>
      </c>
      <c r="Q90" s="23">
        <f t="shared" ref="Q90:Q101" si="82">P90*$B$76</f>
        <v>0.00336923126535381</v>
      </c>
      <c r="R90" s="18">
        <f t="shared" ref="R90:R101" si="83">L90*$B$76</f>
        <v>0.074022</v>
      </c>
      <c r="S90" s="24">
        <f t="shared" ref="S90:S101" si="84">Q90/R90</f>
        <v>0.0455166202663237</v>
      </c>
      <c r="T90" s="3">
        <v>0.01</v>
      </c>
      <c r="U90" s="25">
        <f t="shared" ref="U90:U101" si="85">S90*T90</f>
        <v>0.000455166202663237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0.00790516620266324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1.55306525070968</v>
      </c>
      <c r="E91" s="19">
        <f t="shared" ref="E91:E102" si="95">D90</f>
        <v>7.56062065280645</v>
      </c>
      <c r="F91" s="16" t="s">
        <v>73</v>
      </c>
      <c r="G91" s="13">
        <v>2</v>
      </c>
      <c r="H91" s="18">
        <f t="shared" si="76"/>
        <v>1.55306525070968</v>
      </c>
      <c r="I91" s="18">
        <f t="shared" si="77"/>
        <v>274.70306525071</v>
      </c>
      <c r="J91" s="18">
        <f t="shared" si="78"/>
        <v>0.021317222985964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0.556441418210178</v>
      </c>
      <c r="P91" s="18">
        <f t="shared" si="81"/>
        <v>0.0118617857906124</v>
      </c>
      <c r="Q91" s="23">
        <f t="shared" si="82"/>
        <v>0.00308406430555923</v>
      </c>
      <c r="R91" s="18">
        <f t="shared" si="83"/>
        <v>0.074022</v>
      </c>
      <c r="S91" s="24">
        <f t="shared" si="84"/>
        <v>0.0416641580281433</v>
      </c>
      <c r="T91" s="3">
        <v>0.01</v>
      </c>
      <c r="U91" s="25">
        <f t="shared" si="85"/>
        <v>0.000416641580281433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0.00590664158028143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5.9889023895</v>
      </c>
      <c r="E92" s="19">
        <f t="shared" si="95"/>
        <v>1.55306525070968</v>
      </c>
      <c r="F92" s="16" t="s">
        <v>73</v>
      </c>
      <c r="G92" s="13">
        <v>3</v>
      </c>
      <c r="H92" s="18">
        <f t="shared" si="76"/>
        <v>5.9889023895</v>
      </c>
      <c r="I92" s="18">
        <f t="shared" si="77"/>
        <v>279.1389023895</v>
      </c>
      <c r="J92" s="18">
        <f t="shared" si="78"/>
        <v>0.0374412668566356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0.829279632419565</v>
      </c>
      <c r="P92" s="18">
        <f t="shared" si="81"/>
        <v>0.0310492800161936</v>
      </c>
      <c r="Q92" s="23">
        <f t="shared" si="82"/>
        <v>0.00807281280421034</v>
      </c>
      <c r="R92" s="18">
        <f t="shared" si="83"/>
        <v>0.074022</v>
      </c>
      <c r="S92" s="24">
        <f t="shared" si="84"/>
        <v>0.109059641785014</v>
      </c>
      <c r="T92" s="3">
        <v>0.01</v>
      </c>
      <c r="U92" s="25">
        <f t="shared" si="85"/>
        <v>0.00109059641785014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0.00658059641785015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7">
        <v>8.98069913854839</v>
      </c>
      <c r="E93" s="19">
        <f t="shared" si="95"/>
        <v>5.9889023895</v>
      </c>
      <c r="F93" s="16" t="s">
        <v>73</v>
      </c>
      <c r="G93" s="13">
        <v>4</v>
      </c>
      <c r="H93" s="18">
        <f t="shared" si="76"/>
        <v>8.98069913854839</v>
      </c>
      <c r="I93" s="18">
        <f t="shared" si="77"/>
        <v>282.130699138548</v>
      </c>
      <c r="J93" s="18">
        <f t="shared" si="78"/>
        <v>0.054199265794921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1.08293035240337</v>
      </c>
      <c r="P93" s="18">
        <f t="shared" si="81"/>
        <v>0.0586940300072978</v>
      </c>
      <c r="Q93" s="23">
        <f t="shared" si="82"/>
        <v>0.0152604478018974</v>
      </c>
      <c r="R93" s="18">
        <f t="shared" si="83"/>
        <v>0.074022</v>
      </c>
      <c r="S93" s="24">
        <f t="shared" si="84"/>
        <v>0.206160976492089</v>
      </c>
      <c r="T93" s="3">
        <v>0.01</v>
      </c>
      <c r="U93" s="25">
        <f t="shared" si="85"/>
        <v>0.00206160976492089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0.00755160976492089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7">
        <v>15.6668355410667</v>
      </c>
      <c r="E94" s="19">
        <f t="shared" si="95"/>
        <v>8.98069913854839</v>
      </c>
      <c r="F94" s="16" t="s">
        <v>73</v>
      </c>
      <c r="G94" s="13">
        <v>5</v>
      </c>
      <c r="H94" s="18">
        <f t="shared" si="76"/>
        <v>15.6668355410667</v>
      </c>
      <c r="I94" s="18">
        <f t="shared" si="77"/>
        <v>288.816835541067</v>
      </c>
      <c r="J94" s="18">
        <f t="shared" si="78"/>
        <v>0.120495774533954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0.97302450627627</v>
      </c>
      <c r="O94" s="18">
        <f t="shared" si="96"/>
        <v>0.335911816119804</v>
      </c>
      <c r="P94" s="18">
        <f t="shared" si="81"/>
        <v>0.0404759544584629</v>
      </c>
      <c r="Q94" s="23">
        <f t="shared" si="82"/>
        <v>0.0105237481592003</v>
      </c>
      <c r="R94" s="18">
        <f t="shared" si="83"/>
        <v>0.074022</v>
      </c>
      <c r="S94" s="24">
        <f t="shared" si="84"/>
        <v>0.142170546043073</v>
      </c>
      <c r="T94" s="3">
        <v>0.01</v>
      </c>
      <c r="U94" s="25">
        <f t="shared" si="85"/>
        <v>0.00142170546043073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0.0113717054604307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7">
        <v>21.2574445948387</v>
      </c>
      <c r="E95" s="19">
        <f t="shared" si="95"/>
        <v>15.6668355410667</v>
      </c>
      <c r="F95" s="16" t="s">
        <v>75</v>
      </c>
      <c r="G95" s="13">
        <v>6</v>
      </c>
      <c r="H95" s="18">
        <f t="shared" si="76"/>
        <v>21.2574445948387</v>
      </c>
      <c r="I95" s="18">
        <f t="shared" si="77"/>
        <v>294.407444594839</v>
      </c>
      <c r="J95" s="18">
        <f t="shared" si="78"/>
        <v>0.228559572367626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0.580135861661341</v>
      </c>
      <c r="P95" s="18">
        <f t="shared" si="81"/>
        <v>0.13259560445644</v>
      </c>
      <c r="Q95" s="23">
        <f t="shared" si="82"/>
        <v>0.0344748571586745</v>
      </c>
      <c r="R95" s="18">
        <f t="shared" si="83"/>
        <v>0.074022</v>
      </c>
      <c r="S95" s="24">
        <f t="shared" si="84"/>
        <v>0.465737985445874</v>
      </c>
      <c r="T95" s="3">
        <v>0.01</v>
      </c>
      <c r="U95" s="25">
        <f t="shared" si="85"/>
        <v>0.00465737985445874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0.0146073798544587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7">
        <v>24.1215544833333</v>
      </c>
      <c r="E96" s="19">
        <f t="shared" si="95"/>
        <v>21.2574445948387</v>
      </c>
      <c r="F96" s="16" t="s">
        <v>73</v>
      </c>
      <c r="G96" s="13">
        <v>7</v>
      </c>
      <c r="H96" s="18">
        <f t="shared" si="76"/>
        <v>24.1215544833333</v>
      </c>
      <c r="I96" s="18">
        <f t="shared" si="77"/>
        <v>297.271554483333</v>
      </c>
      <c r="J96" s="18">
        <f t="shared" si="78"/>
        <v>0.31432864932909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0.732240257204901</v>
      </c>
      <c r="P96" s="18">
        <f t="shared" si="81"/>
        <v>0.230164091031602</v>
      </c>
      <c r="Q96" s="23">
        <f t="shared" si="82"/>
        <v>0.0598426636682165</v>
      </c>
      <c r="R96" s="18">
        <f t="shared" si="83"/>
        <v>0.074022</v>
      </c>
      <c r="S96" s="24">
        <f t="shared" si="84"/>
        <v>0.808444295860913</v>
      </c>
      <c r="T96" s="3">
        <v>0.01</v>
      </c>
      <c r="U96" s="25">
        <f t="shared" si="85"/>
        <v>0.00808444295860913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0.0205344429586091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7">
        <v>29.4893333841936</v>
      </c>
      <c r="E97" s="19">
        <f t="shared" si="95"/>
        <v>24.1215544833333</v>
      </c>
      <c r="F97" s="16" t="s">
        <v>73</v>
      </c>
      <c r="G97" s="13">
        <v>8</v>
      </c>
      <c r="H97" s="18">
        <f t="shared" si="76"/>
        <v>29.4893333841936</v>
      </c>
      <c r="I97" s="18">
        <f t="shared" si="77"/>
        <v>302.639333384194</v>
      </c>
      <c r="J97" s="18">
        <f t="shared" si="78"/>
        <v>0.561931298136125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0.786776166173299</v>
      </c>
      <c r="P97" s="18">
        <f t="shared" si="81"/>
        <v>0.442114152400325</v>
      </c>
      <c r="Q97" s="23">
        <f t="shared" si="82"/>
        <v>0.114949679624085</v>
      </c>
      <c r="R97" s="18">
        <f t="shared" si="83"/>
        <v>0.074022</v>
      </c>
      <c r="S97" s="24">
        <f t="shared" si="84"/>
        <v>1.55291237232289</v>
      </c>
      <c r="T97" s="3">
        <v>0.01</v>
      </c>
      <c r="U97" s="25">
        <f t="shared" si="85"/>
        <v>0.0155291237232289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0.0304291237232289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7">
        <v>28.044597203871</v>
      </c>
      <c r="E98" s="19">
        <f t="shared" si="95"/>
        <v>29.4893333841936</v>
      </c>
      <c r="F98" s="16" t="s">
        <v>73</v>
      </c>
      <c r="G98" s="13">
        <v>9</v>
      </c>
      <c r="H98" s="18">
        <f t="shared" si="76"/>
        <v>28.044597203871</v>
      </c>
      <c r="I98" s="18">
        <f t="shared" si="77"/>
        <v>301.194597203871</v>
      </c>
      <c r="J98" s="18">
        <f t="shared" si="78"/>
        <v>0.481572217143404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0.629362013772973</v>
      </c>
      <c r="P98" s="18">
        <f t="shared" si="81"/>
        <v>0.303083260358488</v>
      </c>
      <c r="Q98" s="23">
        <f t="shared" si="82"/>
        <v>0.078801647693207</v>
      </c>
      <c r="R98" s="18">
        <f t="shared" si="83"/>
        <v>0.074022</v>
      </c>
      <c r="S98" s="24">
        <f t="shared" si="84"/>
        <v>1.06457063701612</v>
      </c>
      <c r="T98" s="3">
        <v>0.01</v>
      </c>
      <c r="U98" s="25">
        <f t="shared" si="85"/>
        <v>0.0106457063701612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0.0230457063701612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7">
        <v>24.0723623436667</v>
      </c>
      <c r="E99" s="19">
        <f t="shared" si="95"/>
        <v>28.044597203871</v>
      </c>
      <c r="F99" s="16" t="s">
        <v>73</v>
      </c>
      <c r="G99" s="13">
        <v>10</v>
      </c>
      <c r="H99" s="18">
        <f t="shared" si="76"/>
        <v>24.0723623436667</v>
      </c>
      <c r="I99" s="18">
        <f t="shared" si="77"/>
        <v>297.222362343667</v>
      </c>
      <c r="J99" s="18">
        <f t="shared" si="78"/>
        <v>0.312629294804046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0.610978753414485</v>
      </c>
      <c r="P99" s="18">
        <f t="shared" si="81"/>
        <v>0.191009856820226</v>
      </c>
      <c r="Q99" s="23">
        <f t="shared" si="82"/>
        <v>0.0496625627732586</v>
      </c>
      <c r="R99" s="18">
        <f t="shared" si="83"/>
        <v>0.074022</v>
      </c>
      <c r="S99" s="24">
        <f t="shared" si="84"/>
        <v>0.670916251563841</v>
      </c>
      <c r="T99" s="3">
        <v>0.01</v>
      </c>
      <c r="U99" s="25">
        <f t="shared" si="85"/>
        <v>0.00670916251563841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0.0166591625156384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7">
        <v>18.7393466135484</v>
      </c>
      <c r="E100" s="19">
        <f t="shared" si="95"/>
        <v>24.0723623436667</v>
      </c>
      <c r="F100" s="16" t="s">
        <v>73</v>
      </c>
      <c r="G100" s="13">
        <v>11</v>
      </c>
      <c r="H100" s="18">
        <f t="shared" si="76"/>
        <v>18.7393466135484</v>
      </c>
      <c r="I100" s="18">
        <f t="shared" si="77"/>
        <v>291.889346613548</v>
      </c>
      <c r="J100" s="18">
        <f t="shared" si="78"/>
        <v>0.171826289252816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0.398970451764547</v>
      </c>
      <c r="O100" s="18">
        <f t="shared" si="96"/>
        <v>0.305698444829713</v>
      </c>
      <c r="P100" s="18">
        <f t="shared" si="81"/>
        <v>0.0525270294054463</v>
      </c>
      <c r="Q100" s="23">
        <f t="shared" si="82"/>
        <v>0.013657027645416</v>
      </c>
      <c r="R100" s="18">
        <f t="shared" si="83"/>
        <v>0.074022</v>
      </c>
      <c r="S100" s="24">
        <f t="shared" si="84"/>
        <v>0.184499576415336</v>
      </c>
      <c r="T100" s="3">
        <v>0.01</v>
      </c>
      <c r="U100" s="25">
        <f t="shared" si="85"/>
        <v>0.00184499576415336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0.00733499576415336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7">
        <v>16.2745334791333</v>
      </c>
      <c r="E101" s="19">
        <f t="shared" si="95"/>
        <v>18.7393466135484</v>
      </c>
      <c r="F101" s="16" t="s">
        <v>75</v>
      </c>
      <c r="G101" s="13">
        <v>12</v>
      </c>
      <c r="H101" s="18">
        <f t="shared" si="76"/>
        <v>16.2745334791333</v>
      </c>
      <c r="I101" s="18">
        <f t="shared" si="77"/>
        <v>289.424533479133</v>
      </c>
      <c r="J101" s="18">
        <f t="shared" si="78"/>
        <v>0.12933428516966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0.537871415424267</v>
      </c>
      <c r="P101" s="18">
        <f t="shared" si="81"/>
        <v>0.0695652150270908</v>
      </c>
      <c r="Q101" s="23">
        <f t="shared" si="82"/>
        <v>0.0180869559070436</v>
      </c>
      <c r="R101" s="18">
        <f t="shared" si="83"/>
        <v>0.074022</v>
      </c>
      <c r="S101" s="24">
        <f t="shared" si="84"/>
        <v>0.244345679757958</v>
      </c>
      <c r="T101" s="3">
        <v>0.01</v>
      </c>
      <c r="U101" s="25">
        <f t="shared" si="85"/>
        <v>0.00244345679757958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0.00793345679757958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7">
        <v>6.33735366248387</v>
      </c>
      <c r="E102" s="19">
        <f t="shared" si="95"/>
        <v>16.2745334791333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pans="4:4">
      <c r="D103" s="40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53.41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974.584880634065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4342.88868659723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0.36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4.52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1.07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(AV38+AV53+AY69+AY85+AY101+BB101+AG69)</f>
        <v>125095289.133413</v>
      </c>
      <c r="J14" s="14" t="s">
        <v>22</v>
      </c>
      <c r="K14" s="14">
        <f>I14/(10000*1000)</f>
        <v>12.5095289133413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61053333.1728646</v>
      </c>
      <c r="J15" s="14" t="s">
        <v>22</v>
      </c>
      <c r="K15" s="14">
        <f>I15/(10000*1000)</f>
        <v>6.10533331728646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5.06495917706452</v>
      </c>
      <c r="E27" s="16"/>
      <c r="F27" s="16"/>
      <c r="G27" s="13">
        <v>1</v>
      </c>
      <c r="H27" s="18">
        <f t="shared" ref="H27:H38" si="0">E28</f>
        <v>5.06495917706452</v>
      </c>
      <c r="I27" s="18">
        <f t="shared" ref="I27:I38" si="1">H27+273.15</f>
        <v>278.214959177064</v>
      </c>
      <c r="J27" s="18">
        <f t="shared" ref="J27:J38" si="2">EXP(($C$16*(I27-$C$14))/($C$17*I27*$C$14))</f>
        <v>0.0333458406903051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0.0371858180259313</v>
      </c>
      <c r="Q27" s="23">
        <f t="shared" ref="Q27:Q38" si="6">P27*$B$29</f>
        <v>0.00446229816311175</v>
      </c>
      <c r="R27" s="18">
        <f t="shared" ref="R27:R38" si="7">L27*$B$29</f>
        <v>0.133818733333333</v>
      </c>
      <c r="S27" s="24">
        <f t="shared" ref="S27:S38" si="8">Q27/R27</f>
        <v>0.0333458406903051</v>
      </c>
      <c r="T27" s="3">
        <v>0.01</v>
      </c>
      <c r="U27" s="25">
        <f t="shared" ref="U27:U38" si="9">S27*T27</f>
        <v>0.000333458406903051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0.029783458406903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4.45083333333333</v>
      </c>
      <c r="AU27" s="1">
        <f t="shared" ref="AU27:AU38" si="17">AT27*10000*AS27*0.67*AR27*AQ27</f>
        <v>11885.2460031236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-0.791491351387096</v>
      </c>
      <c r="E28" s="19">
        <f t="shared" ref="E28:E39" si="18">D27</f>
        <v>5.06495917706452</v>
      </c>
      <c r="F28" s="16" t="s">
        <v>73</v>
      </c>
      <c r="G28" s="13">
        <v>2</v>
      </c>
      <c r="H28" s="18">
        <f t="shared" si="0"/>
        <v>-0.791491351387096</v>
      </c>
      <c r="I28" s="18">
        <f t="shared" si="1"/>
        <v>272.358508648613</v>
      </c>
      <c r="J28" s="18">
        <f t="shared" si="2"/>
        <v>0.0157115228543334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2.19312640419629</v>
      </c>
      <c r="P28" s="18">
        <f t="shared" si="5"/>
        <v>0.0344573556219721</v>
      </c>
      <c r="Q28" s="23">
        <f t="shared" si="6"/>
        <v>0.00413488267463665</v>
      </c>
      <c r="R28" s="18">
        <f t="shared" si="7"/>
        <v>0.133818733333333</v>
      </c>
      <c r="S28" s="24">
        <f t="shared" si="8"/>
        <v>0.0308991317705641</v>
      </c>
      <c r="T28" s="3">
        <v>0.01</v>
      </c>
      <c r="U28" s="25">
        <f t="shared" si="9"/>
        <v>0.000308991317705641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0.0222089913177056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4.45083333333333</v>
      </c>
      <c r="AU28" s="1">
        <f t="shared" si="17"/>
        <v>8862.61500212439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4.00949813096429</v>
      </c>
      <c r="E29" s="19">
        <f t="shared" si="18"/>
        <v>-0.791491351387096</v>
      </c>
      <c r="F29" s="16" t="s">
        <v>73</v>
      </c>
      <c r="G29" s="13">
        <v>3</v>
      </c>
      <c r="H29" s="18">
        <f t="shared" si="0"/>
        <v>4.00949813096429</v>
      </c>
      <c r="I29" s="18">
        <f t="shared" si="1"/>
        <v>277.159498130964</v>
      </c>
      <c r="J29" s="18">
        <f t="shared" si="2"/>
        <v>0.0291851010949812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3.27382515968543</v>
      </c>
      <c r="P29" s="18">
        <f t="shared" si="5"/>
        <v>0.0955469182527123</v>
      </c>
      <c r="Q29" s="23">
        <f t="shared" si="6"/>
        <v>0.0114656301903255</v>
      </c>
      <c r="R29" s="18">
        <f t="shared" si="7"/>
        <v>0.133818733333333</v>
      </c>
      <c r="S29" s="24">
        <f t="shared" si="8"/>
        <v>0.0856803072688288</v>
      </c>
      <c r="T29" s="3">
        <v>0.01</v>
      </c>
      <c r="U29" s="25">
        <f t="shared" si="9"/>
        <v>0.000856803072688288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0.0227568030726883</v>
      </c>
      <c r="AR29" s="28">
        <f t="shared" si="15"/>
        <v>111.515611111111</v>
      </c>
      <c r="AS29" s="1">
        <f t="shared" si="16"/>
        <v>0.12</v>
      </c>
      <c r="AT29" s="2">
        <f t="shared" si="20"/>
        <v>4.45083333333333</v>
      </c>
      <c r="AU29" s="1">
        <f t="shared" si="17"/>
        <v>9081.22216931162</v>
      </c>
    </row>
    <row r="30" s="1" customFormat="1" spans="1:47">
      <c r="A30" s="13"/>
      <c r="B30" s="13"/>
      <c r="C30" s="16">
        <v>3</v>
      </c>
      <c r="D30" s="17">
        <v>8.71008389577419</v>
      </c>
      <c r="E30" s="19">
        <f t="shared" si="18"/>
        <v>4.00949813096429</v>
      </c>
      <c r="F30" s="16" t="s">
        <v>73</v>
      </c>
      <c r="G30" s="13">
        <v>4</v>
      </c>
      <c r="H30" s="18">
        <f t="shared" si="0"/>
        <v>8.71008389577419</v>
      </c>
      <c r="I30" s="18">
        <f t="shared" si="1"/>
        <v>281.860083895774</v>
      </c>
      <c r="J30" s="18">
        <f t="shared" si="2"/>
        <v>0.0524328121618035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4.29343435254383</v>
      </c>
      <c r="P30" s="18">
        <f t="shared" si="5"/>
        <v>0.225116836935965</v>
      </c>
      <c r="Q30" s="23">
        <f t="shared" si="6"/>
        <v>0.0270140204323158</v>
      </c>
      <c r="R30" s="18">
        <f t="shared" si="7"/>
        <v>0.133818733333333</v>
      </c>
      <c r="S30" s="24">
        <f t="shared" si="8"/>
        <v>0.201870244616841</v>
      </c>
      <c r="T30" s="3">
        <v>0.01</v>
      </c>
      <c r="U30" s="25">
        <f t="shared" si="9"/>
        <v>0.00201870244616841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0.0239187024461684</v>
      </c>
      <c r="AR30" s="28">
        <f t="shared" si="15"/>
        <v>111.515611111111</v>
      </c>
      <c r="AS30" s="1">
        <f t="shared" si="16"/>
        <v>0.12</v>
      </c>
      <c r="AT30" s="2">
        <f t="shared" si="20"/>
        <v>4.45083333333333</v>
      </c>
      <c r="AU30" s="1">
        <f t="shared" si="17"/>
        <v>9544.88423622207</v>
      </c>
    </row>
    <row r="31" s="1" customFormat="1" spans="1:47">
      <c r="A31" s="13"/>
      <c r="B31" s="13"/>
      <c r="C31" s="16">
        <v>4</v>
      </c>
      <c r="D31" s="17">
        <v>15.6987957793333</v>
      </c>
      <c r="E31" s="19">
        <f t="shared" si="18"/>
        <v>8.71008389577419</v>
      </c>
      <c r="F31" s="16" t="s">
        <v>73</v>
      </c>
      <c r="G31" s="13">
        <v>5</v>
      </c>
      <c r="H31" s="18">
        <f t="shared" si="0"/>
        <v>15.6987957793333</v>
      </c>
      <c r="I31" s="18">
        <f t="shared" si="1"/>
        <v>288.848795779333</v>
      </c>
      <c r="J31" s="18">
        <f t="shared" si="2"/>
        <v>0.120946087839613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3.86490163982747</v>
      </c>
      <c r="O31" s="18">
        <f t="shared" si="19"/>
        <v>1.3185719868915</v>
      </c>
      <c r="P31" s="18">
        <f t="shared" si="5"/>
        <v>0.159476123349433</v>
      </c>
      <c r="Q31" s="23">
        <f t="shared" si="6"/>
        <v>0.019137134801932</v>
      </c>
      <c r="R31" s="18">
        <f t="shared" si="7"/>
        <v>0.133818733333333</v>
      </c>
      <c r="S31" s="24">
        <f t="shared" si="8"/>
        <v>0.143007890788076</v>
      </c>
      <c r="T31" s="3">
        <v>0.01</v>
      </c>
      <c r="U31" s="25">
        <f t="shared" si="9"/>
        <v>0.00143007890788076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0.0308800789078808</v>
      </c>
      <c r="AR31" s="28">
        <f t="shared" si="15"/>
        <v>111.515611111111</v>
      </c>
      <c r="AS31" s="1">
        <f t="shared" si="16"/>
        <v>0.12</v>
      </c>
      <c r="AT31" s="2">
        <f t="shared" si="20"/>
        <v>4.45083333333333</v>
      </c>
      <c r="AU31" s="1">
        <f t="shared" si="17"/>
        <v>12322.8581920145</v>
      </c>
    </row>
    <row r="32" s="1" customFormat="1" spans="1:47">
      <c r="A32" s="13"/>
      <c r="B32" s="13"/>
      <c r="C32" s="16">
        <v>5</v>
      </c>
      <c r="D32" s="17">
        <v>21.1123542483871</v>
      </c>
      <c r="E32" s="19">
        <f t="shared" si="18"/>
        <v>15.6987957793333</v>
      </c>
      <c r="F32" s="16" t="s">
        <v>75</v>
      </c>
      <c r="G32" s="13">
        <v>6</v>
      </c>
      <c r="H32" s="18">
        <f t="shared" si="0"/>
        <v>21.1123542483871</v>
      </c>
      <c r="I32" s="18">
        <f t="shared" si="1"/>
        <v>294.262354248387</v>
      </c>
      <c r="J32" s="18">
        <f t="shared" si="2"/>
        <v>0.224862703697046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2.27425197465318</v>
      </c>
      <c r="P32" s="18">
        <f t="shared" si="5"/>
        <v>0.51139444790886</v>
      </c>
      <c r="Q32" s="23">
        <f t="shared" si="6"/>
        <v>0.0613673337490632</v>
      </c>
      <c r="R32" s="18">
        <f t="shared" si="7"/>
        <v>0.133818733333333</v>
      </c>
      <c r="S32" s="24">
        <f t="shared" si="8"/>
        <v>0.458585522523228</v>
      </c>
      <c r="T32" s="3">
        <v>0.01</v>
      </c>
      <c r="U32" s="25">
        <f t="shared" si="9"/>
        <v>0.00458585522523228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0.0340358552252323</v>
      </c>
      <c r="AR32" s="28">
        <f t="shared" si="15"/>
        <v>111.515611111111</v>
      </c>
      <c r="AS32" s="1">
        <f t="shared" si="16"/>
        <v>0.12</v>
      </c>
      <c r="AT32" s="2">
        <f t="shared" si="20"/>
        <v>4.45083333333333</v>
      </c>
      <c r="AU32" s="1">
        <f t="shared" si="17"/>
        <v>13582.1873589007</v>
      </c>
    </row>
    <row r="33" s="1" customFormat="1" spans="1:47">
      <c r="A33" s="13"/>
      <c r="B33" s="13"/>
      <c r="C33" s="16">
        <v>6</v>
      </c>
      <c r="D33" s="17">
        <v>24.6842499326667</v>
      </c>
      <c r="E33" s="19">
        <f t="shared" si="18"/>
        <v>21.1123542483871</v>
      </c>
      <c r="F33" s="16" t="s">
        <v>73</v>
      </c>
      <c r="G33" s="13">
        <v>7</v>
      </c>
      <c r="H33" s="18">
        <f t="shared" si="0"/>
        <v>24.6842499326667</v>
      </c>
      <c r="I33" s="18">
        <f t="shared" si="1"/>
        <v>297.834249932667</v>
      </c>
      <c r="J33" s="18">
        <f t="shared" si="2"/>
        <v>0.334394234999184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2.87801363785543</v>
      </c>
      <c r="P33" s="18">
        <f t="shared" si="5"/>
        <v>0.962391168747886</v>
      </c>
      <c r="Q33" s="23">
        <f t="shared" si="6"/>
        <v>0.115486940249746</v>
      </c>
      <c r="R33" s="18">
        <f t="shared" si="7"/>
        <v>0.133818733333333</v>
      </c>
      <c r="S33" s="24">
        <f t="shared" si="8"/>
        <v>0.863010263010607</v>
      </c>
      <c r="T33" s="3">
        <v>0.01</v>
      </c>
      <c r="U33" s="25">
        <f t="shared" si="9"/>
        <v>0.00863010263010608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0.0435301026301061</v>
      </c>
      <c r="AR33" s="28">
        <f t="shared" si="15"/>
        <v>111.515611111111</v>
      </c>
      <c r="AS33" s="1">
        <f t="shared" si="16"/>
        <v>0.12</v>
      </c>
      <c r="AT33" s="2">
        <f t="shared" si="20"/>
        <v>4.45083333333333</v>
      </c>
      <c r="AU33" s="1">
        <f t="shared" si="17"/>
        <v>17370.9168099872</v>
      </c>
    </row>
    <row r="34" s="1" customFormat="1" spans="1:47">
      <c r="A34" s="13"/>
      <c r="B34" s="13"/>
      <c r="C34" s="16">
        <v>7</v>
      </c>
      <c r="D34" s="17">
        <v>27.5764241406452</v>
      </c>
      <c r="E34" s="19">
        <f t="shared" si="18"/>
        <v>24.6842499326667</v>
      </c>
      <c r="F34" s="16" t="s">
        <v>73</v>
      </c>
      <c r="G34" s="13">
        <v>8</v>
      </c>
      <c r="H34" s="18">
        <f t="shared" si="0"/>
        <v>27.5764241406452</v>
      </c>
      <c r="I34" s="18">
        <f t="shared" si="1"/>
        <v>300.726424140645</v>
      </c>
      <c r="J34" s="18">
        <f t="shared" si="2"/>
        <v>0.457935767318183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3.03077858021866</v>
      </c>
      <c r="P34" s="18">
        <f t="shared" si="5"/>
        <v>1.38790191470394</v>
      </c>
      <c r="Q34" s="23">
        <f t="shared" si="6"/>
        <v>0.166548229764473</v>
      </c>
      <c r="R34" s="18">
        <f t="shared" si="7"/>
        <v>0.133818733333333</v>
      </c>
      <c r="S34" s="24">
        <f t="shared" si="8"/>
        <v>1.24458082673383</v>
      </c>
      <c r="T34" s="3">
        <v>0.01</v>
      </c>
      <c r="U34" s="25">
        <f t="shared" si="9"/>
        <v>0.0124458082673383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0.0473458082673383</v>
      </c>
      <c r="AR34" s="28">
        <f t="shared" si="15"/>
        <v>111.515611111111</v>
      </c>
      <c r="AS34" s="1">
        <f t="shared" si="16"/>
        <v>0.12</v>
      </c>
      <c r="AT34" s="2">
        <f t="shared" si="20"/>
        <v>4.45083333333333</v>
      </c>
      <c r="AU34" s="1">
        <f t="shared" si="17"/>
        <v>18893.5942490686</v>
      </c>
    </row>
    <row r="35" s="1" customFormat="1" spans="1:47">
      <c r="A35" s="13"/>
      <c r="B35" s="13"/>
      <c r="C35" s="16">
        <v>8</v>
      </c>
      <c r="D35" s="17">
        <v>26.5064469074194</v>
      </c>
      <c r="E35" s="19">
        <f t="shared" si="18"/>
        <v>27.5764241406452</v>
      </c>
      <c r="F35" s="16" t="s">
        <v>73</v>
      </c>
      <c r="G35" s="13">
        <v>9</v>
      </c>
      <c r="H35" s="18">
        <f t="shared" si="0"/>
        <v>26.5064469074194</v>
      </c>
      <c r="I35" s="18">
        <f t="shared" si="1"/>
        <v>299.656446907419</v>
      </c>
      <c r="J35" s="18">
        <f t="shared" si="2"/>
        <v>0.407939554325674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2.75803277662582</v>
      </c>
      <c r="P35" s="18">
        <f t="shared" si="5"/>
        <v>1.12511066171234</v>
      </c>
      <c r="Q35" s="23">
        <f t="shared" si="6"/>
        <v>0.135013279405481</v>
      </c>
      <c r="R35" s="18">
        <f t="shared" si="7"/>
        <v>0.133818733333333</v>
      </c>
      <c r="S35" s="24">
        <f t="shared" si="8"/>
        <v>1.00892659826014</v>
      </c>
      <c r="T35" s="3">
        <v>0.01</v>
      </c>
      <c r="U35" s="25">
        <f t="shared" si="9"/>
        <v>0.0100892659826014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0.0449892659826014</v>
      </c>
      <c r="AR35" s="28">
        <f t="shared" si="15"/>
        <v>111.515611111111</v>
      </c>
      <c r="AS35" s="1">
        <f t="shared" si="16"/>
        <v>0.12</v>
      </c>
      <c r="AT35" s="2">
        <f t="shared" si="20"/>
        <v>4.45083333333333</v>
      </c>
      <c r="AU35" s="1">
        <f t="shared" si="17"/>
        <v>17953.2036339757</v>
      </c>
    </row>
    <row r="36" s="1" customFormat="1" spans="1:47">
      <c r="A36" s="13"/>
      <c r="B36" s="13"/>
      <c r="C36" s="16">
        <v>9</v>
      </c>
      <c r="D36" s="17">
        <v>22.1701238476667</v>
      </c>
      <c r="E36" s="19">
        <f t="shared" si="18"/>
        <v>26.5064469074194</v>
      </c>
      <c r="F36" s="16" t="s">
        <v>73</v>
      </c>
      <c r="G36" s="13">
        <v>10</v>
      </c>
      <c r="H36" s="18">
        <f t="shared" si="0"/>
        <v>22.1701238476667</v>
      </c>
      <c r="I36" s="18">
        <f t="shared" si="1"/>
        <v>295.320123847667</v>
      </c>
      <c r="J36" s="18">
        <f t="shared" si="2"/>
        <v>0.253156174005374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2.7480782260246</v>
      </c>
      <c r="P36" s="18">
        <f t="shared" si="5"/>
        <v>0.695692969567862</v>
      </c>
      <c r="Q36" s="23">
        <f t="shared" si="6"/>
        <v>0.0834831563481434</v>
      </c>
      <c r="R36" s="18">
        <f t="shared" si="7"/>
        <v>0.133818733333333</v>
      </c>
      <c r="S36" s="24">
        <f t="shared" si="8"/>
        <v>0.623852537448495</v>
      </c>
      <c r="T36" s="3">
        <v>0.01</v>
      </c>
      <c r="U36" s="25">
        <f t="shared" si="9"/>
        <v>0.00623852537448495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0.0356885253744849</v>
      </c>
      <c r="AR36" s="28">
        <f t="shared" si="15"/>
        <v>111.515611111111</v>
      </c>
      <c r="AS36" s="1">
        <f t="shared" si="16"/>
        <v>0.12</v>
      </c>
      <c r="AT36" s="2">
        <f t="shared" si="20"/>
        <v>4.45083333333333</v>
      </c>
      <c r="AU36" s="1">
        <f t="shared" si="17"/>
        <v>14241.6940897018</v>
      </c>
    </row>
    <row r="37" s="1" customFormat="1" spans="1:47">
      <c r="A37" s="13"/>
      <c r="B37" s="13"/>
      <c r="C37" s="16">
        <v>10</v>
      </c>
      <c r="D37" s="17">
        <v>16.9456922277419</v>
      </c>
      <c r="E37" s="19">
        <f t="shared" si="18"/>
        <v>22.1701238476667</v>
      </c>
      <c r="F37" s="16" t="s">
        <v>73</v>
      </c>
      <c r="G37" s="13">
        <v>11</v>
      </c>
      <c r="H37" s="18">
        <f t="shared" si="0"/>
        <v>16.9456922277419</v>
      </c>
      <c r="I37" s="18">
        <f t="shared" si="1"/>
        <v>290.095692227742</v>
      </c>
      <c r="J37" s="18">
        <f t="shared" si="2"/>
        <v>0.139802892949292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1.9497659936339</v>
      </c>
      <c r="O37" s="18">
        <f t="shared" si="19"/>
        <v>1.21777537393395</v>
      </c>
      <c r="P37" s="18">
        <f t="shared" si="5"/>
        <v>0.170248520238372</v>
      </c>
      <c r="Q37" s="23">
        <f t="shared" si="6"/>
        <v>0.0204298224286046</v>
      </c>
      <c r="R37" s="18">
        <f t="shared" si="7"/>
        <v>0.133818733333333</v>
      </c>
      <c r="S37" s="24">
        <f t="shared" si="8"/>
        <v>0.152667880794502</v>
      </c>
      <c r="T37" s="3">
        <v>0.01</v>
      </c>
      <c r="U37" s="25">
        <f t="shared" si="9"/>
        <v>0.00152667880794502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0.030976678807945</v>
      </c>
      <c r="AR37" s="28">
        <f t="shared" si="15"/>
        <v>111.515611111111</v>
      </c>
      <c r="AS37" s="1">
        <f t="shared" si="16"/>
        <v>0.12</v>
      </c>
      <c r="AT37" s="2">
        <f t="shared" si="20"/>
        <v>4.45083333333333</v>
      </c>
      <c r="AU37" s="1">
        <f t="shared" si="17"/>
        <v>12361.4068911097</v>
      </c>
    </row>
    <row r="38" s="1" customFormat="1" spans="1:48">
      <c r="A38" s="13"/>
      <c r="B38" s="13"/>
      <c r="C38" s="16">
        <v>11</v>
      </c>
      <c r="D38" s="17">
        <v>13.4487595003333</v>
      </c>
      <c r="E38" s="19">
        <f t="shared" si="18"/>
        <v>16.9456922277419</v>
      </c>
      <c r="F38" s="16" t="s">
        <v>75</v>
      </c>
      <c r="G38" s="13">
        <v>12</v>
      </c>
      <c r="H38" s="18">
        <f t="shared" si="0"/>
        <v>13.4487595003333</v>
      </c>
      <c r="I38" s="18">
        <f t="shared" si="1"/>
        <v>286.598759500333</v>
      </c>
      <c r="J38" s="18">
        <f t="shared" si="2"/>
        <v>0.0928236899914809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2.16268296480669</v>
      </c>
      <c r="P38" s="18">
        <f t="shared" si="5"/>
        <v>0.200748213075073</v>
      </c>
      <c r="Q38" s="23">
        <f t="shared" si="6"/>
        <v>0.0240897855690087</v>
      </c>
      <c r="R38" s="18">
        <f t="shared" si="7"/>
        <v>0.133818733333333</v>
      </c>
      <c r="S38" s="24">
        <f t="shared" si="8"/>
        <v>0.180018036107117</v>
      </c>
      <c r="T38" s="3">
        <v>0.01</v>
      </c>
      <c r="U38" s="25">
        <f t="shared" si="9"/>
        <v>0.00180018036107117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0.0237001803610712</v>
      </c>
      <c r="AR38" s="28">
        <f t="shared" si="15"/>
        <v>111.515611111111</v>
      </c>
      <c r="AS38" s="1">
        <f t="shared" si="16"/>
        <v>0.12</v>
      </c>
      <c r="AT38" s="2">
        <f t="shared" si="20"/>
        <v>4.45083333333333</v>
      </c>
      <c r="AU38" s="1">
        <f t="shared" si="17"/>
        <v>9457.68184679459</v>
      </c>
      <c r="AV38" s="1">
        <f>SUM(AU27:AU38)</f>
        <v>155557.510482335</v>
      </c>
    </row>
    <row r="39" s="1" customFormat="1" spans="1:46">
      <c r="A39" s="13"/>
      <c r="B39" s="13"/>
      <c r="C39" s="16">
        <v>12</v>
      </c>
      <c r="D39" s="17">
        <v>3.56415399596774</v>
      </c>
      <c r="E39" s="19">
        <f t="shared" si="18"/>
        <v>13.4487595003333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5.06495917706452</v>
      </c>
      <c r="E42" s="16"/>
      <c r="F42" s="16"/>
      <c r="G42" s="13">
        <v>1</v>
      </c>
      <c r="H42" s="18">
        <f t="shared" ref="H42:H53" si="21">E43</f>
        <v>5.06495917706452</v>
      </c>
      <c r="I42" s="18">
        <f t="shared" ref="I42:I53" si="22">H42+273.15</f>
        <v>278.214959177064</v>
      </c>
      <c r="J42" s="18">
        <f t="shared" ref="J42:J53" si="23">EXP(($C$16*(I42-$C$14))/($C$17*I42*$C$14))</f>
        <v>0.0333458406903051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0.00257066559406634</v>
      </c>
      <c r="Q42" s="23">
        <f t="shared" ref="Q42:Q53" si="27">P42*$B$44</f>
        <v>0.000398453167080283</v>
      </c>
      <c r="R42" s="18">
        <f t="shared" ref="R42:R53" si="28">L42*$B$44</f>
        <v>0.0119491114583333</v>
      </c>
      <c r="S42" s="24">
        <f t="shared" ref="S42:S53" si="29">Q42/R42</f>
        <v>0.0333458406903051</v>
      </c>
      <c r="T42" s="3">
        <v>0.01</v>
      </c>
      <c r="U42" s="25">
        <f t="shared" ref="U42:U53" si="30">S42*T42</f>
        <v>0.000333458406903051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0.0274334584069031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>$E$5/12</f>
        <v>81.2154067195054</v>
      </c>
      <c r="AU42" s="1">
        <f t="shared" ref="AU42:AU53" si="36">AT42*10000*AS42*0.67*AR42*AQ42</f>
        <v>17837.3115934921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-0.791491351387096</v>
      </c>
      <c r="E43" s="19">
        <f t="shared" ref="E43:E54" si="37">D42</f>
        <v>5.06495917706452</v>
      </c>
      <c r="F43" s="16" t="s">
        <v>73</v>
      </c>
      <c r="G43" s="13">
        <v>2</v>
      </c>
      <c r="H43" s="18">
        <f t="shared" si="21"/>
        <v>-0.791491351387096</v>
      </c>
      <c r="I43" s="18">
        <f t="shared" si="22"/>
        <v>272.358508648613</v>
      </c>
      <c r="J43" s="18">
        <f t="shared" si="23"/>
        <v>0.0157115228543334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0.151611417739267</v>
      </c>
      <c r="P43" s="18">
        <f t="shared" si="26"/>
        <v>0.00238204625478838</v>
      </c>
      <c r="Q43" s="23">
        <f t="shared" si="27"/>
        <v>0.000369217169492199</v>
      </c>
      <c r="R43" s="18">
        <f t="shared" si="28"/>
        <v>0.0119491114583333</v>
      </c>
      <c r="S43" s="24">
        <f t="shared" si="29"/>
        <v>0.0308991317705641</v>
      </c>
      <c r="T43" s="3">
        <v>0.01</v>
      </c>
      <c r="U43" s="25">
        <f t="shared" si="30"/>
        <v>0.000308991317705641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0.0151089913177056</v>
      </c>
      <c r="AR43" s="28">
        <f t="shared" si="34"/>
        <v>7.70910416666667</v>
      </c>
      <c r="AS43" s="1">
        <f t="shared" si="35"/>
        <v>0.155</v>
      </c>
      <c r="AT43" s="2">
        <f t="shared" ref="AT43:AT53" si="39">$E$5/12</f>
        <v>81.2154067195054</v>
      </c>
      <c r="AU43" s="1">
        <f t="shared" si="36"/>
        <v>9823.90852804282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4.00949813096429</v>
      </c>
      <c r="E44" s="19">
        <f t="shared" si="37"/>
        <v>-0.791491351387096</v>
      </c>
      <c r="F44" s="16" t="s">
        <v>73</v>
      </c>
      <c r="G44" s="13">
        <v>3</v>
      </c>
      <c r="H44" s="18">
        <f t="shared" si="21"/>
        <v>4.00949813096429</v>
      </c>
      <c r="I44" s="18">
        <f t="shared" si="22"/>
        <v>277.159498130964</v>
      </c>
      <c r="J44" s="18">
        <f t="shared" si="23"/>
        <v>0.0291851010949812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0.226320413151145</v>
      </c>
      <c r="P44" s="18">
        <f t="shared" si="26"/>
        <v>0.00660518413767409</v>
      </c>
      <c r="Q44" s="23">
        <f t="shared" si="27"/>
        <v>0.00102380354133948</v>
      </c>
      <c r="R44" s="18">
        <f t="shared" si="28"/>
        <v>0.0119491114583333</v>
      </c>
      <c r="S44" s="24">
        <f t="shared" si="29"/>
        <v>0.0856803072688289</v>
      </c>
      <c r="T44" s="3">
        <v>0.01</v>
      </c>
      <c r="U44" s="25">
        <f t="shared" si="30"/>
        <v>0.000856803072688289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0.0156568030726883</v>
      </c>
      <c r="AR44" s="28">
        <f t="shared" si="34"/>
        <v>7.70910416666667</v>
      </c>
      <c r="AS44" s="1">
        <f t="shared" si="35"/>
        <v>0.155</v>
      </c>
      <c r="AT44" s="2">
        <f t="shared" si="39"/>
        <v>81.2154067195054</v>
      </c>
      <c r="AU44" s="1">
        <f t="shared" si="36"/>
        <v>10180.0972674744</v>
      </c>
    </row>
    <row r="45" s="1" customFormat="1" spans="1:47">
      <c r="A45" s="13"/>
      <c r="B45" s="13"/>
      <c r="C45" s="16">
        <v>3</v>
      </c>
      <c r="D45" s="17">
        <v>8.71008389577419</v>
      </c>
      <c r="E45" s="19">
        <f t="shared" si="37"/>
        <v>4.00949813096429</v>
      </c>
      <c r="F45" s="16" t="s">
        <v>73</v>
      </c>
      <c r="G45" s="13">
        <v>4</v>
      </c>
      <c r="H45" s="18">
        <f t="shared" si="21"/>
        <v>8.71008389577419</v>
      </c>
      <c r="I45" s="18">
        <f t="shared" si="22"/>
        <v>281.860083895774</v>
      </c>
      <c r="J45" s="18">
        <f t="shared" si="23"/>
        <v>0.0524328121618035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0.296806270680138</v>
      </c>
      <c r="P45" s="18">
        <f t="shared" si="26"/>
        <v>0.0155623874390171</v>
      </c>
      <c r="Q45" s="23">
        <f t="shared" si="27"/>
        <v>0.00241217005304765</v>
      </c>
      <c r="R45" s="18">
        <f t="shared" si="28"/>
        <v>0.0119491114583333</v>
      </c>
      <c r="S45" s="24">
        <f t="shared" si="29"/>
        <v>0.201870244616841</v>
      </c>
      <c r="T45" s="3">
        <v>0.01</v>
      </c>
      <c r="U45" s="25">
        <f t="shared" si="30"/>
        <v>0.00201870244616841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0.0168187024461684</v>
      </c>
      <c r="AR45" s="28">
        <f t="shared" si="34"/>
        <v>7.70910416666667</v>
      </c>
      <c r="AS45" s="1">
        <f t="shared" si="35"/>
        <v>0.155</v>
      </c>
      <c r="AT45" s="2">
        <f t="shared" si="39"/>
        <v>81.2154067195054</v>
      </c>
      <c r="AU45" s="1">
        <f t="shared" si="36"/>
        <v>10935.567498666</v>
      </c>
    </row>
    <row r="46" s="1" customFormat="1" spans="1:47">
      <c r="A46" s="13"/>
      <c r="B46" s="13"/>
      <c r="C46" s="16">
        <v>4</v>
      </c>
      <c r="D46" s="17">
        <v>15.6987957793333</v>
      </c>
      <c r="E46" s="19">
        <f t="shared" si="37"/>
        <v>8.71008389577419</v>
      </c>
      <c r="F46" s="16" t="s">
        <v>73</v>
      </c>
      <c r="G46" s="13">
        <v>5</v>
      </c>
      <c r="H46" s="18">
        <f t="shared" si="21"/>
        <v>15.6987957793333</v>
      </c>
      <c r="I46" s="18">
        <f t="shared" si="22"/>
        <v>288.848795779333</v>
      </c>
      <c r="J46" s="18">
        <f t="shared" si="23"/>
        <v>0.120946087839613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0.267181689079065</v>
      </c>
      <c r="O46" s="18">
        <f t="shared" si="38"/>
        <v>0.0911532358287228</v>
      </c>
      <c r="P46" s="18">
        <f t="shared" si="26"/>
        <v>0.0110246272674057</v>
      </c>
      <c r="Q46" s="23">
        <f t="shared" si="27"/>
        <v>0.00170881722644788</v>
      </c>
      <c r="R46" s="18">
        <f t="shared" si="28"/>
        <v>0.0119491114583333</v>
      </c>
      <c r="S46" s="24">
        <f t="shared" si="29"/>
        <v>0.143007890788076</v>
      </c>
      <c r="T46" s="3">
        <v>0.01</v>
      </c>
      <c r="U46" s="25">
        <f t="shared" si="30"/>
        <v>0.00143007890788076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0.0285300789078808</v>
      </c>
      <c r="AR46" s="28">
        <f t="shared" si="34"/>
        <v>7.70910416666667</v>
      </c>
      <c r="AS46" s="1">
        <f t="shared" si="35"/>
        <v>0.155</v>
      </c>
      <c r="AT46" s="2">
        <f t="shared" si="39"/>
        <v>81.2154067195054</v>
      </c>
      <c r="AU46" s="1">
        <f t="shared" si="36"/>
        <v>18550.3373187076</v>
      </c>
    </row>
    <row r="47" s="1" customFormat="1" spans="1:47">
      <c r="A47" s="13"/>
      <c r="B47" s="13"/>
      <c r="C47" s="16">
        <v>5</v>
      </c>
      <c r="D47" s="17">
        <v>21.1123542483871</v>
      </c>
      <c r="E47" s="19">
        <f t="shared" si="37"/>
        <v>15.6987957793333</v>
      </c>
      <c r="F47" s="16" t="s">
        <v>75</v>
      </c>
      <c r="G47" s="13">
        <v>6</v>
      </c>
      <c r="H47" s="18">
        <f t="shared" si="21"/>
        <v>21.1123542483871</v>
      </c>
      <c r="I47" s="18">
        <f t="shared" si="22"/>
        <v>294.262354248387</v>
      </c>
      <c r="J47" s="18">
        <f t="shared" si="23"/>
        <v>0.224862703697046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0.157219650227984</v>
      </c>
      <c r="P47" s="18">
        <f t="shared" si="26"/>
        <v>0.0353528356245683</v>
      </c>
      <c r="Q47" s="23">
        <f t="shared" si="27"/>
        <v>0.00547968952180809</v>
      </c>
      <c r="R47" s="18">
        <f t="shared" si="28"/>
        <v>0.0119491114583333</v>
      </c>
      <c r="S47" s="24">
        <f t="shared" si="29"/>
        <v>0.458585522523229</v>
      </c>
      <c r="T47" s="3">
        <v>0.01</v>
      </c>
      <c r="U47" s="25">
        <f t="shared" si="30"/>
        <v>0.00458585522523229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0.0316858552252323</v>
      </c>
      <c r="AR47" s="28">
        <f t="shared" si="34"/>
        <v>7.70910416666667</v>
      </c>
      <c r="AS47" s="1">
        <f t="shared" si="35"/>
        <v>0.155</v>
      </c>
      <c r="AT47" s="2">
        <f t="shared" si="39"/>
        <v>81.2154067195054</v>
      </c>
      <c r="AU47" s="1">
        <f t="shared" si="36"/>
        <v>20602.2319306461</v>
      </c>
    </row>
    <row r="48" s="1" customFormat="1" spans="1:47">
      <c r="A48" s="13"/>
      <c r="B48" s="13"/>
      <c r="C48" s="16">
        <v>6</v>
      </c>
      <c r="D48" s="17">
        <v>24.6842499326667</v>
      </c>
      <c r="E48" s="19">
        <f t="shared" si="37"/>
        <v>21.1123542483871</v>
      </c>
      <c r="F48" s="16" t="s">
        <v>73</v>
      </c>
      <c r="G48" s="13">
        <v>7</v>
      </c>
      <c r="H48" s="18">
        <f t="shared" si="21"/>
        <v>24.6842499326667</v>
      </c>
      <c r="I48" s="18">
        <f t="shared" si="22"/>
        <v>297.834249932667</v>
      </c>
      <c r="J48" s="18">
        <f t="shared" si="23"/>
        <v>0.334394234999184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0.198957856270082</v>
      </c>
      <c r="P48" s="18">
        <f t="shared" si="26"/>
        <v>0.0665303601445117</v>
      </c>
      <c r="Q48" s="23">
        <f t="shared" si="27"/>
        <v>0.0103122058223993</v>
      </c>
      <c r="R48" s="18">
        <f t="shared" si="28"/>
        <v>0.0119491114583333</v>
      </c>
      <c r="S48" s="24">
        <f t="shared" si="29"/>
        <v>0.863010263010608</v>
      </c>
      <c r="T48" s="3">
        <v>0.01</v>
      </c>
      <c r="U48" s="25">
        <f t="shared" si="30"/>
        <v>0.00863010263010608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0.0431301026301061</v>
      </c>
      <c r="AR48" s="28">
        <f t="shared" si="34"/>
        <v>7.70910416666667</v>
      </c>
      <c r="AS48" s="1">
        <f t="shared" si="35"/>
        <v>0.155</v>
      </c>
      <c r="AT48" s="2">
        <f t="shared" si="39"/>
        <v>81.2154067195054</v>
      </c>
      <c r="AU48" s="1">
        <f t="shared" si="36"/>
        <v>28043.313688766</v>
      </c>
    </row>
    <row r="49" s="1" customFormat="1" spans="1:47">
      <c r="A49" s="13"/>
      <c r="B49" s="13"/>
      <c r="C49" s="16">
        <v>7</v>
      </c>
      <c r="D49" s="17">
        <v>27.5764241406452</v>
      </c>
      <c r="E49" s="19">
        <f t="shared" si="37"/>
        <v>24.6842499326667</v>
      </c>
      <c r="F49" s="16" t="s">
        <v>73</v>
      </c>
      <c r="G49" s="13">
        <v>8</v>
      </c>
      <c r="H49" s="18">
        <f t="shared" si="21"/>
        <v>27.5764241406452</v>
      </c>
      <c r="I49" s="18">
        <f t="shared" si="22"/>
        <v>300.726424140645</v>
      </c>
      <c r="J49" s="18">
        <f t="shared" si="23"/>
        <v>0.457935767318183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0.209518537792237</v>
      </c>
      <c r="P49" s="18">
        <f t="shared" si="26"/>
        <v>0.0959460323712718</v>
      </c>
      <c r="Q49" s="23">
        <f t="shared" si="27"/>
        <v>0.0148716350175471</v>
      </c>
      <c r="R49" s="18">
        <f t="shared" si="28"/>
        <v>0.0119491114583333</v>
      </c>
      <c r="S49" s="24">
        <f t="shared" si="29"/>
        <v>1.24458082673383</v>
      </c>
      <c r="T49" s="3">
        <v>0.01</v>
      </c>
      <c r="U49" s="25">
        <f t="shared" si="30"/>
        <v>0.0124458082673383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0.0469458082673383</v>
      </c>
      <c r="AR49" s="28">
        <f t="shared" si="34"/>
        <v>7.70910416666667</v>
      </c>
      <c r="AS49" s="1">
        <f t="shared" si="35"/>
        <v>0.155</v>
      </c>
      <c r="AT49" s="2">
        <f t="shared" si="39"/>
        <v>81.2154067195054</v>
      </c>
      <c r="AU49" s="1">
        <f t="shared" si="36"/>
        <v>30524.2961952672</v>
      </c>
    </row>
    <row r="50" s="1" customFormat="1" spans="1:47">
      <c r="A50" s="13"/>
      <c r="B50" s="13"/>
      <c r="C50" s="16">
        <v>8</v>
      </c>
      <c r="D50" s="17">
        <v>26.5064469074194</v>
      </c>
      <c r="E50" s="19">
        <f t="shared" si="37"/>
        <v>27.5764241406452</v>
      </c>
      <c r="F50" s="16" t="s">
        <v>73</v>
      </c>
      <c r="G50" s="13">
        <v>9</v>
      </c>
      <c r="H50" s="18">
        <f t="shared" si="21"/>
        <v>26.5064469074194</v>
      </c>
      <c r="I50" s="18">
        <f t="shared" si="22"/>
        <v>299.656446907419</v>
      </c>
      <c r="J50" s="18">
        <f t="shared" si="23"/>
        <v>0.407939554325674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0.190663547087632</v>
      </c>
      <c r="P50" s="18">
        <f t="shared" si="26"/>
        <v>0.0777792024250807</v>
      </c>
      <c r="Q50" s="23">
        <f t="shared" si="27"/>
        <v>0.0120557763758875</v>
      </c>
      <c r="R50" s="18">
        <f t="shared" si="28"/>
        <v>0.0119491114583333</v>
      </c>
      <c r="S50" s="24">
        <f t="shared" si="29"/>
        <v>1.00892659826014</v>
      </c>
      <c r="T50" s="3">
        <v>0.01</v>
      </c>
      <c r="U50" s="25">
        <f t="shared" si="30"/>
        <v>0.0100892659826014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0.0445892659826014</v>
      </c>
      <c r="AR50" s="28">
        <f t="shared" si="34"/>
        <v>7.70910416666667</v>
      </c>
      <c r="AS50" s="1">
        <f t="shared" si="35"/>
        <v>0.155</v>
      </c>
      <c r="AT50" s="2">
        <f t="shared" si="39"/>
        <v>81.2154067195054</v>
      </c>
      <c r="AU50" s="1">
        <f t="shared" si="36"/>
        <v>28992.0657927922</v>
      </c>
    </row>
    <row r="51" s="1" customFormat="1" spans="1:47">
      <c r="A51" s="13"/>
      <c r="B51" s="13"/>
      <c r="C51" s="16">
        <v>9</v>
      </c>
      <c r="D51" s="17">
        <v>22.1701238476667</v>
      </c>
      <c r="E51" s="19">
        <f t="shared" si="37"/>
        <v>26.5064469074194</v>
      </c>
      <c r="F51" s="16" t="s">
        <v>73</v>
      </c>
      <c r="G51" s="13">
        <v>10</v>
      </c>
      <c r="H51" s="18">
        <f t="shared" si="21"/>
        <v>22.1701238476667</v>
      </c>
      <c r="I51" s="18">
        <f t="shared" si="22"/>
        <v>295.320123847667</v>
      </c>
      <c r="J51" s="18">
        <f t="shared" si="23"/>
        <v>0.253156174005374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0.189975386329218</v>
      </c>
      <c r="P51" s="18">
        <f t="shared" si="26"/>
        <v>0.0480934419582976</v>
      </c>
      <c r="Q51" s="23">
        <f t="shared" si="27"/>
        <v>0.00745448350353613</v>
      </c>
      <c r="R51" s="18">
        <f t="shared" si="28"/>
        <v>0.0119491114583333</v>
      </c>
      <c r="S51" s="24">
        <f t="shared" si="29"/>
        <v>0.623852537448495</v>
      </c>
      <c r="T51" s="3">
        <v>0.01</v>
      </c>
      <c r="U51" s="25">
        <f t="shared" si="30"/>
        <v>0.00623852537448495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0.0333385253744849</v>
      </c>
      <c r="AR51" s="28">
        <f t="shared" si="34"/>
        <v>7.70910416666667</v>
      </c>
      <c r="AS51" s="1">
        <f t="shared" si="35"/>
        <v>0.155</v>
      </c>
      <c r="AT51" s="2">
        <f t="shared" si="39"/>
        <v>81.2154067195054</v>
      </c>
      <c r="AU51" s="1">
        <f t="shared" si="36"/>
        <v>21676.802696615</v>
      </c>
    </row>
    <row r="52" s="1" customFormat="1" spans="1:47">
      <c r="A52" s="13"/>
      <c r="B52" s="13"/>
      <c r="C52" s="16">
        <v>10</v>
      </c>
      <c r="D52" s="17">
        <v>16.9456922277419</v>
      </c>
      <c r="E52" s="19">
        <f t="shared" si="37"/>
        <v>22.1701238476667</v>
      </c>
      <c r="F52" s="16" t="s">
        <v>73</v>
      </c>
      <c r="G52" s="13">
        <v>11</v>
      </c>
      <c r="H52" s="18">
        <f t="shared" si="21"/>
        <v>16.9456922277419</v>
      </c>
      <c r="I52" s="18">
        <f t="shared" si="22"/>
        <v>290.095692227742</v>
      </c>
      <c r="J52" s="18">
        <f t="shared" si="23"/>
        <v>0.139802892949292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0.134787847152374</v>
      </c>
      <c r="O52" s="18">
        <f t="shared" si="38"/>
        <v>0.0841851388852127</v>
      </c>
      <c r="P52" s="18">
        <f t="shared" si="26"/>
        <v>0.0117693259594907</v>
      </c>
      <c r="Q52" s="23">
        <f t="shared" si="27"/>
        <v>0.00182424552372105</v>
      </c>
      <c r="R52" s="18">
        <f t="shared" si="28"/>
        <v>0.0119491114583333</v>
      </c>
      <c r="S52" s="24">
        <f t="shared" si="29"/>
        <v>0.152667880794502</v>
      </c>
      <c r="T52" s="3">
        <v>0.01</v>
      </c>
      <c r="U52" s="25">
        <f t="shared" si="30"/>
        <v>0.00152667880794502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0.028626678807945</v>
      </c>
      <c r="AR52" s="28">
        <f t="shared" si="34"/>
        <v>7.70910416666667</v>
      </c>
      <c r="AS52" s="1">
        <f t="shared" si="35"/>
        <v>0.155</v>
      </c>
      <c r="AT52" s="2">
        <f t="shared" si="39"/>
        <v>81.2154067195054</v>
      </c>
      <c r="AU52" s="1">
        <f t="shared" si="36"/>
        <v>18613.1468446445</v>
      </c>
    </row>
    <row r="53" s="1" customFormat="1" spans="1:48">
      <c r="A53" s="13"/>
      <c r="B53" s="13"/>
      <c r="C53" s="16">
        <v>11</v>
      </c>
      <c r="D53" s="17">
        <v>13.4487595003333</v>
      </c>
      <c r="E53" s="19">
        <f t="shared" si="37"/>
        <v>16.9456922277419</v>
      </c>
      <c r="F53" s="16" t="s">
        <v>75</v>
      </c>
      <c r="G53" s="13">
        <v>12</v>
      </c>
      <c r="H53" s="18">
        <f t="shared" si="21"/>
        <v>13.4487595003333</v>
      </c>
      <c r="I53" s="18">
        <f t="shared" si="22"/>
        <v>286.598759500333</v>
      </c>
      <c r="J53" s="18">
        <f t="shared" si="23"/>
        <v>0.0928236899914809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0.149506854592389</v>
      </c>
      <c r="P53" s="18">
        <f t="shared" si="26"/>
        <v>0.0138777779222853</v>
      </c>
      <c r="Q53" s="23">
        <f t="shared" si="27"/>
        <v>0.00215105557795422</v>
      </c>
      <c r="R53" s="18">
        <f t="shared" si="28"/>
        <v>0.0119491114583333</v>
      </c>
      <c r="S53" s="24">
        <f t="shared" si="29"/>
        <v>0.180018036107117</v>
      </c>
      <c r="T53" s="3">
        <v>0.01</v>
      </c>
      <c r="U53" s="25">
        <f t="shared" si="30"/>
        <v>0.00180018036107117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0.0166001803610712</v>
      </c>
      <c r="AR53" s="28">
        <f t="shared" si="34"/>
        <v>7.70910416666667</v>
      </c>
      <c r="AS53" s="1">
        <f t="shared" si="35"/>
        <v>0.155</v>
      </c>
      <c r="AT53" s="2">
        <f t="shared" si="39"/>
        <v>81.2154067195054</v>
      </c>
      <c r="AU53" s="1">
        <f t="shared" si="36"/>
        <v>10793.4838260891</v>
      </c>
      <c r="AV53" s="1">
        <f>SUM(AU42:AU53)</f>
        <v>226572.563181203</v>
      </c>
    </row>
    <row r="54" s="1" customFormat="1" spans="1:46">
      <c r="A54" s="13"/>
      <c r="B54" s="13"/>
      <c r="C54" s="16">
        <v>12</v>
      </c>
      <c r="D54" s="17">
        <v>3.56415399596774</v>
      </c>
      <c r="E54" s="19">
        <f t="shared" si="37"/>
        <v>13.4487595003333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5.06495917706452</v>
      </c>
      <c r="E58" s="16"/>
      <c r="F58" s="16"/>
      <c r="G58" s="13">
        <v>1</v>
      </c>
      <c r="H58" s="18">
        <f t="shared" ref="H58:H69" si="40">E59</f>
        <v>5.06495917706452</v>
      </c>
      <c r="I58" s="18">
        <f t="shared" ref="I58:I69" si="41">H58+273.15</f>
        <v>278.214959177064</v>
      </c>
      <c r="J58" s="18">
        <f t="shared" ref="J58:J69" si="42">EXP(($C$16*(I58-$C$14))/($C$17*I58*$C$14))</f>
        <v>0.0333458406903051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0.0921240538874955</v>
      </c>
      <c r="Q58" s="23">
        <f t="shared" ref="Q58:Q69" si="46">P58*$B$60</f>
        <v>0.0267159756273737</v>
      </c>
      <c r="R58" s="18">
        <f t="shared" ref="R58:R69" si="47">L58*$B$60</f>
        <v>0.80117865</v>
      </c>
      <c r="S58" s="24">
        <f t="shared" ref="S58:S69" si="48">Q58/R58</f>
        <v>0.0333458406903051</v>
      </c>
      <c r="T58" s="3">
        <v>0.27</v>
      </c>
      <c r="U58" s="25">
        <f t="shared" ref="U58:U69" si="49">S58*T58</f>
        <v>0.00900337698638238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0.228149356148454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>$E$7/12</f>
        <v>361.907390549769</v>
      </c>
      <c r="AF58" s="1">
        <f t="shared" ref="AF58:AF69" si="53">AE58*10000*AC58*AB58</f>
        <v>8448591.36530976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7">
        <v>-0.791491351387096</v>
      </c>
      <c r="E59" s="19">
        <f t="shared" ref="E59:E70" si="54">D58</f>
        <v>5.06495917706452</v>
      </c>
      <c r="F59" s="16" t="s">
        <v>73</v>
      </c>
      <c r="G59" s="13">
        <v>2</v>
      </c>
      <c r="H59" s="18">
        <f t="shared" si="40"/>
        <v>-0.791491351387096</v>
      </c>
      <c r="I59" s="18">
        <f t="shared" si="41"/>
        <v>272.358508648613</v>
      </c>
      <c r="J59" s="18">
        <f t="shared" si="42"/>
        <v>0.0157115228543334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5.4332459461125</v>
      </c>
      <c r="P59" s="18">
        <f t="shared" si="45"/>
        <v>0.0853645678555609</v>
      </c>
      <c r="Q59" s="23">
        <f t="shared" si="46"/>
        <v>0.0247557246781127</v>
      </c>
      <c r="R59" s="18">
        <f t="shared" si="47"/>
        <v>0.80117865</v>
      </c>
      <c r="S59" s="24">
        <f t="shared" si="48"/>
        <v>0.0308991317705641</v>
      </c>
      <c r="T59" s="3">
        <v>0.27</v>
      </c>
      <c r="U59" s="25">
        <f t="shared" si="49"/>
        <v>0.00834276557805231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0.228020999351816</v>
      </c>
      <c r="AC59" s="28">
        <f t="shared" si="51"/>
        <v>10.2321666666667</v>
      </c>
      <c r="AD59" s="1">
        <f t="shared" si="52"/>
        <v>0.29</v>
      </c>
      <c r="AE59" s="29">
        <f t="shared" ref="AE59:AE69" si="56">$E$7/12</f>
        <v>361.907390549769</v>
      </c>
      <c r="AF59" s="1">
        <f t="shared" si="53"/>
        <v>8443838.18896044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38</v>
      </c>
      <c r="B60" s="13">
        <f>H7</f>
        <v>0.29</v>
      </c>
      <c r="C60" s="16">
        <v>2</v>
      </c>
      <c r="D60" s="17">
        <v>4.00949813096429</v>
      </c>
      <c r="E60" s="19">
        <f t="shared" si="54"/>
        <v>-0.791491351387096</v>
      </c>
      <c r="F60" s="16" t="s">
        <v>73</v>
      </c>
      <c r="G60" s="13">
        <v>3</v>
      </c>
      <c r="H60" s="18">
        <f t="shared" si="40"/>
        <v>4.00949813096429</v>
      </c>
      <c r="I60" s="18">
        <f t="shared" si="41"/>
        <v>277.159498130964</v>
      </c>
      <c r="J60" s="18">
        <f t="shared" si="42"/>
        <v>0.0291851010949812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8.11056637825694</v>
      </c>
      <c r="P60" s="18">
        <f t="shared" si="45"/>
        <v>0.236707699686984</v>
      </c>
      <c r="Q60" s="23">
        <f t="shared" si="46"/>
        <v>0.0686452329092255</v>
      </c>
      <c r="R60" s="18">
        <f t="shared" si="47"/>
        <v>0.80117865</v>
      </c>
      <c r="S60" s="24">
        <f t="shared" si="48"/>
        <v>0.0856803072688289</v>
      </c>
      <c r="T60" s="3">
        <v>0.27</v>
      </c>
      <c r="U60" s="25">
        <f t="shared" si="49"/>
        <v>0.0231336829625838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0.23089487459963</v>
      </c>
      <c r="AC60" s="28">
        <f t="shared" si="51"/>
        <v>10.2321666666667</v>
      </c>
      <c r="AD60" s="1">
        <f t="shared" si="52"/>
        <v>0.29</v>
      </c>
      <c r="AE60" s="29">
        <f t="shared" si="56"/>
        <v>361.907390549769</v>
      </c>
      <c r="AF60" s="1">
        <f t="shared" si="53"/>
        <v>8550260.56951655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7">
        <v>8.71008389577419</v>
      </c>
      <c r="E61" s="19">
        <f t="shared" si="54"/>
        <v>4.00949813096429</v>
      </c>
      <c r="F61" s="16" t="s">
        <v>73</v>
      </c>
      <c r="G61" s="13">
        <v>4</v>
      </c>
      <c r="H61" s="18">
        <f t="shared" si="40"/>
        <v>8.71008389577419</v>
      </c>
      <c r="I61" s="18">
        <f t="shared" si="41"/>
        <v>281.860083895774</v>
      </c>
      <c r="J61" s="18">
        <f t="shared" si="42"/>
        <v>0.0524328121618035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10.63654367857</v>
      </c>
      <c r="P61" s="18">
        <f t="shared" si="45"/>
        <v>0.557703896749277</v>
      </c>
      <c r="Q61" s="23">
        <f t="shared" si="46"/>
        <v>0.16173413005729</v>
      </c>
      <c r="R61" s="18">
        <f t="shared" si="47"/>
        <v>0.80117865</v>
      </c>
      <c r="S61" s="24">
        <f t="shared" si="48"/>
        <v>0.201870244616841</v>
      </c>
      <c r="T61" s="3">
        <v>0.27</v>
      </c>
      <c r="U61" s="25">
        <f t="shared" si="49"/>
        <v>0.0545049660465471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0.236990314902844</v>
      </c>
      <c r="AC61" s="28">
        <f t="shared" si="51"/>
        <v>10.2321666666667</v>
      </c>
      <c r="AD61" s="1">
        <f t="shared" si="52"/>
        <v>0.29</v>
      </c>
      <c r="AE61" s="29">
        <f t="shared" si="56"/>
        <v>361.907390549769</v>
      </c>
      <c r="AF61" s="1">
        <f t="shared" si="53"/>
        <v>8775980.62055183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7">
        <v>15.6987957793333</v>
      </c>
      <c r="E62" s="19">
        <f t="shared" si="54"/>
        <v>8.71008389577419</v>
      </c>
      <c r="F62" s="16" t="s">
        <v>73</v>
      </c>
      <c r="G62" s="13">
        <v>5</v>
      </c>
      <c r="H62" s="18">
        <f t="shared" si="40"/>
        <v>15.6987957793333</v>
      </c>
      <c r="I62" s="18">
        <f t="shared" si="41"/>
        <v>288.848795779333</v>
      </c>
      <c r="J62" s="18">
        <f t="shared" si="42"/>
        <v>0.120946087839613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9.57489779272965</v>
      </c>
      <c r="O62" s="18">
        <f t="shared" si="55"/>
        <v>3.26662698909103</v>
      </c>
      <c r="P62" s="18">
        <f t="shared" si="45"/>
        <v>0.395085754761855</v>
      </c>
      <c r="Q62" s="23">
        <f t="shared" si="46"/>
        <v>0.114574868880938</v>
      </c>
      <c r="R62" s="18">
        <f t="shared" si="47"/>
        <v>0.80117865</v>
      </c>
      <c r="S62" s="24">
        <f t="shared" si="48"/>
        <v>0.143007890788076</v>
      </c>
      <c r="T62" s="3">
        <v>0.27</v>
      </c>
      <c r="U62" s="25">
        <f t="shared" si="49"/>
        <v>0.0386121305127804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0.282702336958633</v>
      </c>
      <c r="AC62" s="28">
        <f t="shared" si="51"/>
        <v>10.2321666666667</v>
      </c>
      <c r="AD62" s="1">
        <f t="shared" si="52"/>
        <v>0.29</v>
      </c>
      <c r="AE62" s="29">
        <f t="shared" si="56"/>
        <v>361.907390549769</v>
      </c>
      <c r="AF62" s="1">
        <f t="shared" si="53"/>
        <v>10468741.0181753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7">
        <v>21.1123542483871</v>
      </c>
      <c r="E63" s="19">
        <f t="shared" si="54"/>
        <v>15.6987957793333</v>
      </c>
      <c r="F63" s="16" t="s">
        <v>75</v>
      </c>
      <c r="G63" s="13">
        <v>6</v>
      </c>
      <c r="H63" s="18">
        <f t="shared" si="40"/>
        <v>21.1123542483871</v>
      </c>
      <c r="I63" s="18">
        <f t="shared" si="41"/>
        <v>294.262354248387</v>
      </c>
      <c r="J63" s="18">
        <f t="shared" si="42"/>
        <v>0.224862703697046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5.63422623432918</v>
      </c>
      <c r="P63" s="18">
        <f t="shared" si="45"/>
        <v>1.26692734429209</v>
      </c>
      <c r="Q63" s="23">
        <f t="shared" si="46"/>
        <v>0.367408929844705</v>
      </c>
      <c r="R63" s="18">
        <f t="shared" si="47"/>
        <v>0.80117865</v>
      </c>
      <c r="S63" s="24">
        <f t="shared" si="48"/>
        <v>0.458585522523228</v>
      </c>
      <c r="T63" s="3">
        <v>0.27</v>
      </c>
      <c r="U63" s="25">
        <f t="shared" si="49"/>
        <v>0.123818091081272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0.299257855097091</v>
      </c>
      <c r="AC63" s="28">
        <f t="shared" si="51"/>
        <v>10.2321666666667</v>
      </c>
      <c r="AD63" s="1">
        <f t="shared" si="52"/>
        <v>0.29</v>
      </c>
      <c r="AE63" s="29">
        <f t="shared" si="56"/>
        <v>361.907390549769</v>
      </c>
      <c r="AF63" s="1">
        <f t="shared" si="53"/>
        <v>11081807.8703201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7">
        <v>24.6842499326667</v>
      </c>
      <c r="E64" s="19">
        <f t="shared" si="54"/>
        <v>21.1123542483871</v>
      </c>
      <c r="F64" s="16" t="s">
        <v>73</v>
      </c>
      <c r="G64" s="13">
        <v>7</v>
      </c>
      <c r="H64" s="18">
        <f t="shared" si="40"/>
        <v>24.6842499326667</v>
      </c>
      <c r="I64" s="18">
        <f t="shared" si="41"/>
        <v>297.834249932667</v>
      </c>
      <c r="J64" s="18">
        <f t="shared" si="42"/>
        <v>0.334394234999184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7.12998389003709</v>
      </c>
      <c r="P64" s="18">
        <f t="shared" si="45"/>
        <v>2.38422550846546</v>
      </c>
      <c r="Q64" s="23">
        <f t="shared" si="46"/>
        <v>0.691425397454983</v>
      </c>
      <c r="R64" s="18">
        <f t="shared" si="47"/>
        <v>0.80117865</v>
      </c>
      <c r="S64" s="24">
        <f t="shared" si="48"/>
        <v>0.863010263010608</v>
      </c>
      <c r="T64" s="3">
        <v>0.27</v>
      </c>
      <c r="U64" s="25">
        <f t="shared" si="49"/>
        <v>0.233012771012864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0.335674381407799</v>
      </c>
      <c r="AC64" s="28">
        <f t="shared" si="51"/>
        <v>10.2321666666667</v>
      </c>
      <c r="AD64" s="1">
        <f t="shared" si="52"/>
        <v>0.29</v>
      </c>
      <c r="AE64" s="29">
        <f t="shared" si="56"/>
        <v>361.907390549769</v>
      </c>
      <c r="AF64" s="1">
        <f t="shared" si="53"/>
        <v>12430347.0682262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7">
        <v>27.5764241406452</v>
      </c>
      <c r="E65" s="19">
        <f t="shared" si="54"/>
        <v>24.6842499326667</v>
      </c>
      <c r="F65" s="16" t="s">
        <v>73</v>
      </c>
      <c r="G65" s="13">
        <v>8</v>
      </c>
      <c r="H65" s="18">
        <f t="shared" si="40"/>
        <v>27.5764241406452</v>
      </c>
      <c r="I65" s="18">
        <f t="shared" si="41"/>
        <v>300.726424140645</v>
      </c>
      <c r="J65" s="18">
        <f t="shared" si="42"/>
        <v>0.457935767318183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7.50844338157163</v>
      </c>
      <c r="P65" s="18">
        <f t="shared" si="45"/>
        <v>3.43838478130514</v>
      </c>
      <c r="Q65" s="23">
        <f t="shared" si="46"/>
        <v>0.99713158657849</v>
      </c>
      <c r="R65" s="18">
        <f t="shared" si="47"/>
        <v>0.80117865</v>
      </c>
      <c r="S65" s="24">
        <f t="shared" si="48"/>
        <v>1.24458082673383</v>
      </c>
      <c r="T65" s="3">
        <v>0.27</v>
      </c>
      <c r="U65" s="25">
        <f t="shared" si="49"/>
        <v>0.336036823218133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0.355691954751283</v>
      </c>
      <c r="AC65" s="28">
        <f t="shared" si="51"/>
        <v>10.2321666666667</v>
      </c>
      <c r="AD65" s="1">
        <f t="shared" si="52"/>
        <v>0.29</v>
      </c>
      <c r="AE65" s="29">
        <f t="shared" si="56"/>
        <v>361.907390549769</v>
      </c>
      <c r="AF65" s="1">
        <f t="shared" si="53"/>
        <v>13171617.1737362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7">
        <v>26.5064469074194</v>
      </c>
      <c r="E66" s="19">
        <f t="shared" si="54"/>
        <v>27.5764241406452</v>
      </c>
      <c r="F66" s="16" t="s">
        <v>73</v>
      </c>
      <c r="G66" s="13">
        <v>9</v>
      </c>
      <c r="H66" s="18">
        <f t="shared" si="40"/>
        <v>26.5064469074194</v>
      </c>
      <c r="I66" s="18">
        <f t="shared" si="41"/>
        <v>299.656446907419</v>
      </c>
      <c r="J66" s="18">
        <f t="shared" si="42"/>
        <v>0.407939554325674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6.83274360026649</v>
      </c>
      <c r="P66" s="18">
        <f t="shared" si="45"/>
        <v>2.78734637911432</v>
      </c>
      <c r="Q66" s="23">
        <f t="shared" si="46"/>
        <v>0.808330449943151</v>
      </c>
      <c r="R66" s="18">
        <f t="shared" si="47"/>
        <v>0.80117865</v>
      </c>
      <c r="S66" s="24">
        <f t="shared" si="48"/>
        <v>1.00892659826014</v>
      </c>
      <c r="T66" s="3">
        <v>0.27</v>
      </c>
      <c r="U66" s="25">
        <f t="shared" si="49"/>
        <v>0.272410181530238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0.343329298271325</v>
      </c>
      <c r="AC66" s="28">
        <f t="shared" si="51"/>
        <v>10.2321666666667</v>
      </c>
      <c r="AD66" s="1">
        <f t="shared" si="52"/>
        <v>0.29</v>
      </c>
      <c r="AE66" s="29">
        <f t="shared" si="56"/>
        <v>361.907390549769</v>
      </c>
      <c r="AF66" s="1">
        <f t="shared" si="53"/>
        <v>12713816.0448963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7">
        <v>22.1701238476667</v>
      </c>
      <c r="E67" s="19">
        <f t="shared" si="54"/>
        <v>26.5064469074194</v>
      </c>
      <c r="F67" s="16" t="s">
        <v>73</v>
      </c>
      <c r="G67" s="13">
        <v>10</v>
      </c>
      <c r="H67" s="18">
        <f t="shared" si="40"/>
        <v>22.1701238476667</v>
      </c>
      <c r="I67" s="18">
        <f t="shared" si="41"/>
        <v>295.320123847667</v>
      </c>
      <c r="J67" s="18">
        <f t="shared" si="42"/>
        <v>0.253156174005374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6.80808222115218</v>
      </c>
      <c r="P67" s="18">
        <f t="shared" si="45"/>
        <v>1.72350804742089</v>
      </c>
      <c r="Q67" s="23">
        <f t="shared" si="46"/>
        <v>0.499817333752059</v>
      </c>
      <c r="R67" s="18">
        <f t="shared" si="47"/>
        <v>0.80117865</v>
      </c>
      <c r="S67" s="24">
        <f t="shared" si="48"/>
        <v>0.623852537448495</v>
      </c>
      <c r="T67" s="3">
        <v>0.27</v>
      </c>
      <c r="U67" s="25">
        <f t="shared" si="49"/>
        <v>0.168440185111094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0.307927927967085</v>
      </c>
      <c r="AC67" s="28">
        <f t="shared" si="51"/>
        <v>10.2321666666667</v>
      </c>
      <c r="AD67" s="1">
        <f t="shared" si="52"/>
        <v>0.29</v>
      </c>
      <c r="AE67" s="29">
        <f t="shared" si="56"/>
        <v>361.907390549769</v>
      </c>
      <c r="AF67" s="1">
        <f t="shared" si="53"/>
        <v>11402869.0559514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7">
        <v>16.9456922277419</v>
      </c>
      <c r="E68" s="19">
        <f t="shared" si="54"/>
        <v>22.1701238476667</v>
      </c>
      <c r="F68" s="16" t="s">
        <v>73</v>
      </c>
      <c r="G68" s="13">
        <v>11</v>
      </c>
      <c r="H68" s="18">
        <f t="shared" si="40"/>
        <v>16.9456922277419</v>
      </c>
      <c r="I68" s="18">
        <f t="shared" si="41"/>
        <v>290.095692227742</v>
      </c>
      <c r="J68" s="18">
        <f t="shared" si="42"/>
        <v>0.139802892949292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4.83034546504472</v>
      </c>
      <c r="O68" s="18">
        <f t="shared" si="55"/>
        <v>3.01691370868656</v>
      </c>
      <c r="P68" s="18">
        <f t="shared" si="45"/>
        <v>0.421773264252759</v>
      </c>
      <c r="Q68" s="23">
        <f t="shared" si="46"/>
        <v>0.1223142466333</v>
      </c>
      <c r="R68" s="18">
        <f t="shared" si="47"/>
        <v>0.80117865</v>
      </c>
      <c r="S68" s="24">
        <f t="shared" si="48"/>
        <v>0.152667880794502</v>
      </c>
      <c r="T68" s="3">
        <v>0.27</v>
      </c>
      <c r="U68" s="25">
        <f t="shared" si="49"/>
        <v>0.0412203278145156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0.28320910969436</v>
      </c>
      <c r="AC68" s="28">
        <f t="shared" si="51"/>
        <v>10.2321666666667</v>
      </c>
      <c r="AD68" s="1">
        <f t="shared" si="52"/>
        <v>0.29</v>
      </c>
      <c r="AE68" s="29">
        <f t="shared" si="56"/>
        <v>361.907390549769</v>
      </c>
      <c r="AF68" s="1">
        <f t="shared" si="53"/>
        <v>10487507.3028211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7">
        <v>13.4487595003333</v>
      </c>
      <c r="E69" s="19">
        <f t="shared" si="54"/>
        <v>16.9456922277419</v>
      </c>
      <c r="F69" s="16" t="s">
        <v>75</v>
      </c>
      <c r="G69" s="13">
        <v>12</v>
      </c>
      <c r="H69" s="18">
        <f t="shared" si="40"/>
        <v>13.4487595003333</v>
      </c>
      <c r="I69" s="18">
        <f t="shared" si="41"/>
        <v>286.598759500333</v>
      </c>
      <c r="J69" s="18">
        <f t="shared" si="42"/>
        <v>0.0928236899914809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5.3578254444338</v>
      </c>
      <c r="P69" s="18">
        <f t="shared" si="45"/>
        <v>0.497333128082592</v>
      </c>
      <c r="Q69" s="23">
        <f t="shared" si="46"/>
        <v>0.144226607143952</v>
      </c>
      <c r="R69" s="18">
        <f t="shared" si="47"/>
        <v>0.80117865</v>
      </c>
      <c r="S69" s="24">
        <f t="shared" si="48"/>
        <v>0.180018036107117</v>
      </c>
      <c r="T69" s="3">
        <v>0.27</v>
      </c>
      <c r="U69" s="25">
        <f t="shared" si="49"/>
        <v>0.0486048697489217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0.235843926192216</v>
      </c>
      <c r="AC69" s="28">
        <f t="shared" si="51"/>
        <v>10.2321666666667</v>
      </c>
      <c r="AD69" s="1">
        <f t="shared" si="52"/>
        <v>0.29</v>
      </c>
      <c r="AE69" s="29">
        <f t="shared" si="56"/>
        <v>361.907390549769</v>
      </c>
      <c r="AF69" s="1">
        <f t="shared" si="53"/>
        <v>8733528.7376037</v>
      </c>
      <c r="AG69" s="1">
        <f>SUM(AF58:AF69)</f>
        <v>124708905.016069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7">
        <v>3.56415399596774</v>
      </c>
      <c r="E70" s="19">
        <f t="shared" si="54"/>
        <v>13.4487595003333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5.06495917706452</v>
      </c>
      <c r="E74" s="16"/>
      <c r="F74" s="16"/>
      <c r="G74" s="13">
        <v>1</v>
      </c>
      <c r="H74" s="18">
        <f t="shared" ref="H74:H85" si="57">E75</f>
        <v>5.06495917706452</v>
      </c>
      <c r="I74" s="18">
        <f t="shared" ref="I74:I85" si="58">H74+273.15</f>
        <v>278.214959177064</v>
      </c>
      <c r="J74" s="18">
        <f t="shared" ref="J74:J85" si="59">EXP(($C$16*(I74-$C$14))/($C$17*I74*$C$14))</f>
        <v>0.0333458406903051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0.0173805190846008</v>
      </c>
      <c r="Q74" s="23">
        <f t="shared" ref="Q74:Q85" si="63">P74*$B$76</f>
        <v>0.00451893496199621</v>
      </c>
      <c r="R74" s="18">
        <f t="shared" ref="R74:R85" si="64">L74*$B$76</f>
        <v>0.1355172</v>
      </c>
      <c r="S74" s="24">
        <f t="shared" ref="S74:S85" si="65">Q74/R74</f>
        <v>0.0333458406903051</v>
      </c>
      <c r="T74" s="3">
        <v>0.01</v>
      </c>
      <c r="U74" s="25">
        <f t="shared" ref="U74:U85" si="66">S74*T74</f>
        <v>0.000333458406903051</v>
      </c>
      <c r="V74" s="24"/>
      <c r="W74" s="3"/>
      <c r="X74" s="3"/>
      <c r="Y74" s="27"/>
      <c r="Z74" s="3"/>
      <c r="AA74" s="26"/>
      <c r="AB74" s="3"/>
      <c r="AC74" s="3"/>
      <c r="AD74" s="3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0.0102834584069031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0.03</v>
      </c>
      <c r="AX74" s="1">
        <f t="shared" ref="AX74:AX85" si="72">AW74*10000*AV74*0.67*AU74*AT74</f>
        <v>28.0110683413612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-0.791491351387096</v>
      </c>
      <c r="E75" s="19">
        <f t="shared" ref="E75:E86" si="73">D74</f>
        <v>5.06495917706452</v>
      </c>
      <c r="F75" s="16" t="s">
        <v>73</v>
      </c>
      <c r="G75" s="13">
        <v>2</v>
      </c>
      <c r="H75" s="18">
        <f t="shared" si="57"/>
        <v>-0.791491351387096</v>
      </c>
      <c r="I75" s="18">
        <f t="shared" si="58"/>
        <v>272.358508648613</v>
      </c>
      <c r="J75" s="18">
        <f t="shared" si="59"/>
        <v>0.0157115228543334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1.0250594809154</v>
      </c>
      <c r="P75" s="18">
        <f t="shared" si="62"/>
        <v>0.0161052454614534</v>
      </c>
      <c r="Q75" s="23">
        <f t="shared" si="63"/>
        <v>0.00418736381997789</v>
      </c>
      <c r="R75" s="18">
        <f t="shared" si="64"/>
        <v>0.1355172</v>
      </c>
      <c r="S75" s="24">
        <f t="shared" si="65"/>
        <v>0.0308991317705641</v>
      </c>
      <c r="T75" s="3">
        <v>0.01</v>
      </c>
      <c r="U75" s="25">
        <f t="shared" si="66"/>
        <v>0.000308991317705641</v>
      </c>
      <c r="V75" s="24"/>
      <c r="W75" s="3"/>
      <c r="X75" s="3"/>
      <c r="Y75" s="27"/>
      <c r="Z75" s="3"/>
      <c r="AA75" s="26"/>
      <c r="AB75" s="3"/>
      <c r="AC75" s="3"/>
      <c r="AD75" s="3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0.00579899131770564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0.03</v>
      </c>
      <c r="AX75" s="1">
        <f t="shared" si="72"/>
        <v>15.7958476306156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4.00949813096429</v>
      </c>
      <c r="E76" s="19">
        <f t="shared" si="73"/>
        <v>-0.791491351387096</v>
      </c>
      <c r="F76" s="16" t="s">
        <v>73</v>
      </c>
      <c r="G76" s="13">
        <v>3</v>
      </c>
      <c r="H76" s="18">
        <f t="shared" si="57"/>
        <v>4.00949813096429</v>
      </c>
      <c r="I76" s="18">
        <f t="shared" si="58"/>
        <v>277.159498130964</v>
      </c>
      <c r="J76" s="18">
        <f t="shared" si="59"/>
        <v>0.0291851010949812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1.53017423545395</v>
      </c>
      <c r="P76" s="18">
        <f t="shared" si="62"/>
        <v>0.044658289754659</v>
      </c>
      <c r="Q76" s="23">
        <f t="shared" si="63"/>
        <v>0.0116111553362113</v>
      </c>
      <c r="R76" s="18">
        <f t="shared" si="64"/>
        <v>0.1355172</v>
      </c>
      <c r="S76" s="24">
        <f t="shared" si="65"/>
        <v>0.0856803072688289</v>
      </c>
      <c r="T76" s="3">
        <v>0.01</v>
      </c>
      <c r="U76" s="25">
        <f t="shared" si="66"/>
        <v>0.000856803072688289</v>
      </c>
      <c r="V76" s="24"/>
      <c r="W76" s="3"/>
      <c r="X76" s="3"/>
      <c r="Y76" s="27"/>
      <c r="Z76" s="3"/>
      <c r="AA76" s="26"/>
      <c r="AB76" s="3"/>
      <c r="AC76" s="3"/>
      <c r="AD76" s="3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0.00634680307268829</v>
      </c>
      <c r="AU76" s="28">
        <f t="shared" si="70"/>
        <v>52.122</v>
      </c>
      <c r="AV76" s="1">
        <f t="shared" si="71"/>
        <v>0.26</v>
      </c>
      <c r="AW76" s="2">
        <f t="shared" si="75"/>
        <v>0.03</v>
      </c>
      <c r="AX76" s="1">
        <f t="shared" si="72"/>
        <v>17.2880297253785</v>
      </c>
    </row>
    <row r="77" s="1" customFormat="1" spans="1:50">
      <c r="A77" s="13"/>
      <c r="B77" s="13"/>
      <c r="C77" s="16">
        <v>3</v>
      </c>
      <c r="D77" s="17">
        <v>8.71008389577419</v>
      </c>
      <c r="E77" s="19">
        <f t="shared" si="73"/>
        <v>4.00949813096429</v>
      </c>
      <c r="F77" s="16" t="s">
        <v>73</v>
      </c>
      <c r="G77" s="13">
        <v>4</v>
      </c>
      <c r="H77" s="18">
        <f t="shared" si="57"/>
        <v>8.71008389577419</v>
      </c>
      <c r="I77" s="18">
        <f t="shared" si="58"/>
        <v>281.860083895774</v>
      </c>
      <c r="J77" s="18">
        <f t="shared" si="59"/>
        <v>0.0524328121618035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2.00673594569929</v>
      </c>
      <c r="P77" s="18">
        <f t="shared" si="62"/>
        <v>0.10521880889919</v>
      </c>
      <c r="Q77" s="23">
        <f t="shared" si="63"/>
        <v>0.0273568903137894</v>
      </c>
      <c r="R77" s="18">
        <f t="shared" si="64"/>
        <v>0.1355172</v>
      </c>
      <c r="S77" s="24">
        <f t="shared" si="65"/>
        <v>0.201870244616841</v>
      </c>
      <c r="T77" s="3">
        <v>0.01</v>
      </c>
      <c r="U77" s="25">
        <f t="shared" si="66"/>
        <v>0.00201870244616841</v>
      </c>
      <c r="V77" s="24"/>
      <c r="W77" s="3"/>
      <c r="X77" s="3"/>
      <c r="Y77" s="27"/>
      <c r="Z77" s="3"/>
      <c r="AA77" s="26"/>
      <c r="AB77" s="3"/>
      <c r="AC77" s="3"/>
      <c r="AD77" s="3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0.00750870244616841</v>
      </c>
      <c r="AU77" s="28">
        <f t="shared" si="70"/>
        <v>52.122</v>
      </c>
      <c r="AV77" s="1">
        <f t="shared" si="71"/>
        <v>0.26</v>
      </c>
      <c r="AW77" s="2">
        <f t="shared" si="75"/>
        <v>0.03</v>
      </c>
      <c r="AX77" s="1">
        <f t="shared" si="72"/>
        <v>20.4529224558717</v>
      </c>
    </row>
    <row r="78" s="1" customFormat="1" spans="1:50">
      <c r="A78" s="13"/>
      <c r="B78" s="13"/>
      <c r="C78" s="16">
        <v>4</v>
      </c>
      <c r="D78" s="17">
        <v>15.6987957793333</v>
      </c>
      <c r="E78" s="19">
        <f t="shared" si="73"/>
        <v>8.71008389577419</v>
      </c>
      <c r="F78" s="16" t="s">
        <v>73</v>
      </c>
      <c r="G78" s="13">
        <v>5</v>
      </c>
      <c r="H78" s="18">
        <f t="shared" si="57"/>
        <v>15.6987957793333</v>
      </c>
      <c r="I78" s="18">
        <f t="shared" si="58"/>
        <v>288.848795779333</v>
      </c>
      <c r="J78" s="18">
        <f t="shared" si="59"/>
        <v>0.120946087839613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1.80644127996009</v>
      </c>
      <c r="O78" s="18">
        <f t="shared" si="74"/>
        <v>0.616295856840005</v>
      </c>
      <c r="P78" s="18">
        <f t="shared" si="62"/>
        <v>0.0745385728365608</v>
      </c>
      <c r="Q78" s="23">
        <f t="shared" si="63"/>
        <v>0.0193800289375058</v>
      </c>
      <c r="R78" s="18">
        <f t="shared" si="64"/>
        <v>0.1355172</v>
      </c>
      <c r="S78" s="24">
        <f t="shared" si="65"/>
        <v>0.143007890788076</v>
      </c>
      <c r="T78" s="3">
        <v>0.01</v>
      </c>
      <c r="U78" s="25">
        <f t="shared" si="66"/>
        <v>0.00143007890788076</v>
      </c>
      <c r="V78" s="24"/>
      <c r="W78" s="3"/>
      <c r="X78" s="3"/>
      <c r="Y78" s="27"/>
      <c r="Z78" s="3"/>
      <c r="AA78" s="26"/>
      <c r="AB78" s="3"/>
      <c r="AC78" s="3"/>
      <c r="AD78" s="3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0.0113800789078808</v>
      </c>
      <c r="AU78" s="28">
        <f t="shared" si="70"/>
        <v>52.122</v>
      </c>
      <c r="AV78" s="1">
        <f t="shared" si="71"/>
        <v>0.26</v>
      </c>
      <c r="AW78" s="2">
        <f t="shared" si="75"/>
        <v>0.03</v>
      </c>
      <c r="AX78" s="1">
        <f t="shared" si="72"/>
        <v>30.9981482304387</v>
      </c>
    </row>
    <row r="79" s="1" customFormat="1" spans="1:50">
      <c r="A79" s="13"/>
      <c r="B79" s="13"/>
      <c r="C79" s="16">
        <v>5</v>
      </c>
      <c r="D79" s="17">
        <v>21.1123542483871</v>
      </c>
      <c r="E79" s="19">
        <f t="shared" si="73"/>
        <v>15.6987957793333</v>
      </c>
      <c r="F79" s="16" t="s">
        <v>75</v>
      </c>
      <c r="G79" s="13">
        <v>6</v>
      </c>
      <c r="H79" s="18">
        <f t="shared" si="57"/>
        <v>21.1123542483871</v>
      </c>
      <c r="I79" s="18">
        <f t="shared" si="58"/>
        <v>294.262354248387</v>
      </c>
      <c r="J79" s="18">
        <f t="shared" si="59"/>
        <v>0.224862703697046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1.06297728400344</v>
      </c>
      <c r="P79" s="18">
        <f t="shared" si="62"/>
        <v>0.239023946049557</v>
      </c>
      <c r="Q79" s="23">
        <f t="shared" si="63"/>
        <v>0.0621462259728849</v>
      </c>
      <c r="R79" s="18">
        <f t="shared" si="64"/>
        <v>0.1355172</v>
      </c>
      <c r="S79" s="24">
        <f t="shared" si="65"/>
        <v>0.458585522523229</v>
      </c>
      <c r="T79" s="3">
        <v>0.01</v>
      </c>
      <c r="U79" s="25">
        <f t="shared" si="66"/>
        <v>0.00458585522523229</v>
      </c>
      <c r="V79" s="24"/>
      <c r="W79" s="3"/>
      <c r="X79" s="3"/>
      <c r="Y79" s="27"/>
      <c r="Z79" s="3"/>
      <c r="AA79" s="26"/>
      <c r="AB79" s="3"/>
      <c r="AC79" s="3"/>
      <c r="AD79" s="3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0.0145358552252323</v>
      </c>
      <c r="AU79" s="28">
        <f t="shared" si="70"/>
        <v>52.122</v>
      </c>
      <c r="AV79" s="1">
        <f t="shared" si="71"/>
        <v>0.26</v>
      </c>
      <c r="AW79" s="2">
        <f t="shared" si="75"/>
        <v>0.03</v>
      </c>
      <c r="AX79" s="1">
        <f t="shared" si="72"/>
        <v>39.5941538345499</v>
      </c>
    </row>
    <row r="80" s="1" customFormat="1" spans="1:50">
      <c r="A80" s="13"/>
      <c r="B80" s="13"/>
      <c r="C80" s="16">
        <v>6</v>
      </c>
      <c r="D80" s="17">
        <v>24.6842499326667</v>
      </c>
      <c r="E80" s="19">
        <f t="shared" si="73"/>
        <v>21.1123542483871</v>
      </c>
      <c r="F80" s="16" t="s">
        <v>73</v>
      </c>
      <c r="G80" s="13">
        <v>7</v>
      </c>
      <c r="H80" s="18">
        <f t="shared" si="57"/>
        <v>24.6842499326667</v>
      </c>
      <c r="I80" s="18">
        <f t="shared" si="58"/>
        <v>297.834249932667</v>
      </c>
      <c r="J80" s="18">
        <f t="shared" si="59"/>
        <v>0.334394234999184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1.34517333795389</v>
      </c>
      <c r="P80" s="18">
        <f t="shared" si="62"/>
        <v>0.449818209286389</v>
      </c>
      <c r="Q80" s="23">
        <f t="shared" si="63"/>
        <v>0.116952734414461</v>
      </c>
      <c r="R80" s="18">
        <f t="shared" si="64"/>
        <v>0.1355172</v>
      </c>
      <c r="S80" s="24">
        <f t="shared" si="65"/>
        <v>0.863010263010608</v>
      </c>
      <c r="T80" s="3">
        <v>0.01</v>
      </c>
      <c r="U80" s="25">
        <f t="shared" si="66"/>
        <v>0.00863010263010608</v>
      </c>
      <c r="V80" s="24"/>
      <c r="W80" s="3"/>
      <c r="X80" s="3"/>
      <c r="Y80" s="27"/>
      <c r="Z80" s="3"/>
      <c r="AA80" s="26"/>
      <c r="AB80" s="3"/>
      <c r="AC80" s="3"/>
      <c r="AD80" s="3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0.0235301026301061</v>
      </c>
      <c r="AU80" s="28">
        <f t="shared" si="70"/>
        <v>52.122</v>
      </c>
      <c r="AV80" s="1">
        <f t="shared" si="71"/>
        <v>0.26</v>
      </c>
      <c r="AW80" s="2">
        <f t="shared" si="75"/>
        <v>0.03</v>
      </c>
      <c r="AX80" s="1">
        <f t="shared" si="72"/>
        <v>64.0935458453067</v>
      </c>
    </row>
    <row r="81" s="1" customFormat="1" spans="1:50">
      <c r="A81" s="13"/>
      <c r="B81" s="13"/>
      <c r="C81" s="16">
        <v>7</v>
      </c>
      <c r="D81" s="17">
        <v>27.5764241406452</v>
      </c>
      <c r="E81" s="19">
        <f t="shared" si="73"/>
        <v>24.6842499326667</v>
      </c>
      <c r="F81" s="16" t="s">
        <v>73</v>
      </c>
      <c r="G81" s="13">
        <v>8</v>
      </c>
      <c r="H81" s="18">
        <f t="shared" si="57"/>
        <v>27.5764241406452</v>
      </c>
      <c r="I81" s="18">
        <f t="shared" si="58"/>
        <v>300.726424140645</v>
      </c>
      <c r="J81" s="18">
        <f t="shared" si="59"/>
        <v>0.457935767318183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1.4165751286675</v>
      </c>
      <c r="P81" s="18">
        <f t="shared" si="62"/>
        <v>0.648700418510205</v>
      </c>
      <c r="Q81" s="23">
        <f t="shared" si="63"/>
        <v>0.168662108812653</v>
      </c>
      <c r="R81" s="18">
        <f t="shared" si="64"/>
        <v>0.1355172</v>
      </c>
      <c r="S81" s="24">
        <f t="shared" si="65"/>
        <v>1.24458082673383</v>
      </c>
      <c r="T81" s="3">
        <v>0.01</v>
      </c>
      <c r="U81" s="25">
        <f t="shared" si="66"/>
        <v>0.0124458082673383</v>
      </c>
      <c r="V81" s="24"/>
      <c r="W81" s="3"/>
      <c r="X81" s="3"/>
      <c r="Y81" s="27"/>
      <c r="Z81" s="3"/>
      <c r="AA81" s="26"/>
      <c r="AB81" s="3"/>
      <c r="AC81" s="3"/>
      <c r="AD81" s="3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0.0273458082673383</v>
      </c>
      <c r="AU81" s="28">
        <f t="shared" si="70"/>
        <v>52.122</v>
      </c>
      <c r="AV81" s="1">
        <f t="shared" si="71"/>
        <v>0.26</v>
      </c>
      <c r="AW81" s="2">
        <f t="shared" si="75"/>
        <v>0.03</v>
      </c>
      <c r="AX81" s="1">
        <f t="shared" si="72"/>
        <v>74.4871300993433</v>
      </c>
    </row>
    <row r="82" s="1" customFormat="1" spans="1:50">
      <c r="A82" s="13"/>
      <c r="B82" s="13"/>
      <c r="C82" s="16">
        <v>8</v>
      </c>
      <c r="D82" s="17">
        <v>26.5064469074194</v>
      </c>
      <c r="E82" s="19">
        <f t="shared" si="73"/>
        <v>27.5764241406452</v>
      </c>
      <c r="F82" s="16" t="s">
        <v>73</v>
      </c>
      <c r="G82" s="13">
        <v>9</v>
      </c>
      <c r="H82" s="18">
        <f t="shared" si="57"/>
        <v>26.5064469074194</v>
      </c>
      <c r="I82" s="18">
        <f t="shared" si="58"/>
        <v>299.656446907419</v>
      </c>
      <c r="J82" s="18">
        <f t="shared" si="59"/>
        <v>0.407939554325674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1.28909471015729</v>
      </c>
      <c r="P82" s="18">
        <f t="shared" si="62"/>
        <v>0.52587272154515</v>
      </c>
      <c r="Q82" s="23">
        <f t="shared" si="63"/>
        <v>0.136726907601739</v>
      </c>
      <c r="R82" s="18">
        <f t="shared" si="64"/>
        <v>0.1355172</v>
      </c>
      <c r="S82" s="24">
        <f t="shared" si="65"/>
        <v>1.00892659826014</v>
      </c>
      <c r="T82" s="3">
        <v>0.01</v>
      </c>
      <c r="U82" s="25">
        <f t="shared" si="66"/>
        <v>0.0100892659826014</v>
      </c>
      <c r="V82" s="24"/>
      <c r="W82" s="3"/>
      <c r="X82" s="3"/>
      <c r="Y82" s="27"/>
      <c r="Z82" s="3"/>
      <c r="AA82" s="26"/>
      <c r="AB82" s="3"/>
      <c r="AC82" s="3"/>
      <c r="AD82" s="3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0.0249892659826014</v>
      </c>
      <c r="AU82" s="28">
        <f t="shared" si="70"/>
        <v>52.122</v>
      </c>
      <c r="AV82" s="1">
        <f t="shared" si="71"/>
        <v>0.26</v>
      </c>
      <c r="AW82" s="2">
        <f t="shared" si="75"/>
        <v>0.03</v>
      </c>
      <c r="AX82" s="1">
        <f t="shared" si="72"/>
        <v>68.0681546559496</v>
      </c>
    </row>
    <row r="83" s="1" customFormat="1" spans="1:50">
      <c r="A83" s="13"/>
      <c r="B83" s="13"/>
      <c r="C83" s="16">
        <v>9</v>
      </c>
      <c r="D83" s="17">
        <v>22.1701238476667</v>
      </c>
      <c r="E83" s="19">
        <f t="shared" si="73"/>
        <v>26.5064469074194</v>
      </c>
      <c r="F83" s="16" t="s">
        <v>73</v>
      </c>
      <c r="G83" s="13">
        <v>10</v>
      </c>
      <c r="H83" s="18">
        <f t="shared" si="57"/>
        <v>22.1701238476667</v>
      </c>
      <c r="I83" s="18">
        <f t="shared" si="58"/>
        <v>295.320123847667</v>
      </c>
      <c r="J83" s="18">
        <f t="shared" si="59"/>
        <v>0.253156174005374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1.28444198861214</v>
      </c>
      <c r="P83" s="18">
        <f t="shared" si="62"/>
        <v>0.325164419568904</v>
      </c>
      <c r="Q83" s="23">
        <f t="shared" si="63"/>
        <v>0.0845427490879151</v>
      </c>
      <c r="R83" s="18">
        <f t="shared" si="64"/>
        <v>0.1355172</v>
      </c>
      <c r="S83" s="24">
        <f t="shared" si="65"/>
        <v>0.623852537448495</v>
      </c>
      <c r="T83" s="3">
        <v>0.01</v>
      </c>
      <c r="U83" s="25">
        <f t="shared" si="66"/>
        <v>0.00623852537448495</v>
      </c>
      <c r="V83" s="24"/>
      <c r="W83" s="3"/>
      <c r="X83" s="3"/>
      <c r="Y83" s="27"/>
      <c r="Z83" s="3"/>
      <c r="AA83" s="26"/>
      <c r="AB83" s="3"/>
      <c r="AC83" s="3"/>
      <c r="AD83" s="3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0.0161885253744849</v>
      </c>
      <c r="AU83" s="28">
        <f t="shared" si="70"/>
        <v>52.122</v>
      </c>
      <c r="AV83" s="1">
        <f t="shared" si="71"/>
        <v>0.26</v>
      </c>
      <c r="AW83" s="2">
        <f t="shared" si="75"/>
        <v>0.03</v>
      </c>
      <c r="AX83" s="1">
        <f t="shared" si="72"/>
        <v>44.0958549806709</v>
      </c>
    </row>
    <row r="84" s="1" customFormat="1" spans="1:50">
      <c r="A84" s="13"/>
      <c r="B84" s="13"/>
      <c r="C84" s="16">
        <v>10</v>
      </c>
      <c r="D84" s="17">
        <v>16.9456922277419</v>
      </c>
      <c r="E84" s="19">
        <f t="shared" si="73"/>
        <v>22.1701238476667</v>
      </c>
      <c r="F84" s="16" t="s">
        <v>73</v>
      </c>
      <c r="G84" s="13">
        <v>11</v>
      </c>
      <c r="H84" s="18">
        <f t="shared" si="57"/>
        <v>16.9456922277419</v>
      </c>
      <c r="I84" s="18">
        <f t="shared" si="58"/>
        <v>290.095692227742</v>
      </c>
      <c r="J84" s="18">
        <f t="shared" si="59"/>
        <v>0.139802892949292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0.911313690591077</v>
      </c>
      <c r="O84" s="18">
        <f t="shared" si="74"/>
        <v>0.569183878452162</v>
      </c>
      <c r="P84" s="18">
        <f t="shared" si="62"/>
        <v>0.0795735528277104</v>
      </c>
      <c r="Q84" s="23">
        <f t="shared" si="63"/>
        <v>0.0206891237352047</v>
      </c>
      <c r="R84" s="18">
        <f t="shared" si="64"/>
        <v>0.1355172</v>
      </c>
      <c r="S84" s="24">
        <f t="shared" si="65"/>
        <v>0.152667880794502</v>
      </c>
      <c r="T84" s="3">
        <v>0.01</v>
      </c>
      <c r="U84" s="25">
        <f t="shared" si="66"/>
        <v>0.00152667880794502</v>
      </c>
      <c r="V84" s="24"/>
      <c r="W84" s="3"/>
      <c r="X84" s="3"/>
      <c r="Y84" s="27"/>
      <c r="Z84" s="3"/>
      <c r="AA84" s="26"/>
      <c r="AB84" s="3"/>
      <c r="AC84" s="3"/>
      <c r="AD84" s="3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0.00951667880794502</v>
      </c>
      <c r="AU84" s="28">
        <f t="shared" si="70"/>
        <v>52.122</v>
      </c>
      <c r="AV84" s="1">
        <f t="shared" si="71"/>
        <v>0.26</v>
      </c>
      <c r="AW84" s="2">
        <f t="shared" si="75"/>
        <v>0.03</v>
      </c>
      <c r="AX84" s="1">
        <f t="shared" si="72"/>
        <v>25.9224406735761</v>
      </c>
    </row>
    <row r="85" s="1" customFormat="1" spans="1:51">
      <c r="A85" s="13"/>
      <c r="B85" s="13"/>
      <c r="C85" s="16">
        <v>11</v>
      </c>
      <c r="D85" s="17">
        <v>13.4487595003333</v>
      </c>
      <c r="E85" s="19">
        <f t="shared" si="73"/>
        <v>16.9456922277419</v>
      </c>
      <c r="F85" s="16" t="s">
        <v>75</v>
      </c>
      <c r="G85" s="13">
        <v>12</v>
      </c>
      <c r="H85" s="18">
        <f t="shared" si="57"/>
        <v>13.4487595003333</v>
      </c>
      <c r="I85" s="18">
        <f t="shared" si="58"/>
        <v>286.598759500333</v>
      </c>
      <c r="J85" s="18">
        <f t="shared" si="59"/>
        <v>0.0928236899914809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1.01083032562445</v>
      </c>
      <c r="P85" s="18">
        <f t="shared" si="62"/>
        <v>0.0938290007797518</v>
      </c>
      <c r="Q85" s="23">
        <f t="shared" si="63"/>
        <v>0.0243955402027355</v>
      </c>
      <c r="R85" s="18">
        <f t="shared" si="64"/>
        <v>0.1355172</v>
      </c>
      <c r="S85" s="24">
        <f t="shared" si="65"/>
        <v>0.180018036107117</v>
      </c>
      <c r="T85" s="3">
        <v>0.01</v>
      </c>
      <c r="U85" s="25">
        <f t="shared" si="66"/>
        <v>0.00180018036107117</v>
      </c>
      <c r="V85" s="24"/>
      <c r="W85" s="3"/>
      <c r="X85" s="3"/>
      <c r="Y85" s="27"/>
      <c r="Z85" s="3"/>
      <c r="AA85" s="26"/>
      <c r="AB85" s="3"/>
      <c r="AC85" s="3"/>
      <c r="AD85" s="3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0.00729018036107117</v>
      </c>
      <c r="AU85" s="28">
        <f t="shared" si="70"/>
        <v>52.122</v>
      </c>
      <c r="AV85" s="1">
        <f t="shared" si="71"/>
        <v>0.26</v>
      </c>
      <c r="AW85" s="2">
        <f t="shared" si="75"/>
        <v>0.03</v>
      </c>
      <c r="AX85" s="1">
        <f t="shared" si="72"/>
        <v>19.8576910835498</v>
      </c>
      <c r="AY85" s="1">
        <f>SUM(AX74:AX85)</f>
        <v>448.664987556612</v>
      </c>
    </row>
    <row r="86" s="1" customFormat="1" spans="1:46">
      <c r="A86" s="13"/>
      <c r="B86" s="13"/>
      <c r="C86" s="16">
        <v>12</v>
      </c>
      <c r="D86" s="17">
        <v>3.56415399596774</v>
      </c>
      <c r="E86" s="19">
        <f t="shared" si="73"/>
        <v>13.4487595003333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5.06495917706452</v>
      </c>
      <c r="E90" s="16"/>
      <c r="F90" s="16"/>
      <c r="G90" s="13">
        <v>1</v>
      </c>
      <c r="H90" s="18">
        <f t="shared" ref="H90:H101" si="76">E91</f>
        <v>5.06495917706452</v>
      </c>
      <c r="I90" s="18">
        <f t="shared" ref="I90:I101" si="77">H90+273.15</f>
        <v>278.214959177064</v>
      </c>
      <c r="J90" s="18">
        <f t="shared" ref="J90:J101" si="78">EXP(($C$16*(I90-$C$14))/($C$17*I90*$C$14))</f>
        <v>0.0333458406903051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0.00949356084452986</v>
      </c>
      <c r="Q90" s="23">
        <f t="shared" ref="Q90:Q101" si="82">P90*$B$76</f>
        <v>0.00246832581957776</v>
      </c>
      <c r="R90" s="18">
        <f t="shared" ref="R90:R101" si="83">L90*$B$76</f>
        <v>0.074022</v>
      </c>
      <c r="S90" s="24">
        <f t="shared" ref="S90:S101" si="84">Q90/R90</f>
        <v>0.0333458406903051</v>
      </c>
      <c r="T90" s="3">
        <v>0.01</v>
      </c>
      <c r="U90" s="25">
        <f t="shared" ref="U90:U101" si="85">S90*T90</f>
        <v>0.000333458406903051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0.0102834584069031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0.376666666666667</v>
      </c>
      <c r="AX90" s="1">
        <f t="shared" ref="AX90:AX101" si="91">AW90*10000*AV90*0.67*AU90*AT90</f>
        <v>192.102051323341</v>
      </c>
      <c r="AZ90" s="2">
        <f>$E$10/12</f>
        <v>0.0891666666666667</v>
      </c>
      <c r="BA90" s="1">
        <f t="shared" ref="BA90:BA101" si="92">AZ90*10000*AV90*0.67*AU90*AT90</f>
        <v>45.4754856008794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-0.791491351387096</v>
      </c>
      <c r="E91" s="19">
        <f t="shared" ref="E91:E102" si="93">D90</f>
        <v>5.06495917706452</v>
      </c>
      <c r="F91" s="16" t="s">
        <v>73</v>
      </c>
      <c r="G91" s="13">
        <v>2</v>
      </c>
      <c r="H91" s="18">
        <f t="shared" si="76"/>
        <v>-0.791491351387096</v>
      </c>
      <c r="I91" s="18">
        <f t="shared" si="77"/>
        <v>272.358508648613</v>
      </c>
      <c r="J91" s="18">
        <f t="shared" si="78"/>
        <v>0.0157115228543334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0.55990643915547</v>
      </c>
      <c r="P91" s="18">
        <f t="shared" si="81"/>
        <v>0.0087969828150796</v>
      </c>
      <c r="Q91" s="23">
        <f t="shared" si="82"/>
        <v>0.0022872155319207</v>
      </c>
      <c r="R91" s="18">
        <f t="shared" si="83"/>
        <v>0.074022</v>
      </c>
      <c r="S91" s="24">
        <f t="shared" si="84"/>
        <v>0.0308991317705641</v>
      </c>
      <c r="T91" s="3">
        <v>0.01</v>
      </c>
      <c r="U91" s="25">
        <f t="shared" si="85"/>
        <v>0.000308991317705641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0.00579899131770564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0.376666666666667</v>
      </c>
      <c r="AX91" s="1">
        <f t="shared" si="91"/>
        <v>108.329132443391</v>
      </c>
      <c r="AZ91" s="2">
        <f t="shared" ref="AZ91:AZ101" si="96">$E$10/12</f>
        <v>0.0891666666666667</v>
      </c>
      <c r="BA91" s="1">
        <f t="shared" si="92"/>
        <v>25.6442857775283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4.00949813096429</v>
      </c>
      <c r="E92" s="19">
        <f t="shared" si="93"/>
        <v>-0.791491351387096</v>
      </c>
      <c r="F92" s="16" t="s">
        <v>73</v>
      </c>
      <c r="G92" s="13">
        <v>3</v>
      </c>
      <c r="H92" s="18">
        <f t="shared" si="76"/>
        <v>4.00949813096429</v>
      </c>
      <c r="I92" s="18">
        <f t="shared" si="77"/>
        <v>277.159498130964</v>
      </c>
      <c r="J92" s="18">
        <f t="shared" si="78"/>
        <v>0.0291851010949812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0.835809456340391</v>
      </c>
      <c r="P92" s="18">
        <f t="shared" si="81"/>
        <v>0.0243931834794356</v>
      </c>
      <c r="Q92" s="23">
        <f t="shared" si="82"/>
        <v>0.00634222770465325</v>
      </c>
      <c r="R92" s="18">
        <f t="shared" si="83"/>
        <v>0.074022</v>
      </c>
      <c r="S92" s="24">
        <f t="shared" si="84"/>
        <v>0.0856803072688289</v>
      </c>
      <c r="T92" s="3">
        <v>0.01</v>
      </c>
      <c r="U92" s="25">
        <f t="shared" si="85"/>
        <v>0.000856803072688289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0.00634680307268829</v>
      </c>
      <c r="AU92" s="28">
        <f t="shared" si="89"/>
        <v>28.47</v>
      </c>
      <c r="AV92" s="1">
        <f t="shared" si="90"/>
        <v>0.26</v>
      </c>
      <c r="AW92" s="2">
        <f t="shared" si="95"/>
        <v>0.376666666666667</v>
      </c>
      <c r="AX92" s="1">
        <f t="shared" si="91"/>
        <v>118.562631496643</v>
      </c>
      <c r="AZ92" s="2">
        <f t="shared" si="96"/>
        <v>0.0891666666666667</v>
      </c>
      <c r="BA92" s="1">
        <f t="shared" si="92"/>
        <v>28.0668176330549</v>
      </c>
    </row>
    <row r="93" s="1" customFormat="1" spans="1:53">
      <c r="A93" s="13"/>
      <c r="B93" s="13"/>
      <c r="C93" s="16">
        <v>3</v>
      </c>
      <c r="D93" s="17">
        <v>8.71008389577419</v>
      </c>
      <c r="E93" s="19">
        <f t="shared" si="93"/>
        <v>4.00949813096429</v>
      </c>
      <c r="F93" s="16" t="s">
        <v>73</v>
      </c>
      <c r="G93" s="13">
        <v>4</v>
      </c>
      <c r="H93" s="18">
        <f t="shared" si="76"/>
        <v>8.71008389577419</v>
      </c>
      <c r="I93" s="18">
        <f t="shared" si="77"/>
        <v>281.860083895774</v>
      </c>
      <c r="J93" s="18">
        <f t="shared" si="78"/>
        <v>0.0524328121618035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1.09611627286096</v>
      </c>
      <c r="P93" s="18">
        <f t="shared" si="81"/>
        <v>0.0574724586424146</v>
      </c>
      <c r="Q93" s="23">
        <f t="shared" si="82"/>
        <v>0.0149428392470278</v>
      </c>
      <c r="R93" s="18">
        <f t="shared" si="83"/>
        <v>0.074022</v>
      </c>
      <c r="S93" s="24">
        <f t="shared" si="84"/>
        <v>0.201870244616841</v>
      </c>
      <c r="T93" s="3">
        <v>0.01</v>
      </c>
      <c r="U93" s="25">
        <f t="shared" si="85"/>
        <v>0.00201870244616841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0.00750870244616841</v>
      </c>
      <c r="AU93" s="28">
        <f t="shared" si="89"/>
        <v>28.47</v>
      </c>
      <c r="AV93" s="1">
        <f t="shared" si="90"/>
        <v>0.26</v>
      </c>
      <c r="AW93" s="2">
        <f t="shared" si="95"/>
        <v>0.376666666666667</v>
      </c>
      <c r="AX93" s="1">
        <f t="shared" si="91"/>
        <v>140.267708159083</v>
      </c>
      <c r="AZ93" s="2">
        <f t="shared" si="96"/>
        <v>0.0891666666666667</v>
      </c>
      <c r="BA93" s="1">
        <f t="shared" si="92"/>
        <v>33.2049663119952</v>
      </c>
    </row>
    <row r="94" s="1" customFormat="1" spans="1:53">
      <c r="A94" s="13"/>
      <c r="B94" s="13"/>
      <c r="C94" s="16">
        <v>4</v>
      </c>
      <c r="D94" s="17">
        <v>15.6987957793333</v>
      </c>
      <c r="E94" s="19">
        <f t="shared" si="93"/>
        <v>8.71008389577419</v>
      </c>
      <c r="F94" s="16" t="s">
        <v>73</v>
      </c>
      <c r="G94" s="13">
        <v>5</v>
      </c>
      <c r="H94" s="18">
        <f t="shared" si="76"/>
        <v>15.6987957793333</v>
      </c>
      <c r="I94" s="18">
        <f t="shared" si="77"/>
        <v>288.848795779333</v>
      </c>
      <c r="J94" s="18">
        <f t="shared" si="78"/>
        <v>0.120946087839613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0.986711623507613</v>
      </c>
      <c r="O94" s="18">
        <f t="shared" si="94"/>
        <v>0.336632190710927</v>
      </c>
      <c r="P94" s="18">
        <f t="shared" si="81"/>
        <v>0.0407143465073651</v>
      </c>
      <c r="Q94" s="23">
        <f t="shared" si="82"/>
        <v>0.0105857300919149</v>
      </c>
      <c r="R94" s="18">
        <f t="shared" si="83"/>
        <v>0.074022</v>
      </c>
      <c r="S94" s="24">
        <f t="shared" si="84"/>
        <v>0.143007890788076</v>
      </c>
      <c r="T94" s="3">
        <v>0.01</v>
      </c>
      <c r="U94" s="25">
        <f t="shared" si="85"/>
        <v>0.00143007890788076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0.0113800789078808</v>
      </c>
      <c r="AU94" s="28">
        <f t="shared" si="89"/>
        <v>28.47</v>
      </c>
      <c r="AV94" s="1">
        <f t="shared" si="90"/>
        <v>0.26</v>
      </c>
      <c r="AW94" s="2">
        <f t="shared" si="95"/>
        <v>0.376666666666667</v>
      </c>
      <c r="AX94" s="1">
        <f t="shared" si="91"/>
        <v>212.587673905296</v>
      </c>
      <c r="AZ94" s="2">
        <f t="shared" si="96"/>
        <v>0.0891666666666667</v>
      </c>
      <c r="BA94" s="1">
        <f t="shared" si="92"/>
        <v>50.3249582032449</v>
      </c>
    </row>
    <row r="95" s="1" customFormat="1" spans="1:53">
      <c r="A95" s="13"/>
      <c r="B95" s="13"/>
      <c r="C95" s="16">
        <v>5</v>
      </c>
      <c r="D95" s="17">
        <v>21.1123542483871</v>
      </c>
      <c r="E95" s="19">
        <f t="shared" si="93"/>
        <v>15.6987957793333</v>
      </c>
      <c r="F95" s="16" t="s">
        <v>75</v>
      </c>
      <c r="G95" s="13">
        <v>6</v>
      </c>
      <c r="H95" s="18">
        <f t="shared" si="76"/>
        <v>21.1123542483871</v>
      </c>
      <c r="I95" s="18">
        <f t="shared" si="77"/>
        <v>294.262354248387</v>
      </c>
      <c r="J95" s="18">
        <f t="shared" si="78"/>
        <v>0.224862703697046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0.580617844203562</v>
      </c>
      <c r="P95" s="18">
        <f t="shared" si="81"/>
        <v>0.130559298262363</v>
      </c>
      <c r="Q95" s="23">
        <f t="shared" si="82"/>
        <v>0.0339454175482144</v>
      </c>
      <c r="R95" s="18">
        <f t="shared" si="83"/>
        <v>0.074022</v>
      </c>
      <c r="S95" s="24">
        <f t="shared" si="84"/>
        <v>0.458585522523228</v>
      </c>
      <c r="T95" s="3">
        <v>0.01</v>
      </c>
      <c r="U95" s="25">
        <f t="shared" si="85"/>
        <v>0.00458585522523228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0.0145358552252323</v>
      </c>
      <c r="AU95" s="28">
        <f t="shared" si="89"/>
        <v>28.47</v>
      </c>
      <c r="AV95" s="1">
        <f t="shared" si="90"/>
        <v>0.26</v>
      </c>
      <c r="AW95" s="2">
        <f t="shared" si="95"/>
        <v>0.376666666666667</v>
      </c>
      <c r="AX95" s="1">
        <f t="shared" si="91"/>
        <v>271.53973848251</v>
      </c>
      <c r="AZ95" s="2">
        <f t="shared" si="96"/>
        <v>0.0891666666666667</v>
      </c>
      <c r="BA95" s="1">
        <f t="shared" si="92"/>
        <v>64.2804248177624</v>
      </c>
    </row>
    <row r="96" s="1" customFormat="1" spans="1:53">
      <c r="A96" s="13"/>
      <c r="B96" s="13"/>
      <c r="C96" s="16">
        <v>6</v>
      </c>
      <c r="D96" s="17">
        <v>24.6842499326667</v>
      </c>
      <c r="E96" s="19">
        <f t="shared" si="93"/>
        <v>21.1123542483871</v>
      </c>
      <c r="F96" s="16" t="s">
        <v>73</v>
      </c>
      <c r="G96" s="13">
        <v>7</v>
      </c>
      <c r="H96" s="18">
        <f t="shared" si="76"/>
        <v>24.6842499326667</v>
      </c>
      <c r="I96" s="18">
        <f t="shared" si="77"/>
        <v>297.834249932667</v>
      </c>
      <c r="J96" s="18">
        <f t="shared" si="78"/>
        <v>0.334394234999184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0.734758545941199</v>
      </c>
      <c r="P96" s="18">
        <f t="shared" si="81"/>
        <v>0.24569902187912</v>
      </c>
      <c r="Q96" s="23">
        <f t="shared" si="82"/>
        <v>0.0638817456885712</v>
      </c>
      <c r="R96" s="18">
        <f t="shared" si="83"/>
        <v>0.074022</v>
      </c>
      <c r="S96" s="24">
        <f t="shared" si="84"/>
        <v>0.863010263010607</v>
      </c>
      <c r="T96" s="3">
        <v>0.01</v>
      </c>
      <c r="U96" s="25">
        <f t="shared" si="85"/>
        <v>0.00863010263010608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0.0235301026301061</v>
      </c>
      <c r="AU96" s="28">
        <f t="shared" si="89"/>
        <v>28.47</v>
      </c>
      <c r="AV96" s="1">
        <f t="shared" si="90"/>
        <v>0.26</v>
      </c>
      <c r="AW96" s="2">
        <f t="shared" si="95"/>
        <v>0.376666666666667</v>
      </c>
      <c r="AX96" s="1">
        <f t="shared" si="91"/>
        <v>439.558444662724</v>
      </c>
      <c r="AZ96" s="2">
        <f t="shared" si="96"/>
        <v>0.0891666666666667</v>
      </c>
      <c r="BA96" s="1">
        <f t="shared" si="92"/>
        <v>104.054764555114</v>
      </c>
    </row>
    <row r="97" s="1" customFormat="1" spans="1:53">
      <c r="A97" s="13"/>
      <c r="B97" s="13"/>
      <c r="C97" s="16">
        <v>7</v>
      </c>
      <c r="D97" s="17">
        <v>27.5764241406452</v>
      </c>
      <c r="E97" s="19">
        <f t="shared" si="93"/>
        <v>24.6842499326667</v>
      </c>
      <c r="F97" s="16" t="s">
        <v>73</v>
      </c>
      <c r="G97" s="13">
        <v>8</v>
      </c>
      <c r="H97" s="18">
        <f t="shared" si="76"/>
        <v>27.5764241406452</v>
      </c>
      <c r="I97" s="18">
        <f t="shared" si="77"/>
        <v>300.726424140645</v>
      </c>
      <c r="J97" s="18">
        <f t="shared" si="78"/>
        <v>0.457935767318183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0.773759524062079</v>
      </c>
      <c r="P97" s="18">
        <f t="shared" si="81"/>
        <v>0.35433216137112</v>
      </c>
      <c r="Q97" s="23">
        <f t="shared" si="82"/>
        <v>0.0921263619564912</v>
      </c>
      <c r="R97" s="18">
        <f t="shared" si="83"/>
        <v>0.074022</v>
      </c>
      <c r="S97" s="24">
        <f t="shared" si="84"/>
        <v>1.24458082673383</v>
      </c>
      <c r="T97" s="3">
        <v>0.01</v>
      </c>
      <c r="U97" s="25">
        <f t="shared" si="85"/>
        <v>0.0124458082673383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0.0273458082673383</v>
      </c>
      <c r="AU97" s="28">
        <f t="shared" si="89"/>
        <v>28.47</v>
      </c>
      <c r="AV97" s="1">
        <f t="shared" si="90"/>
        <v>0.26</v>
      </c>
      <c r="AW97" s="2">
        <f t="shared" si="95"/>
        <v>0.376666666666667</v>
      </c>
      <c r="AX97" s="1">
        <f t="shared" si="91"/>
        <v>510.838441250865</v>
      </c>
      <c r="AZ97" s="2">
        <f t="shared" si="96"/>
        <v>0.0891666666666667</v>
      </c>
      <c r="BA97" s="1">
        <f t="shared" si="92"/>
        <v>120.928569057174</v>
      </c>
    </row>
    <row r="98" s="1" customFormat="1" spans="1:53">
      <c r="A98" s="13"/>
      <c r="B98" s="13"/>
      <c r="C98" s="16">
        <v>8</v>
      </c>
      <c r="D98" s="17">
        <v>26.5064469074194</v>
      </c>
      <c r="E98" s="19">
        <f t="shared" si="93"/>
        <v>27.5764241406452</v>
      </c>
      <c r="F98" s="16" t="s">
        <v>73</v>
      </c>
      <c r="G98" s="13">
        <v>9</v>
      </c>
      <c r="H98" s="18">
        <f t="shared" si="76"/>
        <v>26.5064469074194</v>
      </c>
      <c r="I98" s="18">
        <f t="shared" si="77"/>
        <v>299.656446907419</v>
      </c>
      <c r="J98" s="18">
        <f t="shared" si="78"/>
        <v>0.407939554325674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0.704127362690959</v>
      </c>
      <c r="P98" s="18">
        <f t="shared" si="81"/>
        <v>0.287241402524662</v>
      </c>
      <c r="Q98" s="23">
        <f t="shared" si="82"/>
        <v>0.0746827646564121</v>
      </c>
      <c r="R98" s="18">
        <f t="shared" si="83"/>
        <v>0.074022</v>
      </c>
      <c r="S98" s="24">
        <f t="shared" si="84"/>
        <v>1.00892659826014</v>
      </c>
      <c r="T98" s="3">
        <v>0.01</v>
      </c>
      <c r="U98" s="25">
        <f t="shared" si="85"/>
        <v>0.0100892659826014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0.0249892659826014</v>
      </c>
      <c r="AU98" s="28">
        <f t="shared" si="89"/>
        <v>28.47</v>
      </c>
      <c r="AV98" s="1">
        <f t="shared" si="90"/>
        <v>0.26</v>
      </c>
      <c r="AW98" s="2">
        <f t="shared" si="95"/>
        <v>0.376666666666667</v>
      </c>
      <c r="AX98" s="1">
        <f t="shared" si="91"/>
        <v>466.816616197899</v>
      </c>
      <c r="AZ98" s="2">
        <f t="shared" si="96"/>
        <v>0.0891666666666667</v>
      </c>
      <c r="BA98" s="1">
        <f t="shared" si="92"/>
        <v>110.507473303485</v>
      </c>
    </row>
    <row r="99" s="1" customFormat="1" spans="1:53">
      <c r="A99" s="13"/>
      <c r="B99" s="13"/>
      <c r="C99" s="16">
        <v>9</v>
      </c>
      <c r="D99" s="17">
        <v>22.1701238476667</v>
      </c>
      <c r="E99" s="19">
        <f t="shared" si="93"/>
        <v>26.5064469074194</v>
      </c>
      <c r="F99" s="16" t="s">
        <v>73</v>
      </c>
      <c r="G99" s="13">
        <v>10</v>
      </c>
      <c r="H99" s="18">
        <f t="shared" si="76"/>
        <v>22.1701238476667</v>
      </c>
      <c r="I99" s="18">
        <f t="shared" si="77"/>
        <v>295.320123847667</v>
      </c>
      <c r="J99" s="18">
        <f t="shared" si="78"/>
        <v>0.253156174005374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0.701585960166297</v>
      </c>
      <c r="P99" s="18">
        <f t="shared" si="81"/>
        <v>0.177610817411586</v>
      </c>
      <c r="Q99" s="23">
        <f t="shared" si="82"/>
        <v>0.0461788125270125</v>
      </c>
      <c r="R99" s="18">
        <f t="shared" si="83"/>
        <v>0.074022</v>
      </c>
      <c r="S99" s="24">
        <f t="shared" si="84"/>
        <v>0.623852537448494</v>
      </c>
      <c r="T99" s="3">
        <v>0.01</v>
      </c>
      <c r="U99" s="25">
        <f t="shared" si="85"/>
        <v>0.00623852537448494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0.0161885253744849</v>
      </c>
      <c r="AU99" s="28">
        <f t="shared" si="89"/>
        <v>28.47</v>
      </c>
      <c r="AV99" s="1">
        <f t="shared" si="90"/>
        <v>0.26</v>
      </c>
      <c r="AW99" s="2">
        <f t="shared" si="95"/>
        <v>0.376666666666667</v>
      </c>
      <c r="AX99" s="1">
        <f t="shared" si="91"/>
        <v>302.41274961067</v>
      </c>
      <c r="AZ99" s="2">
        <f t="shared" si="96"/>
        <v>0.0891666666666667</v>
      </c>
      <c r="BA99" s="1">
        <f t="shared" si="92"/>
        <v>71.5888588680127</v>
      </c>
    </row>
    <row r="100" s="1" customFormat="1" spans="1:53">
      <c r="A100" s="13"/>
      <c r="B100" s="13"/>
      <c r="C100" s="16">
        <v>10</v>
      </c>
      <c r="D100" s="17">
        <v>16.9456922277419</v>
      </c>
      <c r="E100" s="19">
        <f t="shared" si="93"/>
        <v>22.1701238476667</v>
      </c>
      <c r="F100" s="16" t="s">
        <v>73</v>
      </c>
      <c r="G100" s="13">
        <v>11</v>
      </c>
      <c r="H100" s="18">
        <f t="shared" si="76"/>
        <v>16.9456922277419</v>
      </c>
      <c r="I100" s="18">
        <f t="shared" si="77"/>
        <v>290.095692227742</v>
      </c>
      <c r="J100" s="18">
        <f t="shared" si="78"/>
        <v>0.139802892949292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0.497776385616975</v>
      </c>
      <c r="O100" s="18">
        <f t="shared" si="94"/>
        <v>0.310898757137735</v>
      </c>
      <c r="P100" s="18">
        <f t="shared" si="81"/>
        <v>0.0434645456621948</v>
      </c>
      <c r="Q100" s="23">
        <f t="shared" si="82"/>
        <v>0.0113007818721706</v>
      </c>
      <c r="R100" s="18">
        <f t="shared" si="83"/>
        <v>0.074022</v>
      </c>
      <c r="S100" s="24">
        <f t="shared" si="84"/>
        <v>0.152667880794502</v>
      </c>
      <c r="T100" s="3">
        <v>0.01</v>
      </c>
      <c r="U100" s="25">
        <f t="shared" si="85"/>
        <v>0.00152667880794502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0.00951667880794502</v>
      </c>
      <c r="AU100" s="28">
        <f t="shared" si="89"/>
        <v>28.47</v>
      </c>
      <c r="AV100" s="1">
        <f t="shared" si="90"/>
        <v>0.26</v>
      </c>
      <c r="AW100" s="2">
        <f t="shared" si="95"/>
        <v>0.376666666666667</v>
      </c>
      <c r="AX100" s="1">
        <f t="shared" si="91"/>
        <v>177.778082864068</v>
      </c>
      <c r="AZ100" s="2">
        <f t="shared" si="96"/>
        <v>0.0891666666666667</v>
      </c>
      <c r="BA100" s="1">
        <f t="shared" si="92"/>
        <v>42.0846346602993</v>
      </c>
    </row>
    <row r="101" s="1" customFormat="1" spans="1:54">
      <c r="A101" s="13"/>
      <c r="B101" s="13"/>
      <c r="C101" s="16">
        <v>11</v>
      </c>
      <c r="D101" s="17">
        <v>13.4487595003333</v>
      </c>
      <c r="E101" s="19">
        <f t="shared" si="93"/>
        <v>16.9456922277419</v>
      </c>
      <c r="F101" s="16" t="s">
        <v>75</v>
      </c>
      <c r="G101" s="13">
        <v>12</v>
      </c>
      <c r="H101" s="18">
        <f t="shared" si="76"/>
        <v>13.4487595003333</v>
      </c>
      <c r="I101" s="18">
        <f t="shared" si="77"/>
        <v>286.598759500333</v>
      </c>
      <c r="J101" s="18">
        <f t="shared" si="78"/>
        <v>0.0928236899914809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0.552134211475541</v>
      </c>
      <c r="P101" s="18">
        <f t="shared" si="81"/>
        <v>0.0512511348796963</v>
      </c>
      <c r="Q101" s="23">
        <f t="shared" si="82"/>
        <v>0.0133252950687211</v>
      </c>
      <c r="R101" s="18">
        <f t="shared" si="83"/>
        <v>0.074022</v>
      </c>
      <c r="S101" s="24">
        <f t="shared" si="84"/>
        <v>0.180018036107117</v>
      </c>
      <c r="T101" s="3">
        <v>0.01</v>
      </c>
      <c r="U101" s="25">
        <f t="shared" si="85"/>
        <v>0.00180018036107117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0.00729018036107117</v>
      </c>
      <c r="AU101" s="28">
        <f t="shared" si="89"/>
        <v>28.47</v>
      </c>
      <c r="AV101" s="1">
        <f t="shared" si="90"/>
        <v>0.26</v>
      </c>
      <c r="AW101" s="2">
        <f t="shared" si="95"/>
        <v>0.376666666666667</v>
      </c>
      <c r="AX101" s="1">
        <f t="shared" si="91"/>
        <v>136.185565834429</v>
      </c>
      <c r="AY101" s="1">
        <f>SUM(AX90:AX101)</f>
        <v>3076.97883623092</v>
      </c>
      <c r="AZ101" s="2">
        <f t="shared" si="96"/>
        <v>0.0891666666666667</v>
      </c>
      <c r="BA101" s="1">
        <f t="shared" si="92"/>
        <v>32.2386184608051</v>
      </c>
      <c r="BB101" s="1">
        <f>SUM(BA90:BA101)</f>
        <v>728.399857249355</v>
      </c>
    </row>
    <row r="102" s="1" customFormat="1" spans="1:46">
      <c r="A102" s="13"/>
      <c r="B102" s="13"/>
      <c r="C102" s="16">
        <v>12</v>
      </c>
      <c r="D102" s="17">
        <v>3.56415399596774</v>
      </c>
      <c r="E102" s="19">
        <f t="shared" si="93"/>
        <v>13.4487595003333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27.46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431.972301369863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1201.34992631512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1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(AV38+AV53+AY69+AY85+AY101+BB101+AG69)</f>
        <v>34910294.6726662</v>
      </c>
      <c r="J14" s="14" t="s">
        <v>22</v>
      </c>
      <c r="K14" s="14">
        <f>I14/(10000*1000)</f>
        <v>3.49102946726662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40835762.5124603</v>
      </c>
      <c r="J15" s="14" t="s">
        <v>22</v>
      </c>
      <c r="K15" s="14">
        <f>I15/(10000*1000)</f>
        <v>4.08357625124603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14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7.3249593703871</v>
      </c>
      <c r="E27" s="16"/>
      <c r="F27" s="16"/>
      <c r="G27" s="13">
        <v>1</v>
      </c>
      <c r="H27" s="18">
        <f t="shared" ref="H27:H38" si="0">E28</f>
        <v>7.3249593703871</v>
      </c>
      <c r="I27" s="18">
        <f t="shared" ref="I27:I38" si="1">H27+273.15</f>
        <v>280.474959370387</v>
      </c>
      <c r="J27" s="18">
        <f t="shared" ref="J27:J38" si="2">EXP(($C$16*(I27-$C$14))/($C$17*I27*$C$14))</f>
        <v>0.0442092220953742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0.0493001841871249</v>
      </c>
      <c r="Q27" s="23">
        <f t="shared" ref="Q27:Q38" si="6">P27*$B$29</f>
        <v>0.00591602210245499</v>
      </c>
      <c r="R27" s="18">
        <f t="shared" ref="R27:R38" si="7">L27*$B$29</f>
        <v>0.133818733333333</v>
      </c>
      <c r="S27" s="24">
        <f t="shared" ref="S27:S38" si="8">Q27/R27</f>
        <v>0.0442092220953742</v>
      </c>
      <c r="T27" s="3">
        <v>0.01</v>
      </c>
      <c r="U27" s="25">
        <f t="shared" ref="U27:U38" si="9">S27*T27</f>
        <v>0.000442092220953742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0.0298920922209537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2.28833333333333</v>
      </c>
      <c r="AU27" s="1">
        <f t="shared" ref="AU27:AU38" si="17">AT27*10000*AS27*0.67*AR27*AQ27</f>
        <v>6132.92025550554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1.53299791390323</v>
      </c>
      <c r="E28" s="19">
        <f t="shared" ref="E28:E39" si="18">D27</f>
        <v>7.3249593703871</v>
      </c>
      <c r="F28" s="16" t="s">
        <v>73</v>
      </c>
      <c r="G28" s="13">
        <v>2</v>
      </c>
      <c r="H28" s="18">
        <f t="shared" si="0"/>
        <v>1.53299791390323</v>
      </c>
      <c r="I28" s="18">
        <f t="shared" si="1"/>
        <v>274.682997913903</v>
      </c>
      <c r="J28" s="18">
        <f t="shared" si="2"/>
        <v>0.021262094168819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2.1810120380351</v>
      </c>
      <c r="P28" s="18">
        <f t="shared" si="5"/>
        <v>0.0463728833360301</v>
      </c>
      <c r="Q28" s="23">
        <f t="shared" si="6"/>
        <v>0.00556474600032361</v>
      </c>
      <c r="R28" s="18">
        <f t="shared" si="7"/>
        <v>0.133818733333333</v>
      </c>
      <c r="S28" s="24">
        <f t="shared" si="8"/>
        <v>0.0415842076943159</v>
      </c>
      <c r="T28" s="3">
        <v>0.01</v>
      </c>
      <c r="U28" s="25">
        <f t="shared" si="9"/>
        <v>0.000415842076943159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0.0223158420769432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2.28833333333333</v>
      </c>
      <c r="AU28" s="1">
        <f t="shared" si="17"/>
        <v>4578.51122901363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7.06425939946429</v>
      </c>
      <c r="E29" s="19">
        <f t="shared" si="18"/>
        <v>1.53299791390323</v>
      </c>
      <c r="F29" s="16" t="s">
        <v>73</v>
      </c>
      <c r="G29" s="13">
        <v>3</v>
      </c>
      <c r="H29" s="18">
        <f t="shared" si="0"/>
        <v>7.06425939946429</v>
      </c>
      <c r="I29" s="18">
        <f t="shared" si="1"/>
        <v>280.214259399464</v>
      </c>
      <c r="J29" s="18">
        <f t="shared" si="2"/>
        <v>0.0428041752591766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3.24979526581018</v>
      </c>
      <c r="P29" s="18">
        <f t="shared" si="5"/>
        <v>0.139104806114181</v>
      </c>
      <c r="Q29" s="23">
        <f t="shared" si="6"/>
        <v>0.0166925767337018</v>
      </c>
      <c r="R29" s="18">
        <f t="shared" si="7"/>
        <v>0.133818733333333</v>
      </c>
      <c r="S29" s="24">
        <f t="shared" si="8"/>
        <v>0.124740208772726</v>
      </c>
      <c r="T29" s="3">
        <v>0.01</v>
      </c>
      <c r="U29" s="25">
        <f t="shared" si="9"/>
        <v>0.00124740208772726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0.0231474020877273</v>
      </c>
      <c r="AR29" s="28">
        <f t="shared" si="15"/>
        <v>111.515611111111</v>
      </c>
      <c r="AS29" s="1">
        <f t="shared" si="16"/>
        <v>0.12</v>
      </c>
      <c r="AT29" s="2">
        <f t="shared" si="20"/>
        <v>2.28833333333333</v>
      </c>
      <c r="AU29" s="1">
        <f t="shared" si="17"/>
        <v>4749.12127517933</v>
      </c>
    </row>
    <row r="30" s="1" customFormat="1" spans="1:47">
      <c r="A30" s="13"/>
      <c r="B30" s="13"/>
      <c r="C30" s="16">
        <v>3</v>
      </c>
      <c r="D30" s="17">
        <v>9.70905661329032</v>
      </c>
      <c r="E30" s="19">
        <f t="shared" si="18"/>
        <v>7.06425939946429</v>
      </c>
      <c r="F30" s="16" t="s">
        <v>73</v>
      </c>
      <c r="G30" s="13">
        <v>4</v>
      </c>
      <c r="H30" s="18">
        <f t="shared" si="0"/>
        <v>9.70905661329032</v>
      </c>
      <c r="I30" s="18">
        <f t="shared" si="1"/>
        <v>282.85905661329</v>
      </c>
      <c r="J30" s="18">
        <f t="shared" si="2"/>
        <v>0.0592362827198636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4.22584657080711</v>
      </c>
      <c r="P30" s="18">
        <f t="shared" si="5"/>
        <v>0.250323442199096</v>
      </c>
      <c r="Q30" s="23">
        <f t="shared" si="6"/>
        <v>0.0300388130638915</v>
      </c>
      <c r="R30" s="18">
        <f t="shared" si="7"/>
        <v>0.133818733333333</v>
      </c>
      <c r="S30" s="24">
        <f t="shared" si="8"/>
        <v>0.22447390074353</v>
      </c>
      <c r="T30" s="3">
        <v>0.01</v>
      </c>
      <c r="U30" s="25">
        <f t="shared" si="9"/>
        <v>0.0022447390074353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0.0241447390074353</v>
      </c>
      <c r="AR30" s="28">
        <f t="shared" si="15"/>
        <v>111.515611111111</v>
      </c>
      <c r="AS30" s="1">
        <f t="shared" si="16"/>
        <v>0.12</v>
      </c>
      <c r="AT30" s="2">
        <f t="shared" si="20"/>
        <v>2.28833333333333</v>
      </c>
      <c r="AU30" s="1">
        <f t="shared" si="17"/>
        <v>4953.74354622107</v>
      </c>
    </row>
    <row r="31" s="1" customFormat="1" spans="1:47">
      <c r="A31" s="13"/>
      <c r="B31" s="13"/>
      <c r="C31" s="16">
        <v>4</v>
      </c>
      <c r="D31" s="17">
        <v>16.5846592065333</v>
      </c>
      <c r="E31" s="19">
        <f t="shared" si="18"/>
        <v>9.70905661329032</v>
      </c>
      <c r="F31" s="16" t="s">
        <v>73</v>
      </c>
      <c r="G31" s="13">
        <v>5</v>
      </c>
      <c r="H31" s="18">
        <f t="shared" si="0"/>
        <v>16.5846592065333</v>
      </c>
      <c r="I31" s="18">
        <f t="shared" si="1"/>
        <v>289.734659206533</v>
      </c>
      <c r="J31" s="18">
        <f t="shared" si="2"/>
        <v>0.134076424119663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3.77674697217761</v>
      </c>
      <c r="O31" s="18">
        <f t="shared" si="19"/>
        <v>1.31393226754151</v>
      </c>
      <c r="P31" s="18">
        <f t="shared" si="5"/>
        <v>0.176167339967406</v>
      </c>
      <c r="Q31" s="23">
        <f t="shared" si="6"/>
        <v>0.0211400807960887</v>
      </c>
      <c r="R31" s="18">
        <f t="shared" si="7"/>
        <v>0.133818733333333</v>
      </c>
      <c r="S31" s="24">
        <f t="shared" si="8"/>
        <v>0.157975496176834</v>
      </c>
      <c r="T31" s="3">
        <v>0.01</v>
      </c>
      <c r="U31" s="25">
        <f t="shared" si="9"/>
        <v>0.00157975496176834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0.0310297549617683</v>
      </c>
      <c r="AR31" s="28">
        <f t="shared" si="15"/>
        <v>111.515611111111</v>
      </c>
      <c r="AS31" s="1">
        <f t="shared" si="16"/>
        <v>0.12</v>
      </c>
      <c r="AT31" s="2">
        <f t="shared" si="20"/>
        <v>2.28833333333333</v>
      </c>
      <c r="AU31" s="1">
        <f t="shared" si="17"/>
        <v>6366.33298605322</v>
      </c>
    </row>
    <row r="32" s="1" customFormat="1" spans="1:47">
      <c r="A32" s="13"/>
      <c r="B32" s="13"/>
      <c r="C32" s="16">
        <v>5</v>
      </c>
      <c r="D32" s="17">
        <v>20.8693256148387</v>
      </c>
      <c r="E32" s="19">
        <f t="shared" si="18"/>
        <v>16.5846592065333</v>
      </c>
      <c r="F32" s="16" t="s">
        <v>75</v>
      </c>
      <c r="G32" s="13">
        <v>6</v>
      </c>
      <c r="H32" s="18">
        <f t="shared" si="0"/>
        <v>20.8693256148387</v>
      </c>
      <c r="I32" s="18">
        <f t="shared" si="1"/>
        <v>294.019325614839</v>
      </c>
      <c r="J32" s="18">
        <f t="shared" si="2"/>
        <v>0.21879597544233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2.25292103868522</v>
      </c>
      <c r="P32" s="18">
        <f t="shared" si="5"/>
        <v>0.492930056253679</v>
      </c>
      <c r="Q32" s="23">
        <f t="shared" si="6"/>
        <v>0.0591516067504415</v>
      </c>
      <c r="R32" s="18">
        <f t="shared" si="7"/>
        <v>0.133818733333333</v>
      </c>
      <c r="S32" s="24">
        <f t="shared" si="8"/>
        <v>0.442027848246769</v>
      </c>
      <c r="T32" s="3">
        <v>0.01</v>
      </c>
      <c r="U32" s="25">
        <f t="shared" si="9"/>
        <v>0.00442027848246769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0.0338702784824677</v>
      </c>
      <c r="AR32" s="28">
        <f t="shared" si="15"/>
        <v>111.515611111111</v>
      </c>
      <c r="AS32" s="1">
        <f t="shared" si="16"/>
        <v>0.12</v>
      </c>
      <c r="AT32" s="2">
        <f t="shared" si="20"/>
        <v>2.28833333333333</v>
      </c>
      <c r="AU32" s="1">
        <f t="shared" si="17"/>
        <v>6949.11936673103</v>
      </c>
    </row>
    <row r="33" s="1" customFormat="1" spans="1:47">
      <c r="A33" s="13"/>
      <c r="B33" s="13"/>
      <c r="C33" s="16">
        <v>6</v>
      </c>
      <c r="D33" s="17">
        <v>24.8562064083333</v>
      </c>
      <c r="E33" s="19">
        <f t="shared" si="18"/>
        <v>20.8693256148387</v>
      </c>
      <c r="F33" s="16" t="s">
        <v>73</v>
      </c>
      <c r="G33" s="13">
        <v>7</v>
      </c>
      <c r="H33" s="18">
        <f t="shared" si="0"/>
        <v>24.8562064083333</v>
      </c>
      <c r="I33" s="18">
        <f t="shared" si="1"/>
        <v>298.006206408333</v>
      </c>
      <c r="J33" s="18">
        <f t="shared" si="2"/>
        <v>0.340762129271309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2.87514709354265</v>
      </c>
      <c r="P33" s="18">
        <f t="shared" si="5"/>
        <v>0.979741245563808</v>
      </c>
      <c r="Q33" s="23">
        <f t="shared" si="6"/>
        <v>0.117568949467657</v>
      </c>
      <c r="R33" s="18">
        <f t="shared" si="7"/>
        <v>0.133818733333333</v>
      </c>
      <c r="S33" s="24">
        <f t="shared" si="8"/>
        <v>0.878568691685347</v>
      </c>
      <c r="T33" s="3">
        <v>0.01</v>
      </c>
      <c r="U33" s="25">
        <f t="shared" si="9"/>
        <v>0.00878568691685347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0.0436856869168535</v>
      </c>
      <c r="AR33" s="28">
        <f t="shared" si="15"/>
        <v>111.515611111111</v>
      </c>
      <c r="AS33" s="1">
        <f t="shared" si="16"/>
        <v>0.12</v>
      </c>
      <c r="AT33" s="2">
        <f t="shared" si="20"/>
        <v>2.28833333333333</v>
      </c>
      <c r="AU33" s="1">
        <f t="shared" si="17"/>
        <v>8962.93348045532</v>
      </c>
    </row>
    <row r="34" s="1" customFormat="1" spans="1:47">
      <c r="A34" s="13"/>
      <c r="B34" s="13"/>
      <c r="C34" s="16">
        <v>7</v>
      </c>
      <c r="D34" s="17">
        <v>28.9013518283871</v>
      </c>
      <c r="E34" s="19">
        <f t="shared" si="18"/>
        <v>24.8562064083333</v>
      </c>
      <c r="F34" s="16" t="s">
        <v>73</v>
      </c>
      <c r="G34" s="13">
        <v>8</v>
      </c>
      <c r="H34" s="18">
        <f t="shared" si="0"/>
        <v>28.9013518283871</v>
      </c>
      <c r="I34" s="18">
        <f t="shared" si="1"/>
        <v>302.051351828387</v>
      </c>
      <c r="J34" s="18">
        <f t="shared" si="2"/>
        <v>0.527817673826658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3.01056195908995</v>
      </c>
      <c r="P34" s="18">
        <f t="shared" si="5"/>
        <v>1.58902781015788</v>
      </c>
      <c r="Q34" s="23">
        <f t="shared" si="6"/>
        <v>0.190683337218946</v>
      </c>
      <c r="R34" s="18">
        <f t="shared" si="7"/>
        <v>0.133818733333333</v>
      </c>
      <c r="S34" s="24">
        <f t="shared" si="8"/>
        <v>1.42493754401312</v>
      </c>
      <c r="T34" s="3">
        <v>0.01</v>
      </c>
      <c r="U34" s="25">
        <f t="shared" si="9"/>
        <v>0.0142493754401312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0.0491493754401312</v>
      </c>
      <c r="AR34" s="28">
        <f t="shared" si="15"/>
        <v>111.515611111111</v>
      </c>
      <c r="AS34" s="1">
        <f t="shared" si="16"/>
        <v>0.12</v>
      </c>
      <c r="AT34" s="2">
        <f t="shared" si="20"/>
        <v>2.28833333333333</v>
      </c>
      <c r="AU34" s="1">
        <f t="shared" si="17"/>
        <v>10083.9110877268</v>
      </c>
    </row>
    <row r="35" s="1" customFormat="1" spans="1:47">
      <c r="A35" s="13"/>
      <c r="B35" s="13"/>
      <c r="C35" s="16">
        <v>8</v>
      </c>
      <c r="D35" s="17">
        <v>27.6944685035484</v>
      </c>
      <c r="E35" s="19">
        <f t="shared" si="18"/>
        <v>28.9013518283871</v>
      </c>
      <c r="F35" s="16" t="s">
        <v>73</v>
      </c>
      <c r="G35" s="13">
        <v>9</v>
      </c>
      <c r="H35" s="18">
        <f t="shared" si="0"/>
        <v>27.6944685035484</v>
      </c>
      <c r="I35" s="18">
        <f t="shared" si="1"/>
        <v>300.844468503548</v>
      </c>
      <c r="J35" s="18">
        <f t="shared" si="2"/>
        <v>0.46379058754933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2.53669026004318</v>
      </c>
      <c r="P35" s="18">
        <f t="shared" si="5"/>
        <v>1.17649306613609</v>
      </c>
      <c r="Q35" s="23">
        <f t="shared" si="6"/>
        <v>0.141179167936331</v>
      </c>
      <c r="R35" s="18">
        <f t="shared" si="7"/>
        <v>0.133818733333333</v>
      </c>
      <c r="S35" s="24">
        <f t="shared" si="8"/>
        <v>1.05500302102444</v>
      </c>
      <c r="T35" s="3">
        <v>0.01</v>
      </c>
      <c r="U35" s="25">
        <f t="shared" si="9"/>
        <v>0.0105500302102444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0.0454500302102444</v>
      </c>
      <c r="AR35" s="28">
        <f t="shared" si="15"/>
        <v>111.515611111111</v>
      </c>
      <c r="AS35" s="1">
        <f t="shared" si="16"/>
        <v>0.12</v>
      </c>
      <c r="AT35" s="2">
        <f t="shared" si="20"/>
        <v>2.28833333333333</v>
      </c>
      <c r="AU35" s="1">
        <f t="shared" si="17"/>
        <v>9324.92141498061</v>
      </c>
    </row>
    <row r="36" s="1" customFormat="1" spans="1:47">
      <c r="A36" s="13"/>
      <c r="B36" s="13"/>
      <c r="C36" s="16">
        <v>9</v>
      </c>
      <c r="D36" s="17">
        <v>23.928218339</v>
      </c>
      <c r="E36" s="19">
        <f t="shared" si="18"/>
        <v>27.6944685035484</v>
      </c>
      <c r="F36" s="16" t="s">
        <v>73</v>
      </c>
      <c r="G36" s="13">
        <v>10</v>
      </c>
      <c r="H36" s="18">
        <f t="shared" si="0"/>
        <v>23.928218339</v>
      </c>
      <c r="I36" s="18">
        <f t="shared" si="1"/>
        <v>297.078218339</v>
      </c>
      <c r="J36" s="18">
        <f t="shared" si="2"/>
        <v>0.307699342165511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2.4753533050182</v>
      </c>
      <c r="P36" s="18">
        <f t="shared" si="5"/>
        <v>0.761664583581324</v>
      </c>
      <c r="Q36" s="23">
        <f t="shared" si="6"/>
        <v>0.0913997500297589</v>
      </c>
      <c r="R36" s="18">
        <f t="shared" si="7"/>
        <v>0.133818733333333</v>
      </c>
      <c r="S36" s="24">
        <f t="shared" si="8"/>
        <v>0.683011621415428</v>
      </c>
      <c r="T36" s="3">
        <v>0.01</v>
      </c>
      <c r="U36" s="25">
        <f t="shared" si="9"/>
        <v>0.00683011621415429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0.0362801162141543</v>
      </c>
      <c r="AR36" s="28">
        <f t="shared" si="15"/>
        <v>111.515611111111</v>
      </c>
      <c r="AS36" s="1">
        <f t="shared" si="16"/>
        <v>0.12</v>
      </c>
      <c r="AT36" s="2">
        <f t="shared" si="20"/>
        <v>2.28833333333333</v>
      </c>
      <c r="AU36" s="1">
        <f t="shared" si="17"/>
        <v>7443.54252479898</v>
      </c>
    </row>
    <row r="37" s="1" customFormat="1" spans="1:47">
      <c r="A37" s="13"/>
      <c r="B37" s="13"/>
      <c r="C37" s="16">
        <v>10</v>
      </c>
      <c r="D37" s="17">
        <v>18.4090545974194</v>
      </c>
      <c r="E37" s="19">
        <f t="shared" si="18"/>
        <v>23.928218339</v>
      </c>
      <c r="F37" s="16" t="s">
        <v>73</v>
      </c>
      <c r="G37" s="13">
        <v>11</v>
      </c>
      <c r="H37" s="18">
        <f t="shared" si="0"/>
        <v>18.4090545974194</v>
      </c>
      <c r="I37" s="18">
        <f t="shared" si="1"/>
        <v>291.559054597419</v>
      </c>
      <c r="J37" s="18">
        <f t="shared" si="2"/>
        <v>0.165454246683177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1.62800428536503</v>
      </c>
      <c r="O37" s="18">
        <f t="shared" si="19"/>
        <v>1.20084054718296</v>
      </c>
      <c r="P37" s="18">
        <f t="shared" si="5"/>
        <v>0.19868416812077</v>
      </c>
      <c r="Q37" s="23">
        <f t="shared" si="6"/>
        <v>0.0238421001744924</v>
      </c>
      <c r="R37" s="18">
        <f t="shared" si="7"/>
        <v>0.133818733333333</v>
      </c>
      <c r="S37" s="24">
        <f t="shared" si="8"/>
        <v>0.178167133857883</v>
      </c>
      <c r="T37" s="3">
        <v>0.01</v>
      </c>
      <c r="U37" s="25">
        <f t="shared" si="9"/>
        <v>0.00178167133857883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0.0312316713385788</v>
      </c>
      <c r="AR37" s="28">
        <f t="shared" si="15"/>
        <v>111.515611111111</v>
      </c>
      <c r="AS37" s="1">
        <f t="shared" si="16"/>
        <v>0.12</v>
      </c>
      <c r="AT37" s="2">
        <f t="shared" si="20"/>
        <v>2.28833333333333</v>
      </c>
      <c r="AU37" s="1">
        <f t="shared" si="17"/>
        <v>6407.75989682634</v>
      </c>
    </row>
    <row r="38" s="1" customFormat="1" spans="1:48">
      <c r="A38" s="13"/>
      <c r="B38" s="13"/>
      <c r="C38" s="16">
        <v>11</v>
      </c>
      <c r="D38" s="17">
        <v>15.7278349774667</v>
      </c>
      <c r="E38" s="19">
        <f t="shared" si="18"/>
        <v>18.4090545974194</v>
      </c>
      <c r="F38" s="16" t="s">
        <v>75</v>
      </c>
      <c r="G38" s="13">
        <v>12</v>
      </c>
      <c r="H38" s="18">
        <f t="shared" si="0"/>
        <v>15.7278349774667</v>
      </c>
      <c r="I38" s="18">
        <f t="shared" si="1"/>
        <v>288.877834977467</v>
      </c>
      <c r="J38" s="18">
        <f t="shared" si="2"/>
        <v>0.121356616472184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2.1173124901733</v>
      </c>
      <c r="P38" s="18">
        <f t="shared" si="5"/>
        <v>0.256949879821726</v>
      </c>
      <c r="Q38" s="23">
        <f t="shared" si="6"/>
        <v>0.0308339855786071</v>
      </c>
      <c r="R38" s="18">
        <f t="shared" si="7"/>
        <v>0.133818733333333</v>
      </c>
      <c r="S38" s="24">
        <f t="shared" si="8"/>
        <v>0.23041606216524</v>
      </c>
      <c r="T38" s="3">
        <v>0.01</v>
      </c>
      <c r="U38" s="25">
        <f t="shared" si="9"/>
        <v>0.0023041606216524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0.0242041606216524</v>
      </c>
      <c r="AR38" s="28">
        <f t="shared" si="15"/>
        <v>111.515611111111</v>
      </c>
      <c r="AS38" s="1">
        <f t="shared" si="16"/>
        <v>0.12</v>
      </c>
      <c r="AT38" s="2">
        <f t="shared" si="20"/>
        <v>2.28833333333333</v>
      </c>
      <c r="AU38" s="1">
        <f t="shared" si="17"/>
        <v>4965.93499868794</v>
      </c>
      <c r="AV38" s="1">
        <f>SUM(AU27:AU38)</f>
        <v>80918.7520621798</v>
      </c>
    </row>
    <row r="39" s="1" customFormat="1" spans="1:46">
      <c r="A39" s="13"/>
      <c r="B39" s="13"/>
      <c r="C39" s="16">
        <v>12</v>
      </c>
      <c r="D39" s="17">
        <v>6.33864362916129</v>
      </c>
      <c r="E39" s="19">
        <f t="shared" si="18"/>
        <v>15.7278349774667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16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7.3249593703871</v>
      </c>
      <c r="E42" s="16"/>
      <c r="F42" s="16"/>
      <c r="G42" s="13">
        <v>1</v>
      </c>
      <c r="H42" s="18">
        <f t="shared" ref="H42:H53" si="21">E43</f>
        <v>7.3249593703871</v>
      </c>
      <c r="I42" s="18">
        <f t="shared" ref="I42:I53" si="22">H42+273.15</f>
        <v>280.474959370387</v>
      </c>
      <c r="J42" s="18">
        <f t="shared" ref="J42:J53" si="23">EXP(($C$16*(I42-$C$14))/($C$17*I42*$C$14))</f>
        <v>0.0442092220953742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0.00340813498260541</v>
      </c>
      <c r="Q42" s="23">
        <f t="shared" ref="Q42:Q53" si="27">P42*$B$44</f>
        <v>0.000443057547738704</v>
      </c>
      <c r="R42" s="18">
        <f t="shared" ref="R42:R53" si="28">L42*$B$44</f>
        <v>0.0100218354166667</v>
      </c>
      <c r="S42" s="24">
        <f t="shared" ref="S42:S53" si="29">Q42/R42</f>
        <v>0.0442092220953742</v>
      </c>
      <c r="T42" s="3">
        <v>0.01</v>
      </c>
      <c r="U42" s="25">
        <f t="shared" ref="U42:U53" si="30">S42*T42</f>
        <v>0.000442092220953742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0.0275420922209537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>$E$5/12</f>
        <v>35.9976917808219</v>
      </c>
      <c r="AU42" s="1">
        <f t="shared" ref="AU42:AU53" si="36">AT42*10000*AS42*0.67*AR42*AQ42</f>
        <v>6657.23137388845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1.53299791390323</v>
      </c>
      <c r="E43" s="19">
        <f t="shared" ref="E43:E54" si="37">D42</f>
        <v>7.3249593703871</v>
      </c>
      <c r="F43" s="16" t="s">
        <v>73</v>
      </c>
      <c r="G43" s="13">
        <v>2</v>
      </c>
      <c r="H43" s="18">
        <f t="shared" si="21"/>
        <v>1.53299791390323</v>
      </c>
      <c r="I43" s="18">
        <f t="shared" si="22"/>
        <v>274.682997913903</v>
      </c>
      <c r="J43" s="18">
        <f t="shared" si="23"/>
        <v>0.021262094168819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0.150773948350728</v>
      </c>
      <c r="P43" s="18">
        <f t="shared" si="26"/>
        <v>0.00320576988803783</v>
      </c>
      <c r="Q43" s="23">
        <f t="shared" si="27"/>
        <v>0.000416750085444918</v>
      </c>
      <c r="R43" s="18">
        <f t="shared" si="28"/>
        <v>0.0100218354166667</v>
      </c>
      <c r="S43" s="24">
        <f t="shared" si="29"/>
        <v>0.0415842076943159</v>
      </c>
      <c r="T43" s="3">
        <v>0.01</v>
      </c>
      <c r="U43" s="25">
        <f t="shared" si="30"/>
        <v>0.000415842076943159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0.0152158420769432</v>
      </c>
      <c r="AR43" s="28">
        <f t="shared" si="34"/>
        <v>7.70910416666667</v>
      </c>
      <c r="AS43" s="1">
        <f t="shared" si="35"/>
        <v>0.13</v>
      </c>
      <c r="AT43" s="2">
        <f t="shared" ref="AT43:AT53" si="39">$E$5/12</f>
        <v>35.9976917808219</v>
      </c>
      <c r="AU43" s="1">
        <f t="shared" si="36"/>
        <v>3677.8390124514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7.06425939946429</v>
      </c>
      <c r="E44" s="19">
        <f t="shared" si="37"/>
        <v>1.53299791390323</v>
      </c>
      <c r="F44" s="16" t="s">
        <v>73</v>
      </c>
      <c r="G44" s="13">
        <v>3</v>
      </c>
      <c r="H44" s="18">
        <f t="shared" si="21"/>
        <v>7.06425939946429</v>
      </c>
      <c r="I44" s="18">
        <f t="shared" si="22"/>
        <v>280.214259399464</v>
      </c>
      <c r="J44" s="18">
        <f t="shared" si="23"/>
        <v>0.0428041752591766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0.224659220129357</v>
      </c>
      <c r="P44" s="18">
        <f t="shared" si="26"/>
        <v>0.00961635263200692</v>
      </c>
      <c r="Q44" s="23">
        <f t="shared" si="27"/>
        <v>0.0012501258421609</v>
      </c>
      <c r="R44" s="18">
        <f t="shared" si="28"/>
        <v>0.0100218354166667</v>
      </c>
      <c r="S44" s="24">
        <f t="shared" si="29"/>
        <v>0.124740208772726</v>
      </c>
      <c r="T44" s="3">
        <v>0.01</v>
      </c>
      <c r="U44" s="25">
        <f t="shared" si="30"/>
        <v>0.00124740208772726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0.0160474020877273</v>
      </c>
      <c r="AR44" s="28">
        <f t="shared" si="34"/>
        <v>7.70910416666667</v>
      </c>
      <c r="AS44" s="1">
        <f t="shared" si="35"/>
        <v>0.13</v>
      </c>
      <c r="AT44" s="2">
        <f t="shared" si="39"/>
        <v>35.9976917808219</v>
      </c>
      <c r="AU44" s="1">
        <f t="shared" si="36"/>
        <v>3878.83635675814</v>
      </c>
    </row>
    <row r="45" s="1" customFormat="1" spans="1:47">
      <c r="A45" s="13"/>
      <c r="B45" s="13"/>
      <c r="C45" s="16">
        <v>3</v>
      </c>
      <c r="D45" s="17">
        <v>9.70905661329032</v>
      </c>
      <c r="E45" s="19">
        <f t="shared" si="37"/>
        <v>7.06425939946429</v>
      </c>
      <c r="F45" s="16" t="s">
        <v>73</v>
      </c>
      <c r="G45" s="13">
        <v>4</v>
      </c>
      <c r="H45" s="18">
        <f t="shared" si="21"/>
        <v>9.70905661329032</v>
      </c>
      <c r="I45" s="18">
        <f t="shared" si="22"/>
        <v>282.85905661329</v>
      </c>
      <c r="J45" s="18">
        <f t="shared" si="23"/>
        <v>0.0592362827198636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0.292133909164016</v>
      </c>
      <c r="P45" s="18">
        <f t="shared" si="26"/>
        <v>0.0173049268352986</v>
      </c>
      <c r="Q45" s="23">
        <f t="shared" si="27"/>
        <v>0.00224964048858882</v>
      </c>
      <c r="R45" s="18">
        <f t="shared" si="28"/>
        <v>0.0100218354166667</v>
      </c>
      <c r="S45" s="24">
        <f t="shared" si="29"/>
        <v>0.22447390074353</v>
      </c>
      <c r="T45" s="3">
        <v>0.01</v>
      </c>
      <c r="U45" s="25">
        <f t="shared" si="30"/>
        <v>0.0022447390074353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0.0170447390074353</v>
      </c>
      <c r="AR45" s="28">
        <f t="shared" si="34"/>
        <v>7.70910416666667</v>
      </c>
      <c r="AS45" s="1">
        <f t="shared" si="35"/>
        <v>0.13</v>
      </c>
      <c r="AT45" s="2">
        <f t="shared" si="39"/>
        <v>35.9976917808219</v>
      </c>
      <c r="AU45" s="1">
        <f t="shared" si="36"/>
        <v>4119.90383191409</v>
      </c>
    </row>
    <row r="46" s="1" customFormat="1" spans="1:47">
      <c r="A46" s="13"/>
      <c r="B46" s="13"/>
      <c r="C46" s="16">
        <v>4</v>
      </c>
      <c r="D46" s="17">
        <v>16.5846592065333</v>
      </c>
      <c r="E46" s="19">
        <f t="shared" si="37"/>
        <v>9.70905661329032</v>
      </c>
      <c r="F46" s="16" t="s">
        <v>73</v>
      </c>
      <c r="G46" s="13">
        <v>5</v>
      </c>
      <c r="H46" s="18">
        <f t="shared" si="21"/>
        <v>16.5846592065333</v>
      </c>
      <c r="I46" s="18">
        <f t="shared" si="22"/>
        <v>289.734659206533</v>
      </c>
      <c r="J46" s="18">
        <f t="shared" si="23"/>
        <v>0.134076424119663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0.261087533212282</v>
      </c>
      <c r="O46" s="18">
        <f t="shared" si="38"/>
        <v>0.0908324907831025</v>
      </c>
      <c r="P46" s="18">
        <f t="shared" si="26"/>
        <v>0.0121784955580806</v>
      </c>
      <c r="Q46" s="23">
        <f t="shared" si="27"/>
        <v>0.00158320442255048</v>
      </c>
      <c r="R46" s="18">
        <f t="shared" si="28"/>
        <v>0.0100218354166667</v>
      </c>
      <c r="S46" s="24">
        <f t="shared" si="29"/>
        <v>0.157975496176834</v>
      </c>
      <c r="T46" s="3">
        <v>0.01</v>
      </c>
      <c r="U46" s="25">
        <f t="shared" si="30"/>
        <v>0.00157975496176834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0.0286797549617683</v>
      </c>
      <c r="AR46" s="28">
        <f t="shared" si="34"/>
        <v>7.70910416666667</v>
      </c>
      <c r="AS46" s="1">
        <f t="shared" si="35"/>
        <v>0.13</v>
      </c>
      <c r="AT46" s="2">
        <f t="shared" si="39"/>
        <v>35.9976917808219</v>
      </c>
      <c r="AU46" s="1">
        <f t="shared" si="36"/>
        <v>6932.21716764354</v>
      </c>
    </row>
    <row r="47" s="1" customFormat="1" spans="1:47">
      <c r="A47" s="13"/>
      <c r="B47" s="13"/>
      <c r="C47" s="16">
        <v>5</v>
      </c>
      <c r="D47" s="17">
        <v>20.8693256148387</v>
      </c>
      <c r="E47" s="19">
        <f t="shared" si="37"/>
        <v>16.5846592065333</v>
      </c>
      <c r="F47" s="16" t="s">
        <v>75</v>
      </c>
      <c r="G47" s="13">
        <v>6</v>
      </c>
      <c r="H47" s="18">
        <f t="shared" si="21"/>
        <v>20.8693256148387</v>
      </c>
      <c r="I47" s="18">
        <f t="shared" si="22"/>
        <v>294.019325614839</v>
      </c>
      <c r="J47" s="18">
        <f t="shared" si="23"/>
        <v>0.21879597544233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0.155745036891689</v>
      </c>
      <c r="P47" s="18">
        <f t="shared" si="26"/>
        <v>0.0340763872670187</v>
      </c>
      <c r="Q47" s="23">
        <f t="shared" si="27"/>
        <v>0.00442993034471243</v>
      </c>
      <c r="R47" s="18">
        <f t="shared" si="28"/>
        <v>0.0100218354166667</v>
      </c>
      <c r="S47" s="24">
        <f t="shared" si="29"/>
        <v>0.442027848246769</v>
      </c>
      <c r="T47" s="3">
        <v>0.01</v>
      </c>
      <c r="U47" s="25">
        <f t="shared" si="30"/>
        <v>0.00442027848246769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0.0315202784824677</v>
      </c>
      <c r="AR47" s="28">
        <f t="shared" si="34"/>
        <v>7.70910416666667</v>
      </c>
      <c r="AS47" s="1">
        <f t="shared" si="35"/>
        <v>0.13</v>
      </c>
      <c r="AT47" s="2">
        <f t="shared" si="39"/>
        <v>35.9976917808219</v>
      </c>
      <c r="AU47" s="1">
        <f t="shared" si="36"/>
        <v>7618.80343525763</v>
      </c>
    </row>
    <row r="48" s="1" customFormat="1" spans="1:47">
      <c r="A48" s="13"/>
      <c r="B48" s="13"/>
      <c r="C48" s="16">
        <v>6</v>
      </c>
      <c r="D48" s="17">
        <v>24.8562064083333</v>
      </c>
      <c r="E48" s="19">
        <f t="shared" si="37"/>
        <v>20.8693256148387</v>
      </c>
      <c r="F48" s="16" t="s">
        <v>73</v>
      </c>
      <c r="G48" s="13">
        <v>7</v>
      </c>
      <c r="H48" s="18">
        <f t="shared" si="21"/>
        <v>24.8562064083333</v>
      </c>
      <c r="I48" s="18">
        <f t="shared" si="22"/>
        <v>298.006206408333</v>
      </c>
      <c r="J48" s="18">
        <f t="shared" si="23"/>
        <v>0.340762129271309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0.198759691291337</v>
      </c>
      <c r="P48" s="18">
        <f t="shared" si="26"/>
        <v>0.0677297756177439</v>
      </c>
      <c r="Q48" s="23">
        <f t="shared" si="27"/>
        <v>0.00880487083030671</v>
      </c>
      <c r="R48" s="18">
        <f t="shared" si="28"/>
        <v>0.0100218354166667</v>
      </c>
      <c r="S48" s="24">
        <f t="shared" si="29"/>
        <v>0.878568691685347</v>
      </c>
      <c r="T48" s="3">
        <v>0.01</v>
      </c>
      <c r="U48" s="25">
        <f t="shared" si="30"/>
        <v>0.00878568691685347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0.0432856869168535</v>
      </c>
      <c r="AR48" s="28">
        <f t="shared" si="34"/>
        <v>7.70910416666667</v>
      </c>
      <c r="AS48" s="1">
        <f t="shared" si="35"/>
        <v>0.13</v>
      </c>
      <c r="AT48" s="2">
        <f t="shared" si="39"/>
        <v>35.9976917808219</v>
      </c>
      <c r="AU48" s="1">
        <f t="shared" si="36"/>
        <v>10462.6340900841</v>
      </c>
    </row>
    <row r="49" s="1" customFormat="1" spans="1:47">
      <c r="A49" s="13"/>
      <c r="B49" s="13"/>
      <c r="C49" s="16">
        <v>7</v>
      </c>
      <c r="D49" s="17">
        <v>28.9013518283871</v>
      </c>
      <c r="E49" s="19">
        <f t="shared" si="37"/>
        <v>24.8562064083333</v>
      </c>
      <c r="F49" s="16" t="s">
        <v>73</v>
      </c>
      <c r="G49" s="13">
        <v>8</v>
      </c>
      <c r="H49" s="18">
        <f t="shared" si="21"/>
        <v>28.9013518283871</v>
      </c>
      <c r="I49" s="18">
        <f t="shared" si="22"/>
        <v>302.051351828387</v>
      </c>
      <c r="J49" s="18">
        <f t="shared" si="23"/>
        <v>0.527817673826658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0.208120957340259</v>
      </c>
      <c r="P49" s="18">
        <f t="shared" si="26"/>
        <v>0.109849919577913</v>
      </c>
      <c r="Q49" s="23">
        <f t="shared" si="27"/>
        <v>0.0142804895451287</v>
      </c>
      <c r="R49" s="18">
        <f t="shared" si="28"/>
        <v>0.0100218354166667</v>
      </c>
      <c r="S49" s="24">
        <f t="shared" si="29"/>
        <v>1.42493754401312</v>
      </c>
      <c r="T49" s="3">
        <v>0.01</v>
      </c>
      <c r="U49" s="25">
        <f t="shared" si="30"/>
        <v>0.0142493754401312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0.0487493754401312</v>
      </c>
      <c r="AR49" s="28">
        <f t="shared" si="34"/>
        <v>7.70910416666667</v>
      </c>
      <c r="AS49" s="1">
        <f t="shared" si="35"/>
        <v>0.13</v>
      </c>
      <c r="AT49" s="2">
        <f t="shared" si="39"/>
        <v>35.9976917808219</v>
      </c>
      <c r="AU49" s="1">
        <f t="shared" si="36"/>
        <v>11783.2686432807</v>
      </c>
    </row>
    <row r="50" s="1" customFormat="1" spans="1:47">
      <c r="A50" s="13"/>
      <c r="B50" s="13"/>
      <c r="C50" s="16">
        <v>8</v>
      </c>
      <c r="D50" s="17">
        <v>27.6944685035484</v>
      </c>
      <c r="E50" s="19">
        <f t="shared" si="37"/>
        <v>28.9013518283871</v>
      </c>
      <c r="F50" s="16" t="s">
        <v>73</v>
      </c>
      <c r="G50" s="13">
        <v>9</v>
      </c>
      <c r="H50" s="18">
        <f t="shared" si="21"/>
        <v>27.6944685035484</v>
      </c>
      <c r="I50" s="18">
        <f t="shared" si="22"/>
        <v>300.844468503548</v>
      </c>
      <c r="J50" s="18">
        <f t="shared" si="23"/>
        <v>0.46379058754933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0.175362079429013</v>
      </c>
      <c r="P50" s="18">
        <f t="shared" si="26"/>
        <v>0.0813312818522543</v>
      </c>
      <c r="Q50" s="23">
        <f t="shared" si="27"/>
        <v>0.0105730666407931</v>
      </c>
      <c r="R50" s="18">
        <f t="shared" si="28"/>
        <v>0.0100218354166667</v>
      </c>
      <c r="S50" s="24">
        <f t="shared" si="29"/>
        <v>1.05500302102444</v>
      </c>
      <c r="T50" s="3">
        <v>0.01</v>
      </c>
      <c r="U50" s="25">
        <f t="shared" si="30"/>
        <v>0.0105500302102444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0.0450500302102444</v>
      </c>
      <c r="AR50" s="28">
        <f t="shared" si="34"/>
        <v>7.70910416666667</v>
      </c>
      <c r="AS50" s="1">
        <f t="shared" si="35"/>
        <v>0.13</v>
      </c>
      <c r="AT50" s="2">
        <f t="shared" si="39"/>
        <v>35.9976917808219</v>
      </c>
      <c r="AU50" s="1">
        <f t="shared" si="36"/>
        <v>10889.0955743041</v>
      </c>
    </row>
    <row r="51" s="1" customFormat="1" spans="1:47">
      <c r="A51" s="13"/>
      <c r="B51" s="13"/>
      <c r="C51" s="16">
        <v>9</v>
      </c>
      <c r="D51" s="17">
        <v>23.928218339</v>
      </c>
      <c r="E51" s="19">
        <f t="shared" si="37"/>
        <v>27.6944685035484</v>
      </c>
      <c r="F51" s="16" t="s">
        <v>73</v>
      </c>
      <c r="G51" s="13">
        <v>10</v>
      </c>
      <c r="H51" s="18">
        <f t="shared" si="21"/>
        <v>23.928218339</v>
      </c>
      <c r="I51" s="18">
        <f t="shared" si="22"/>
        <v>297.078218339</v>
      </c>
      <c r="J51" s="18">
        <f t="shared" si="23"/>
        <v>0.307699342165511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0.171121839243426</v>
      </c>
      <c r="P51" s="18">
        <f t="shared" si="26"/>
        <v>0.0526540773653544</v>
      </c>
      <c r="Q51" s="23">
        <f t="shared" si="27"/>
        <v>0.00684503005749607</v>
      </c>
      <c r="R51" s="18">
        <f t="shared" si="28"/>
        <v>0.0100218354166667</v>
      </c>
      <c r="S51" s="24">
        <f t="shared" si="29"/>
        <v>0.683011621415429</v>
      </c>
      <c r="T51" s="3">
        <v>0.01</v>
      </c>
      <c r="U51" s="25">
        <f t="shared" si="30"/>
        <v>0.00683011621415429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0.0339301162141543</v>
      </c>
      <c r="AR51" s="28">
        <f t="shared" si="34"/>
        <v>7.70910416666667</v>
      </c>
      <c r="AS51" s="1">
        <f t="shared" si="35"/>
        <v>0.13</v>
      </c>
      <c r="AT51" s="2">
        <f t="shared" si="39"/>
        <v>35.9976917808219</v>
      </c>
      <c r="AU51" s="1">
        <f t="shared" si="36"/>
        <v>8201.28813629857</v>
      </c>
    </row>
    <row r="52" s="1" customFormat="1" spans="1:47">
      <c r="A52" s="13"/>
      <c r="B52" s="13"/>
      <c r="C52" s="16">
        <v>10</v>
      </c>
      <c r="D52" s="17">
        <v>18.4090545974194</v>
      </c>
      <c r="E52" s="19">
        <f t="shared" si="37"/>
        <v>23.928218339</v>
      </c>
      <c r="F52" s="16" t="s">
        <v>73</v>
      </c>
      <c r="G52" s="13">
        <v>11</v>
      </c>
      <c r="H52" s="18">
        <f t="shared" si="21"/>
        <v>18.4090545974194</v>
      </c>
      <c r="I52" s="18">
        <f t="shared" si="22"/>
        <v>291.559054597419</v>
      </c>
      <c r="J52" s="18">
        <f t="shared" si="23"/>
        <v>0.165454246683177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0.112544373784168</v>
      </c>
      <c r="O52" s="18">
        <f t="shared" si="38"/>
        <v>0.0830144297605702</v>
      </c>
      <c r="P52" s="18">
        <f t="shared" si="26"/>
        <v>0.0137350899398687</v>
      </c>
      <c r="Q52" s="23">
        <f t="shared" si="27"/>
        <v>0.00178556169218293</v>
      </c>
      <c r="R52" s="18">
        <f t="shared" si="28"/>
        <v>0.0100218354166667</v>
      </c>
      <c r="S52" s="24">
        <f t="shared" si="29"/>
        <v>0.178167133857883</v>
      </c>
      <c r="T52" s="3">
        <v>0.01</v>
      </c>
      <c r="U52" s="25">
        <f t="shared" si="30"/>
        <v>0.00178167133857883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0.0288816713385788</v>
      </c>
      <c r="AR52" s="28">
        <f t="shared" si="34"/>
        <v>7.70910416666667</v>
      </c>
      <c r="AS52" s="1">
        <f t="shared" si="35"/>
        <v>0.13</v>
      </c>
      <c r="AT52" s="2">
        <f t="shared" si="39"/>
        <v>35.9976917808219</v>
      </c>
      <c r="AU52" s="1">
        <f t="shared" si="36"/>
        <v>6981.02261160985</v>
      </c>
    </row>
    <row r="53" s="1" customFormat="1" spans="1:48">
      <c r="A53" s="13"/>
      <c r="B53" s="13"/>
      <c r="C53" s="16">
        <v>11</v>
      </c>
      <c r="D53" s="17">
        <v>15.7278349774667</v>
      </c>
      <c r="E53" s="19">
        <f t="shared" si="37"/>
        <v>18.4090545974194</v>
      </c>
      <c r="F53" s="16" t="s">
        <v>75</v>
      </c>
      <c r="G53" s="13">
        <v>12</v>
      </c>
      <c r="H53" s="18">
        <f t="shared" si="21"/>
        <v>15.7278349774667</v>
      </c>
      <c r="I53" s="18">
        <f t="shared" si="22"/>
        <v>288.877834977467</v>
      </c>
      <c r="J53" s="18">
        <f t="shared" si="23"/>
        <v>0.121356616472184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0.146370381487368</v>
      </c>
      <c r="P53" s="18">
        <f t="shared" si="26"/>
        <v>0.0177630142490498</v>
      </c>
      <c r="Q53" s="23">
        <f t="shared" si="27"/>
        <v>0.00230919185237648</v>
      </c>
      <c r="R53" s="18">
        <f t="shared" si="28"/>
        <v>0.0100218354166667</v>
      </c>
      <c r="S53" s="24">
        <f t="shared" si="29"/>
        <v>0.23041606216524</v>
      </c>
      <c r="T53" s="3">
        <v>0.01</v>
      </c>
      <c r="U53" s="25">
        <f t="shared" si="30"/>
        <v>0.0023041606216524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0.0171041606216524</v>
      </c>
      <c r="AR53" s="28">
        <f t="shared" si="34"/>
        <v>7.70910416666667</v>
      </c>
      <c r="AS53" s="1">
        <f t="shared" si="35"/>
        <v>0.13</v>
      </c>
      <c r="AT53" s="2">
        <f t="shared" si="39"/>
        <v>35.9976917808219</v>
      </c>
      <c r="AU53" s="1">
        <f t="shared" si="36"/>
        <v>4134.26669989375</v>
      </c>
      <c r="AV53" s="1">
        <f>SUM(AU42:AU53)</f>
        <v>85336.4069333842</v>
      </c>
    </row>
    <row r="54" s="1" customFormat="1" spans="1:46">
      <c r="A54" s="13"/>
      <c r="B54" s="13"/>
      <c r="C54" s="16">
        <v>12</v>
      </c>
      <c r="D54" s="17">
        <v>6.33864362916129</v>
      </c>
      <c r="E54" s="19">
        <f t="shared" si="37"/>
        <v>15.7278349774667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7.3249593703871</v>
      </c>
      <c r="E58" s="16"/>
      <c r="F58" s="16"/>
      <c r="G58" s="13">
        <v>1</v>
      </c>
      <c r="H58" s="18">
        <f t="shared" ref="H58:H69" si="40">E59</f>
        <v>7.3249593703871</v>
      </c>
      <c r="I58" s="18">
        <f t="shared" ref="I58:I69" si="41">H58+273.15</f>
        <v>280.474959370387</v>
      </c>
      <c r="J58" s="18">
        <f t="shared" ref="J58:J69" si="42">EXP(($C$16*(I58-$C$14))/($C$17*I58*$C$14))</f>
        <v>0.0442092220953742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0.122136154744559</v>
      </c>
      <c r="Q58" s="23">
        <f t="shared" ref="Q58:Q69" si="46">P58*$B$60</f>
        <v>0.0354194848759221</v>
      </c>
      <c r="R58" s="18">
        <f t="shared" ref="R58:R69" si="47">L58*$B$60</f>
        <v>0.80117865</v>
      </c>
      <c r="S58" s="24">
        <f t="shared" ref="S58:S69" si="48">Q58/R58</f>
        <v>0.0442092220953742</v>
      </c>
      <c r="T58" s="3">
        <v>0.27</v>
      </c>
      <c r="U58" s="25">
        <f t="shared" ref="U58:U69" si="49">S58*T58</f>
        <v>0.011936489965751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0.228719260000345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>$E$7/12</f>
        <v>100.112493859593</v>
      </c>
      <c r="AF58" s="1">
        <f t="shared" ref="AF58:AF69" si="53">AE58*10000*AC58*AB58</f>
        <v>2342926.27478338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7">
        <v>1.53299791390323</v>
      </c>
      <c r="E59" s="19">
        <f t="shared" ref="E59:E70" si="54">D58</f>
        <v>7.3249593703871</v>
      </c>
      <c r="F59" s="16" t="s">
        <v>73</v>
      </c>
      <c r="G59" s="13">
        <v>2</v>
      </c>
      <c r="H59" s="18">
        <f t="shared" si="40"/>
        <v>1.53299791390323</v>
      </c>
      <c r="I59" s="18">
        <f t="shared" si="41"/>
        <v>274.682997913903</v>
      </c>
      <c r="J59" s="18">
        <f t="shared" si="42"/>
        <v>0.021262094168819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5">L59+O58-P58-N59</f>
        <v>5.40323384525544</v>
      </c>
      <c r="P59" s="18">
        <f t="shared" si="45"/>
        <v>0.114884066833971</v>
      </c>
      <c r="Q59" s="23">
        <f t="shared" si="46"/>
        <v>0.0333163793818516</v>
      </c>
      <c r="R59" s="18">
        <f t="shared" si="47"/>
        <v>0.80117865</v>
      </c>
      <c r="S59" s="24">
        <f t="shared" si="48"/>
        <v>0.0415842076943159</v>
      </c>
      <c r="T59" s="3">
        <v>0.27</v>
      </c>
      <c r="U59" s="25">
        <f t="shared" si="49"/>
        <v>0.0112277360774653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0.228581549119852</v>
      </c>
      <c r="AC59" s="28">
        <f t="shared" si="51"/>
        <v>10.2321666666667</v>
      </c>
      <c r="AD59" s="1">
        <f t="shared" si="52"/>
        <v>0.29</v>
      </c>
      <c r="AE59" s="29">
        <f t="shared" ref="AE59:AE69" si="56">$E$7/12</f>
        <v>100.112493859593</v>
      </c>
      <c r="AF59" s="1">
        <f t="shared" si="53"/>
        <v>2341515.60897311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38</v>
      </c>
      <c r="B60" s="13">
        <f>H7</f>
        <v>0.29</v>
      </c>
      <c r="C60" s="16">
        <v>2</v>
      </c>
      <c r="D60" s="17">
        <v>7.06425939946429</v>
      </c>
      <c r="E60" s="19">
        <f t="shared" si="54"/>
        <v>1.53299791390323</v>
      </c>
      <c r="F60" s="16" t="s">
        <v>73</v>
      </c>
      <c r="G60" s="13">
        <v>3</v>
      </c>
      <c r="H60" s="18">
        <f t="shared" si="40"/>
        <v>7.06425939946429</v>
      </c>
      <c r="I60" s="18">
        <f t="shared" si="41"/>
        <v>280.214259399464</v>
      </c>
      <c r="J60" s="18">
        <f t="shared" si="42"/>
        <v>0.0428041752591766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5"/>
        <v>8.05103477842147</v>
      </c>
      <c r="P60" s="18">
        <f t="shared" si="45"/>
        <v>0.344617903673279</v>
      </c>
      <c r="Q60" s="23">
        <f t="shared" si="46"/>
        <v>0.0999391920652508</v>
      </c>
      <c r="R60" s="18">
        <f t="shared" si="47"/>
        <v>0.80117865</v>
      </c>
      <c r="S60" s="24">
        <f t="shared" si="48"/>
        <v>0.124740208772726</v>
      </c>
      <c r="T60" s="3">
        <v>0.27</v>
      </c>
      <c r="U60" s="25">
        <f t="shared" si="49"/>
        <v>0.033679856368636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0.232943996092426</v>
      </c>
      <c r="AC60" s="28">
        <f t="shared" si="51"/>
        <v>10.2321666666667</v>
      </c>
      <c r="AD60" s="1">
        <f t="shared" si="52"/>
        <v>0.29</v>
      </c>
      <c r="AE60" s="29">
        <f t="shared" si="56"/>
        <v>100.112493859593</v>
      </c>
      <c r="AF60" s="1">
        <f t="shared" si="53"/>
        <v>2386203.10767514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7">
        <v>9.70905661329032</v>
      </c>
      <c r="E61" s="19">
        <f t="shared" si="54"/>
        <v>7.06425939946429</v>
      </c>
      <c r="F61" s="16" t="s">
        <v>73</v>
      </c>
      <c r="G61" s="13">
        <v>4</v>
      </c>
      <c r="H61" s="18">
        <f t="shared" si="40"/>
        <v>9.70905661329032</v>
      </c>
      <c r="I61" s="18">
        <f t="shared" si="41"/>
        <v>282.85905661329</v>
      </c>
      <c r="J61" s="18">
        <f t="shared" si="42"/>
        <v>0.0592362827198636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5"/>
        <v>10.4691018747482</v>
      </c>
      <c r="P61" s="18">
        <f t="shared" si="45"/>
        <v>0.620150678475638</v>
      </c>
      <c r="Q61" s="23">
        <f t="shared" si="46"/>
        <v>0.179843696757935</v>
      </c>
      <c r="R61" s="18">
        <f t="shared" si="47"/>
        <v>0.80117865</v>
      </c>
      <c r="S61" s="24">
        <f t="shared" si="48"/>
        <v>0.22447390074353</v>
      </c>
      <c r="T61" s="3">
        <v>0.27</v>
      </c>
      <c r="U61" s="25">
        <f t="shared" si="49"/>
        <v>0.060607953200753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0.238176125306906</v>
      </c>
      <c r="AC61" s="28">
        <f t="shared" si="51"/>
        <v>10.2321666666667</v>
      </c>
      <c r="AD61" s="1">
        <f t="shared" si="52"/>
        <v>0.29</v>
      </c>
      <c r="AE61" s="29">
        <f t="shared" si="56"/>
        <v>100.112493859593</v>
      </c>
      <c r="AF61" s="1">
        <f t="shared" si="53"/>
        <v>2439799.35055232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7">
        <v>16.5846592065333</v>
      </c>
      <c r="E62" s="19">
        <f t="shared" si="54"/>
        <v>9.70905661329032</v>
      </c>
      <c r="F62" s="16" t="s">
        <v>73</v>
      </c>
      <c r="G62" s="13">
        <v>5</v>
      </c>
      <c r="H62" s="18">
        <f t="shared" si="40"/>
        <v>16.5846592065333</v>
      </c>
      <c r="I62" s="18">
        <f t="shared" si="41"/>
        <v>289.734659206533</v>
      </c>
      <c r="J62" s="18">
        <f t="shared" si="42"/>
        <v>0.134076424119663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9.35650363645892</v>
      </c>
      <c r="O62" s="18">
        <f t="shared" si="55"/>
        <v>3.25513255981363</v>
      </c>
      <c r="P62" s="18">
        <f t="shared" si="45"/>
        <v>0.436436533655296</v>
      </c>
      <c r="Q62" s="23">
        <f t="shared" si="46"/>
        <v>0.126566594760036</v>
      </c>
      <c r="R62" s="18">
        <f t="shared" si="47"/>
        <v>0.80117865</v>
      </c>
      <c r="S62" s="24">
        <f t="shared" si="48"/>
        <v>0.157975496176834</v>
      </c>
      <c r="T62" s="3">
        <v>0.27</v>
      </c>
      <c r="U62" s="25">
        <f t="shared" si="49"/>
        <v>0.0426533839677452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0.283487552504933</v>
      </c>
      <c r="AC62" s="28">
        <f t="shared" si="51"/>
        <v>10.2321666666667</v>
      </c>
      <c r="AD62" s="1">
        <f t="shared" si="52"/>
        <v>0.29</v>
      </c>
      <c r="AE62" s="29">
        <f t="shared" si="56"/>
        <v>100.112493859593</v>
      </c>
      <c r="AF62" s="1">
        <f t="shared" si="53"/>
        <v>2903954.98541241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7">
        <v>20.8693256148387</v>
      </c>
      <c r="E63" s="19">
        <f t="shared" si="54"/>
        <v>16.5846592065333</v>
      </c>
      <c r="F63" s="16" t="s">
        <v>75</v>
      </c>
      <c r="G63" s="13">
        <v>6</v>
      </c>
      <c r="H63" s="18">
        <f t="shared" si="40"/>
        <v>20.8693256148387</v>
      </c>
      <c r="I63" s="18">
        <f t="shared" si="41"/>
        <v>294.019325614839</v>
      </c>
      <c r="J63" s="18">
        <f t="shared" si="42"/>
        <v>0.21879597544233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5"/>
        <v>5.58138102615833</v>
      </c>
      <c r="P63" s="18">
        <f t="shared" si="45"/>
        <v>1.22118370593362</v>
      </c>
      <c r="Q63" s="23">
        <f t="shared" si="46"/>
        <v>0.354143274720751</v>
      </c>
      <c r="R63" s="18">
        <f t="shared" si="47"/>
        <v>0.80117865</v>
      </c>
      <c r="S63" s="24">
        <f t="shared" si="48"/>
        <v>0.442027848246769</v>
      </c>
      <c r="T63" s="3">
        <v>0.27</v>
      </c>
      <c r="U63" s="25">
        <f t="shared" si="49"/>
        <v>0.119347519026628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0.298389222946874</v>
      </c>
      <c r="AC63" s="28">
        <f t="shared" si="51"/>
        <v>10.2321666666667</v>
      </c>
      <c r="AD63" s="1">
        <f t="shared" si="52"/>
        <v>0.29</v>
      </c>
      <c r="AE63" s="29">
        <f t="shared" si="56"/>
        <v>100.112493859593</v>
      </c>
      <c r="AF63" s="1">
        <f t="shared" si="53"/>
        <v>3056602.88754594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7">
        <v>24.8562064083333</v>
      </c>
      <c r="E64" s="19">
        <f t="shared" si="54"/>
        <v>20.8693256148387</v>
      </c>
      <c r="F64" s="16" t="s">
        <v>73</v>
      </c>
      <c r="G64" s="13">
        <v>7</v>
      </c>
      <c r="H64" s="18">
        <f t="shared" si="40"/>
        <v>24.8562064083333</v>
      </c>
      <c r="I64" s="18">
        <f t="shared" si="41"/>
        <v>298.006206408333</v>
      </c>
      <c r="J64" s="18">
        <f t="shared" si="42"/>
        <v>0.340762129271309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5"/>
        <v>7.12288232022471</v>
      </c>
      <c r="P64" s="18">
        <f t="shared" si="45"/>
        <v>2.42720854598873</v>
      </c>
      <c r="Q64" s="23">
        <f t="shared" si="46"/>
        <v>0.703890478336732</v>
      </c>
      <c r="R64" s="18">
        <f t="shared" si="47"/>
        <v>0.80117865</v>
      </c>
      <c r="S64" s="24">
        <f t="shared" si="48"/>
        <v>0.878568691685347</v>
      </c>
      <c r="T64" s="3">
        <v>0.27</v>
      </c>
      <c r="U64" s="25">
        <f t="shared" si="49"/>
        <v>0.237213546755044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0.336490592134505</v>
      </c>
      <c r="AC64" s="28">
        <f t="shared" si="51"/>
        <v>10.2321666666667</v>
      </c>
      <c r="AD64" s="1">
        <f t="shared" si="52"/>
        <v>0.29</v>
      </c>
      <c r="AE64" s="29">
        <f t="shared" si="56"/>
        <v>100.112493859593</v>
      </c>
      <c r="AF64" s="1">
        <f t="shared" si="53"/>
        <v>3446901.01536775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7">
        <v>28.9013518283871</v>
      </c>
      <c r="E65" s="19">
        <f t="shared" si="54"/>
        <v>24.8562064083333</v>
      </c>
      <c r="F65" s="16" t="s">
        <v>73</v>
      </c>
      <c r="G65" s="13">
        <v>8</v>
      </c>
      <c r="H65" s="18">
        <f t="shared" si="40"/>
        <v>28.9013518283871</v>
      </c>
      <c r="I65" s="18">
        <f t="shared" si="41"/>
        <v>302.051351828387</v>
      </c>
      <c r="J65" s="18">
        <f t="shared" si="42"/>
        <v>0.527817673826658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5"/>
        <v>7.45835877423597</v>
      </c>
      <c r="P65" s="18">
        <f t="shared" si="45"/>
        <v>3.93665357878188</v>
      </c>
      <c r="Q65" s="23">
        <f t="shared" si="46"/>
        <v>1.14162953784674</v>
      </c>
      <c r="R65" s="18">
        <f t="shared" si="47"/>
        <v>0.80117865</v>
      </c>
      <c r="S65" s="24">
        <f t="shared" si="48"/>
        <v>1.42493754401312</v>
      </c>
      <c r="T65" s="3">
        <v>0.27</v>
      </c>
      <c r="U65" s="25">
        <f t="shared" si="49"/>
        <v>0.384733136883541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0.365153648496472</v>
      </c>
      <c r="AC65" s="28">
        <f t="shared" si="51"/>
        <v>10.2321666666667</v>
      </c>
      <c r="AD65" s="1">
        <f t="shared" si="52"/>
        <v>0.29</v>
      </c>
      <c r="AE65" s="29">
        <f t="shared" si="56"/>
        <v>100.112493859593</v>
      </c>
      <c r="AF65" s="1">
        <f t="shared" si="53"/>
        <v>3740516.11304666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7">
        <v>27.6944685035484</v>
      </c>
      <c r="E66" s="19">
        <f t="shared" si="54"/>
        <v>28.9013518283871</v>
      </c>
      <c r="F66" s="16" t="s">
        <v>73</v>
      </c>
      <c r="G66" s="13">
        <v>9</v>
      </c>
      <c r="H66" s="18">
        <f t="shared" si="40"/>
        <v>27.6944685035484</v>
      </c>
      <c r="I66" s="18">
        <f t="shared" si="41"/>
        <v>300.844468503548</v>
      </c>
      <c r="J66" s="18">
        <f t="shared" si="42"/>
        <v>0.46379058754933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5"/>
        <v>6.2843901954541</v>
      </c>
      <c r="P66" s="18">
        <f t="shared" si="45"/>
        <v>2.9146410211389</v>
      </c>
      <c r="Q66" s="23">
        <f t="shared" si="46"/>
        <v>0.845245896130282</v>
      </c>
      <c r="R66" s="18">
        <f t="shared" si="47"/>
        <v>0.80117865</v>
      </c>
      <c r="S66" s="24">
        <f t="shared" si="48"/>
        <v>1.05500302102444</v>
      </c>
      <c r="T66" s="3">
        <v>0.27</v>
      </c>
      <c r="U66" s="25">
        <f t="shared" si="49"/>
        <v>0.284850815676599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0.345746513485963</v>
      </c>
      <c r="AC66" s="28">
        <f t="shared" si="51"/>
        <v>10.2321666666667</v>
      </c>
      <c r="AD66" s="1">
        <f t="shared" si="52"/>
        <v>0.29</v>
      </c>
      <c r="AE66" s="29">
        <f t="shared" si="56"/>
        <v>100.112493859593</v>
      </c>
      <c r="AF66" s="1">
        <f t="shared" si="53"/>
        <v>3541715.68612012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7">
        <v>23.928218339</v>
      </c>
      <c r="E67" s="19">
        <f t="shared" si="54"/>
        <v>27.6944685035484</v>
      </c>
      <c r="F67" s="16" t="s">
        <v>73</v>
      </c>
      <c r="G67" s="13">
        <v>10</v>
      </c>
      <c r="H67" s="18">
        <f t="shared" si="40"/>
        <v>23.928218339</v>
      </c>
      <c r="I67" s="18">
        <f t="shared" si="41"/>
        <v>297.078218339</v>
      </c>
      <c r="J67" s="18">
        <f t="shared" si="42"/>
        <v>0.307699342165511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5"/>
        <v>6.13243417431519</v>
      </c>
      <c r="P67" s="18">
        <f t="shared" si="45"/>
        <v>1.88694596131008</v>
      </c>
      <c r="Q67" s="23">
        <f t="shared" si="46"/>
        <v>0.547214328779924</v>
      </c>
      <c r="R67" s="18">
        <f t="shared" si="47"/>
        <v>0.80117865</v>
      </c>
      <c r="S67" s="24">
        <f t="shared" si="48"/>
        <v>0.683011621415429</v>
      </c>
      <c r="T67" s="3">
        <v>0.27</v>
      </c>
      <c r="U67" s="25">
        <f t="shared" si="49"/>
        <v>0.184413137782166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0.311031472671075</v>
      </c>
      <c r="AC67" s="28">
        <f t="shared" si="51"/>
        <v>10.2321666666667</v>
      </c>
      <c r="AD67" s="1">
        <f t="shared" si="52"/>
        <v>0.29</v>
      </c>
      <c r="AE67" s="29">
        <f t="shared" si="56"/>
        <v>100.112493859593</v>
      </c>
      <c r="AF67" s="1">
        <f t="shared" si="53"/>
        <v>3186106.0131295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7">
        <v>18.4090545974194</v>
      </c>
      <c r="E68" s="19">
        <f t="shared" si="54"/>
        <v>23.928218339</v>
      </c>
      <c r="F68" s="16" t="s">
        <v>73</v>
      </c>
      <c r="G68" s="13">
        <v>11</v>
      </c>
      <c r="H68" s="18">
        <f t="shared" si="40"/>
        <v>18.4090545974194</v>
      </c>
      <c r="I68" s="18">
        <f t="shared" si="41"/>
        <v>291.559054597419</v>
      </c>
      <c r="J68" s="18">
        <f t="shared" si="42"/>
        <v>0.165454246683177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4.03321380235485</v>
      </c>
      <c r="O68" s="18">
        <f t="shared" si="55"/>
        <v>2.97495941065025</v>
      </c>
      <c r="P68" s="18">
        <f t="shared" si="45"/>
        <v>0.492219668202166</v>
      </c>
      <c r="Q68" s="23">
        <f t="shared" si="46"/>
        <v>0.142743703778628</v>
      </c>
      <c r="R68" s="18">
        <f t="shared" si="47"/>
        <v>0.80117865</v>
      </c>
      <c r="S68" s="24">
        <f t="shared" si="48"/>
        <v>0.178167133857883</v>
      </c>
      <c r="T68" s="3">
        <v>0.27</v>
      </c>
      <c r="U68" s="25">
        <f t="shared" si="49"/>
        <v>0.0481051261416285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0.284546826009318</v>
      </c>
      <c r="AC68" s="28">
        <f t="shared" si="51"/>
        <v>10.2321666666667</v>
      </c>
      <c r="AD68" s="1">
        <f t="shared" si="52"/>
        <v>0.29</v>
      </c>
      <c r="AE68" s="29">
        <f t="shared" si="56"/>
        <v>100.112493859593</v>
      </c>
      <c r="AF68" s="1">
        <f t="shared" si="53"/>
        <v>2914805.84128525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7">
        <v>15.7278349774667</v>
      </c>
      <c r="E69" s="19">
        <f t="shared" si="54"/>
        <v>18.4090545974194</v>
      </c>
      <c r="F69" s="16" t="s">
        <v>75</v>
      </c>
      <c r="G69" s="13">
        <v>12</v>
      </c>
      <c r="H69" s="18">
        <f t="shared" si="40"/>
        <v>15.7278349774667</v>
      </c>
      <c r="I69" s="18">
        <f t="shared" si="41"/>
        <v>288.877834977467</v>
      </c>
      <c r="J69" s="18">
        <f t="shared" si="42"/>
        <v>0.121356616472184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5"/>
        <v>5.24542474244809</v>
      </c>
      <c r="P69" s="18">
        <f t="shared" si="45"/>
        <v>0.636566998702977</v>
      </c>
      <c r="Q69" s="23">
        <f t="shared" si="46"/>
        <v>0.184604429623863</v>
      </c>
      <c r="R69" s="18">
        <f t="shared" si="47"/>
        <v>0.80117865</v>
      </c>
      <c r="S69" s="24">
        <f t="shared" si="48"/>
        <v>0.23041606216524</v>
      </c>
      <c r="T69" s="3">
        <v>0.27</v>
      </c>
      <c r="U69" s="25">
        <f t="shared" si="49"/>
        <v>0.0622123367846149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0.238487857037251</v>
      </c>
      <c r="AC69" s="28">
        <f t="shared" si="51"/>
        <v>10.2321666666667</v>
      </c>
      <c r="AD69" s="1">
        <f t="shared" si="52"/>
        <v>0.29</v>
      </c>
      <c r="AE69" s="29">
        <f t="shared" si="56"/>
        <v>100.112493859593</v>
      </c>
      <c r="AF69" s="1">
        <f t="shared" si="53"/>
        <v>2442992.62977903</v>
      </c>
      <c r="AG69" s="1">
        <f>SUM(AF58:AF69)</f>
        <v>34744039.5136706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7">
        <v>6.33864362916129</v>
      </c>
      <c r="E70" s="19">
        <f t="shared" si="54"/>
        <v>15.7278349774667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7.3249593703871</v>
      </c>
      <c r="E74" s="16"/>
      <c r="F74" s="16"/>
      <c r="G74" s="13">
        <v>1</v>
      </c>
      <c r="H74" s="18">
        <f t="shared" ref="H74:H85" si="57">E75</f>
        <v>7.3249593703871</v>
      </c>
      <c r="I74" s="18">
        <f t="shared" ref="I74:I85" si="58">H74+273.15</f>
        <v>280.474959370387</v>
      </c>
      <c r="J74" s="18">
        <f t="shared" ref="J74:J85" si="59">EXP(($C$16*(I74-$C$14))/($C$17*I74*$C$14))</f>
        <v>0.0442092220953742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0.0230427307405509</v>
      </c>
      <c r="Q74" s="23">
        <f t="shared" ref="Q74:Q85" si="63">P74*$B$76</f>
        <v>0.00599110999254325</v>
      </c>
      <c r="R74" s="18">
        <f t="shared" ref="R74:R85" si="64">L74*$B$76</f>
        <v>0.1355172</v>
      </c>
      <c r="S74" s="24">
        <f t="shared" ref="S74:S85" si="65">Q74/R74</f>
        <v>0.0442092220953742</v>
      </c>
      <c r="T74" s="3">
        <v>0.01</v>
      </c>
      <c r="U74" s="25">
        <f t="shared" ref="U74:U85" si="66">S74*T74</f>
        <v>0.000442092220953742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0.0103920922209537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1.53299791390323</v>
      </c>
      <c r="E75" s="19">
        <f t="shared" ref="E75:E86" si="74">D74</f>
        <v>7.3249593703871</v>
      </c>
      <c r="F75" s="16" t="s">
        <v>73</v>
      </c>
      <c r="G75" s="13">
        <v>2</v>
      </c>
      <c r="H75" s="18">
        <f t="shared" si="57"/>
        <v>1.53299791390323</v>
      </c>
      <c r="I75" s="18">
        <f t="shared" si="58"/>
        <v>274.682997913903</v>
      </c>
      <c r="J75" s="18">
        <f t="shared" si="59"/>
        <v>0.021262094168819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1.01939726925945</v>
      </c>
      <c r="P75" s="18">
        <f t="shared" si="62"/>
        <v>0.0216745207344313</v>
      </c>
      <c r="Q75" s="23">
        <f t="shared" si="63"/>
        <v>0.00563537539095215</v>
      </c>
      <c r="R75" s="18">
        <f t="shared" si="64"/>
        <v>0.1355172</v>
      </c>
      <c r="S75" s="24">
        <f t="shared" si="65"/>
        <v>0.0415842076943159</v>
      </c>
      <c r="T75" s="3">
        <v>0.01</v>
      </c>
      <c r="U75" s="25">
        <f t="shared" si="66"/>
        <v>0.000415842076943159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0.00590584207694316</v>
      </c>
      <c r="AU75" s="28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7.06425939946429</v>
      </c>
      <c r="E76" s="19">
        <f t="shared" si="74"/>
        <v>1.53299791390323</v>
      </c>
      <c r="F76" s="16" t="s">
        <v>73</v>
      </c>
      <c r="G76" s="13">
        <v>3</v>
      </c>
      <c r="H76" s="18">
        <f t="shared" si="57"/>
        <v>7.06425939946429</v>
      </c>
      <c r="I76" s="18">
        <f t="shared" si="58"/>
        <v>280.214259399464</v>
      </c>
      <c r="J76" s="18">
        <f t="shared" si="59"/>
        <v>0.0428041752591766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1.51894274852502</v>
      </c>
      <c r="P76" s="18">
        <f t="shared" si="62"/>
        <v>0.0650170916165203</v>
      </c>
      <c r="Q76" s="23">
        <f t="shared" si="63"/>
        <v>0.0169044438202953</v>
      </c>
      <c r="R76" s="18">
        <f t="shared" si="64"/>
        <v>0.1355172</v>
      </c>
      <c r="S76" s="24">
        <f t="shared" si="65"/>
        <v>0.124740208772726</v>
      </c>
      <c r="T76" s="3">
        <v>0.01</v>
      </c>
      <c r="U76" s="25">
        <f t="shared" si="66"/>
        <v>0.00124740208772726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0.00673740208772726</v>
      </c>
      <c r="AU76" s="28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7">
        <v>9.70905661329032</v>
      </c>
      <c r="E77" s="19">
        <f t="shared" si="74"/>
        <v>7.06425939946429</v>
      </c>
      <c r="F77" s="16" t="s">
        <v>73</v>
      </c>
      <c r="G77" s="13">
        <v>4</v>
      </c>
      <c r="H77" s="18">
        <f t="shared" si="57"/>
        <v>9.70905661329032</v>
      </c>
      <c r="I77" s="18">
        <f t="shared" si="58"/>
        <v>282.85905661329</v>
      </c>
      <c r="J77" s="18">
        <f t="shared" si="59"/>
        <v>0.0592362827198636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1.9751456569085</v>
      </c>
      <c r="P77" s="18">
        <f t="shared" si="62"/>
        <v>0.117000286545542</v>
      </c>
      <c r="Q77" s="23">
        <f t="shared" si="63"/>
        <v>0.030420074501841</v>
      </c>
      <c r="R77" s="18">
        <f t="shared" si="64"/>
        <v>0.1355172</v>
      </c>
      <c r="S77" s="24">
        <f t="shared" si="65"/>
        <v>0.22447390074353</v>
      </c>
      <c r="T77" s="3">
        <v>0.01</v>
      </c>
      <c r="U77" s="25">
        <f t="shared" si="66"/>
        <v>0.0022447390074353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0.0077347390074353</v>
      </c>
      <c r="AU77" s="28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7">
        <v>16.5846592065333</v>
      </c>
      <c r="E78" s="19">
        <f t="shared" si="74"/>
        <v>9.70905661329032</v>
      </c>
      <c r="F78" s="16" t="s">
        <v>73</v>
      </c>
      <c r="G78" s="13">
        <v>5</v>
      </c>
      <c r="H78" s="18">
        <f t="shared" si="57"/>
        <v>16.5846592065333</v>
      </c>
      <c r="I78" s="18">
        <f t="shared" si="58"/>
        <v>289.734659206533</v>
      </c>
      <c r="J78" s="18">
        <f t="shared" si="59"/>
        <v>0.134076424119663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1.76523810184481</v>
      </c>
      <c r="O78" s="18">
        <f t="shared" si="75"/>
        <v>0.614127268518148</v>
      </c>
      <c r="P78" s="18">
        <f t="shared" si="62"/>
        <v>0.0823399881172893</v>
      </c>
      <c r="Q78" s="23">
        <f t="shared" si="63"/>
        <v>0.0214083969104952</v>
      </c>
      <c r="R78" s="18">
        <f t="shared" si="64"/>
        <v>0.1355172</v>
      </c>
      <c r="S78" s="24">
        <f t="shared" si="65"/>
        <v>0.157975496176834</v>
      </c>
      <c r="T78" s="3">
        <v>0.01</v>
      </c>
      <c r="U78" s="25">
        <f t="shared" si="66"/>
        <v>0.00157975496176834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0.0115297549617683</v>
      </c>
      <c r="AU78" s="28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7">
        <v>20.8693256148387</v>
      </c>
      <c r="E79" s="19">
        <f t="shared" si="74"/>
        <v>16.5846592065333</v>
      </c>
      <c r="F79" s="16" t="s">
        <v>75</v>
      </c>
      <c r="G79" s="13">
        <v>6</v>
      </c>
      <c r="H79" s="18">
        <f t="shared" si="57"/>
        <v>20.8693256148387</v>
      </c>
      <c r="I79" s="18">
        <f t="shared" si="58"/>
        <v>294.019325614839</v>
      </c>
      <c r="J79" s="18">
        <f t="shared" si="59"/>
        <v>0.21879597544233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1.05300728040086</v>
      </c>
      <c r="P79" s="18">
        <f t="shared" si="62"/>
        <v>0.230393755063181</v>
      </c>
      <c r="Q79" s="23">
        <f t="shared" si="63"/>
        <v>0.0599023763164271</v>
      </c>
      <c r="R79" s="18">
        <f t="shared" si="64"/>
        <v>0.1355172</v>
      </c>
      <c r="S79" s="24">
        <f t="shared" si="65"/>
        <v>0.442027848246769</v>
      </c>
      <c r="T79" s="3">
        <v>0.01</v>
      </c>
      <c r="U79" s="25">
        <f t="shared" si="66"/>
        <v>0.00442027848246769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0.0143702784824677</v>
      </c>
      <c r="AU79" s="28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7">
        <v>24.8562064083333</v>
      </c>
      <c r="E80" s="19">
        <f t="shared" si="74"/>
        <v>20.8693256148387</v>
      </c>
      <c r="F80" s="16" t="s">
        <v>73</v>
      </c>
      <c r="G80" s="13">
        <v>7</v>
      </c>
      <c r="H80" s="18">
        <f t="shared" si="57"/>
        <v>24.8562064083333</v>
      </c>
      <c r="I80" s="18">
        <f t="shared" si="58"/>
        <v>298.006206408333</v>
      </c>
      <c r="J80" s="18">
        <f t="shared" si="59"/>
        <v>0.340762129271309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1.34383352533768</v>
      </c>
      <c r="P80" s="18">
        <f t="shared" si="62"/>
        <v>0.457927573480237</v>
      </c>
      <c r="Q80" s="23">
        <f t="shared" si="63"/>
        <v>0.119061169104862</v>
      </c>
      <c r="R80" s="18">
        <f t="shared" si="64"/>
        <v>0.1355172</v>
      </c>
      <c r="S80" s="24">
        <f t="shared" si="65"/>
        <v>0.878568691685347</v>
      </c>
      <c r="T80" s="3">
        <v>0.01</v>
      </c>
      <c r="U80" s="25">
        <f t="shared" si="66"/>
        <v>0.00878568691685347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0.0236856869168535</v>
      </c>
      <c r="AU80" s="28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7">
        <v>28.9013518283871</v>
      </c>
      <c r="E81" s="19">
        <f t="shared" si="74"/>
        <v>24.8562064083333</v>
      </c>
      <c r="F81" s="16" t="s">
        <v>73</v>
      </c>
      <c r="G81" s="13">
        <v>8</v>
      </c>
      <c r="H81" s="18">
        <f t="shared" si="57"/>
        <v>28.9013518283871</v>
      </c>
      <c r="I81" s="18">
        <f t="shared" si="58"/>
        <v>302.051351828387</v>
      </c>
      <c r="J81" s="18">
        <f t="shared" si="59"/>
        <v>0.527817673826658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1.40712595185744</v>
      </c>
      <c r="P81" s="18">
        <f t="shared" si="62"/>
        <v>0.742705946690516</v>
      </c>
      <c r="Q81" s="23">
        <f t="shared" si="63"/>
        <v>0.193103546139534</v>
      </c>
      <c r="R81" s="18">
        <f t="shared" si="64"/>
        <v>0.1355172</v>
      </c>
      <c r="S81" s="24">
        <f t="shared" si="65"/>
        <v>1.42493754401312</v>
      </c>
      <c r="T81" s="3">
        <v>0.01</v>
      </c>
      <c r="U81" s="25">
        <f t="shared" si="66"/>
        <v>0.0142493754401312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0.0291493754401312</v>
      </c>
      <c r="AU81" s="28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7">
        <v>27.6944685035484</v>
      </c>
      <c r="E82" s="19">
        <f t="shared" si="74"/>
        <v>28.9013518283871</v>
      </c>
      <c r="F82" s="16" t="s">
        <v>73</v>
      </c>
      <c r="G82" s="13">
        <v>9</v>
      </c>
      <c r="H82" s="18">
        <f t="shared" si="57"/>
        <v>27.6944685035484</v>
      </c>
      <c r="I82" s="18">
        <f t="shared" si="58"/>
        <v>300.844468503548</v>
      </c>
      <c r="J82" s="18">
        <f t="shared" si="59"/>
        <v>0.46379058754933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1.18564000516692</v>
      </c>
      <c r="P82" s="18">
        <f t="shared" si="62"/>
        <v>0.549888674618359</v>
      </c>
      <c r="Q82" s="23">
        <f t="shared" si="63"/>
        <v>0.142971055400773</v>
      </c>
      <c r="R82" s="18">
        <f t="shared" si="64"/>
        <v>0.1355172</v>
      </c>
      <c r="S82" s="24">
        <f t="shared" si="65"/>
        <v>1.05500302102444</v>
      </c>
      <c r="T82" s="3">
        <v>0.01</v>
      </c>
      <c r="U82" s="25">
        <f t="shared" si="66"/>
        <v>0.0105500302102444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0.0254500302102444</v>
      </c>
      <c r="AU82" s="28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7">
        <v>23.928218339</v>
      </c>
      <c r="E83" s="19">
        <f t="shared" si="74"/>
        <v>27.6944685035484</v>
      </c>
      <c r="F83" s="16" t="s">
        <v>73</v>
      </c>
      <c r="G83" s="13">
        <v>10</v>
      </c>
      <c r="H83" s="18">
        <f t="shared" si="57"/>
        <v>23.928218339</v>
      </c>
      <c r="I83" s="18">
        <f t="shared" si="58"/>
        <v>297.078218339</v>
      </c>
      <c r="J83" s="18">
        <f t="shared" si="59"/>
        <v>0.307699342165511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1.15697133054857</v>
      </c>
      <c r="P83" s="18">
        <f t="shared" si="62"/>
        <v>0.35599931731415</v>
      </c>
      <c r="Q83" s="23">
        <f t="shared" si="63"/>
        <v>0.0925598225016789</v>
      </c>
      <c r="R83" s="18">
        <f t="shared" si="64"/>
        <v>0.1355172</v>
      </c>
      <c r="S83" s="24">
        <f t="shared" si="65"/>
        <v>0.683011621415429</v>
      </c>
      <c r="T83" s="3">
        <v>0.01</v>
      </c>
      <c r="U83" s="25">
        <f t="shared" si="66"/>
        <v>0.00683011621415429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0.0167801162141543</v>
      </c>
      <c r="AU83" s="28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7">
        <v>18.4090545974194</v>
      </c>
      <c r="E84" s="19">
        <f t="shared" si="74"/>
        <v>23.928218339</v>
      </c>
      <c r="F84" s="16" t="s">
        <v>73</v>
      </c>
      <c r="G84" s="13">
        <v>11</v>
      </c>
      <c r="H84" s="18">
        <f t="shared" si="57"/>
        <v>18.4090545974194</v>
      </c>
      <c r="I84" s="18">
        <f t="shared" si="58"/>
        <v>291.559054597419</v>
      </c>
      <c r="J84" s="18">
        <f t="shared" si="59"/>
        <v>0.165454246683177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0.760923412572695</v>
      </c>
      <c r="O84" s="18">
        <f t="shared" si="75"/>
        <v>0.561268600661721</v>
      </c>
      <c r="P84" s="18">
        <f t="shared" si="62"/>
        <v>0.0928642735094059</v>
      </c>
      <c r="Q84" s="23">
        <f t="shared" si="63"/>
        <v>0.0241447111124455</v>
      </c>
      <c r="R84" s="18">
        <f t="shared" si="64"/>
        <v>0.1355172</v>
      </c>
      <c r="S84" s="24">
        <f t="shared" si="65"/>
        <v>0.178167133857883</v>
      </c>
      <c r="T84" s="3">
        <v>0.01</v>
      </c>
      <c r="U84" s="25">
        <f t="shared" si="66"/>
        <v>0.00178167133857883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0.0117316713385788</v>
      </c>
      <c r="AU84" s="28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7">
        <v>15.7278349774667</v>
      </c>
      <c r="E85" s="19">
        <f t="shared" si="74"/>
        <v>18.4090545974194</v>
      </c>
      <c r="F85" s="16" t="s">
        <v>75</v>
      </c>
      <c r="G85" s="13">
        <v>12</v>
      </c>
      <c r="H85" s="18">
        <f t="shared" si="57"/>
        <v>15.7278349774667</v>
      </c>
      <c r="I85" s="18">
        <f t="shared" si="58"/>
        <v>288.877834977467</v>
      </c>
      <c r="J85" s="18">
        <f t="shared" si="59"/>
        <v>0.121356616472184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0.989624327152315</v>
      </c>
      <c r="P85" s="18">
        <f t="shared" si="62"/>
        <v>0.120097459921767</v>
      </c>
      <c r="Q85" s="23">
        <f t="shared" si="63"/>
        <v>0.0312253395796593</v>
      </c>
      <c r="R85" s="18">
        <f t="shared" si="64"/>
        <v>0.1355172</v>
      </c>
      <c r="S85" s="24">
        <f t="shared" si="65"/>
        <v>0.23041606216524</v>
      </c>
      <c r="T85" s="3">
        <v>0.01</v>
      </c>
      <c r="U85" s="25">
        <f t="shared" si="66"/>
        <v>0.0023041606216524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0.00779416062165241</v>
      </c>
      <c r="AU85" s="28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7">
        <v>6.33864362916129</v>
      </c>
      <c r="E86" s="19">
        <f t="shared" si="74"/>
        <v>15.7278349774667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7.3249593703871</v>
      </c>
      <c r="E90" s="16"/>
      <c r="F90" s="16"/>
      <c r="G90" s="13">
        <v>1</v>
      </c>
      <c r="H90" s="18">
        <f t="shared" ref="H90:H101" si="76">E91</f>
        <v>7.3249593703871</v>
      </c>
      <c r="I90" s="18">
        <f t="shared" ref="I90:I101" si="77">H90+273.15</f>
        <v>280.474959370387</v>
      </c>
      <c r="J90" s="18">
        <f t="shared" ref="J90:J101" si="78">EXP(($C$16*(I90-$C$14))/($C$17*I90*$C$14))</f>
        <v>0.0442092220953742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0.012586365530553</v>
      </c>
      <c r="Q90" s="23">
        <f t="shared" ref="Q90:Q101" si="82">P90*$B$76</f>
        <v>0.00327245503794379</v>
      </c>
      <c r="R90" s="18">
        <f t="shared" ref="R90:R101" si="83">L90*$B$76</f>
        <v>0.074022</v>
      </c>
      <c r="S90" s="24">
        <f t="shared" ref="S90:S101" si="84">Q90/R90</f>
        <v>0.0442092220953742</v>
      </c>
      <c r="T90" s="3">
        <v>0.01</v>
      </c>
      <c r="U90" s="25">
        <f t="shared" ref="U90:U101" si="85">S90*T90</f>
        <v>0.000442092220953742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0.0103920922209537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1.53299791390323</v>
      </c>
      <c r="E91" s="19">
        <f t="shared" ref="E91:E102" si="95">D90</f>
        <v>7.3249593703871</v>
      </c>
      <c r="F91" s="16" t="s">
        <v>73</v>
      </c>
      <c r="G91" s="13">
        <v>2</v>
      </c>
      <c r="H91" s="18">
        <f t="shared" si="76"/>
        <v>1.53299791390323</v>
      </c>
      <c r="I91" s="18">
        <f t="shared" si="77"/>
        <v>274.682997913903</v>
      </c>
      <c r="J91" s="18">
        <f t="shared" si="78"/>
        <v>0.021262094168819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0.556813634469447</v>
      </c>
      <c r="P91" s="18">
        <f t="shared" si="81"/>
        <v>0.0118390239305717</v>
      </c>
      <c r="Q91" s="23">
        <f t="shared" si="82"/>
        <v>0.00307814622194865</v>
      </c>
      <c r="R91" s="18">
        <f t="shared" si="83"/>
        <v>0.074022</v>
      </c>
      <c r="S91" s="24">
        <f t="shared" si="84"/>
        <v>0.0415842076943159</v>
      </c>
      <c r="T91" s="3">
        <v>0.01</v>
      </c>
      <c r="U91" s="25">
        <f t="shared" si="85"/>
        <v>0.000415842076943159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0.00590584207694316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7.06425939946429</v>
      </c>
      <c r="E92" s="19">
        <f t="shared" si="95"/>
        <v>1.53299791390323</v>
      </c>
      <c r="F92" s="16" t="s">
        <v>73</v>
      </c>
      <c r="G92" s="13">
        <v>3</v>
      </c>
      <c r="H92" s="18">
        <f t="shared" si="76"/>
        <v>7.06425939946429</v>
      </c>
      <c r="I92" s="18">
        <f t="shared" si="77"/>
        <v>280.214259399464</v>
      </c>
      <c r="J92" s="18">
        <f t="shared" si="78"/>
        <v>0.0428041752591766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0.829674610538875</v>
      </c>
      <c r="P92" s="18">
        <f t="shared" si="81"/>
        <v>0.0355135374375951</v>
      </c>
      <c r="Q92" s="23">
        <f t="shared" si="82"/>
        <v>0.00923351973377473</v>
      </c>
      <c r="R92" s="18">
        <f t="shared" si="83"/>
        <v>0.074022</v>
      </c>
      <c r="S92" s="24">
        <f t="shared" si="84"/>
        <v>0.124740208772726</v>
      </c>
      <c r="T92" s="3">
        <v>0.01</v>
      </c>
      <c r="U92" s="25">
        <f t="shared" si="85"/>
        <v>0.00124740208772726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0.00673740208772726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7">
        <v>9.70905661329032</v>
      </c>
      <c r="E93" s="19">
        <f t="shared" si="95"/>
        <v>7.06425939946429</v>
      </c>
      <c r="F93" s="16" t="s">
        <v>73</v>
      </c>
      <c r="G93" s="13">
        <v>4</v>
      </c>
      <c r="H93" s="18">
        <f t="shared" si="76"/>
        <v>9.70905661329032</v>
      </c>
      <c r="I93" s="18">
        <f t="shared" si="77"/>
        <v>282.85905661329</v>
      </c>
      <c r="J93" s="18">
        <f t="shared" si="78"/>
        <v>0.0592362827198636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1.07886107310128</v>
      </c>
      <c r="P93" s="18">
        <f t="shared" si="81"/>
        <v>0.0639077195416829</v>
      </c>
      <c r="Q93" s="23">
        <f t="shared" si="82"/>
        <v>0.0166160070808375</v>
      </c>
      <c r="R93" s="18">
        <f t="shared" si="83"/>
        <v>0.074022</v>
      </c>
      <c r="S93" s="24">
        <f t="shared" si="84"/>
        <v>0.22447390074353</v>
      </c>
      <c r="T93" s="3">
        <v>0.01</v>
      </c>
      <c r="U93" s="25">
        <f t="shared" si="85"/>
        <v>0.0022447390074353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0.0077347390074353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7">
        <v>16.5846592065333</v>
      </c>
      <c r="E94" s="19">
        <f t="shared" si="95"/>
        <v>9.70905661329032</v>
      </c>
      <c r="F94" s="16" t="s">
        <v>73</v>
      </c>
      <c r="G94" s="13">
        <v>5</v>
      </c>
      <c r="H94" s="18">
        <f t="shared" si="76"/>
        <v>16.5846592065333</v>
      </c>
      <c r="I94" s="18">
        <f t="shared" si="77"/>
        <v>289.734659206533</v>
      </c>
      <c r="J94" s="18">
        <f t="shared" si="78"/>
        <v>0.134076424119663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0.964205685881618</v>
      </c>
      <c r="O94" s="18">
        <f t="shared" si="96"/>
        <v>0.33544766767798</v>
      </c>
      <c r="P94" s="18">
        <f t="shared" si="81"/>
        <v>0.0449756237615446</v>
      </c>
      <c r="Q94" s="23">
        <f t="shared" si="82"/>
        <v>0.0116936621780016</v>
      </c>
      <c r="R94" s="18">
        <f t="shared" si="83"/>
        <v>0.074022</v>
      </c>
      <c r="S94" s="24">
        <f t="shared" si="84"/>
        <v>0.157975496176834</v>
      </c>
      <c r="T94" s="3">
        <v>0.01</v>
      </c>
      <c r="U94" s="25">
        <f t="shared" si="85"/>
        <v>0.00157975496176834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0.0115297549617683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7">
        <v>20.8693256148387</v>
      </c>
      <c r="E95" s="19">
        <f t="shared" si="95"/>
        <v>16.5846592065333</v>
      </c>
      <c r="F95" s="16" t="s">
        <v>75</v>
      </c>
      <c r="G95" s="13">
        <v>6</v>
      </c>
      <c r="H95" s="18">
        <f t="shared" si="76"/>
        <v>20.8693256148387</v>
      </c>
      <c r="I95" s="18">
        <f t="shared" si="77"/>
        <v>294.019325614839</v>
      </c>
      <c r="J95" s="18">
        <f t="shared" si="78"/>
        <v>0.21879597544233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0.575172043916435</v>
      </c>
      <c r="P95" s="18">
        <f t="shared" si="81"/>
        <v>0.125845328395855</v>
      </c>
      <c r="Q95" s="23">
        <f t="shared" si="82"/>
        <v>0.0327197853829223</v>
      </c>
      <c r="R95" s="18">
        <f t="shared" si="83"/>
        <v>0.074022</v>
      </c>
      <c r="S95" s="24">
        <f t="shared" si="84"/>
        <v>0.442027848246769</v>
      </c>
      <c r="T95" s="3">
        <v>0.01</v>
      </c>
      <c r="U95" s="25">
        <f t="shared" si="85"/>
        <v>0.00442027848246769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0.0143702784824677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7">
        <v>24.8562064083333</v>
      </c>
      <c r="E96" s="19">
        <f t="shared" si="95"/>
        <v>20.8693256148387</v>
      </c>
      <c r="F96" s="16" t="s">
        <v>73</v>
      </c>
      <c r="G96" s="13">
        <v>7</v>
      </c>
      <c r="H96" s="18">
        <f t="shared" si="76"/>
        <v>24.8562064083333</v>
      </c>
      <c r="I96" s="18">
        <f t="shared" si="77"/>
        <v>298.006206408333</v>
      </c>
      <c r="J96" s="18">
        <f t="shared" si="78"/>
        <v>0.340762129271309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0.73402671552058</v>
      </c>
      <c r="P96" s="18">
        <f t="shared" si="81"/>
        <v>0.250128506522818</v>
      </c>
      <c r="Q96" s="23">
        <f t="shared" si="82"/>
        <v>0.0650334116959327</v>
      </c>
      <c r="R96" s="18">
        <f t="shared" si="83"/>
        <v>0.074022</v>
      </c>
      <c r="S96" s="24">
        <f t="shared" si="84"/>
        <v>0.878568691685347</v>
      </c>
      <c r="T96" s="3">
        <v>0.01</v>
      </c>
      <c r="U96" s="25">
        <f t="shared" si="85"/>
        <v>0.00878568691685347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0.0236856869168535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7">
        <v>28.9013518283871</v>
      </c>
      <c r="E97" s="19">
        <f t="shared" si="95"/>
        <v>24.8562064083333</v>
      </c>
      <c r="F97" s="16" t="s">
        <v>73</v>
      </c>
      <c r="G97" s="13">
        <v>8</v>
      </c>
      <c r="H97" s="18">
        <f t="shared" si="76"/>
        <v>28.9013518283871</v>
      </c>
      <c r="I97" s="18">
        <f t="shared" si="77"/>
        <v>302.051351828387</v>
      </c>
      <c r="J97" s="18">
        <f t="shared" si="78"/>
        <v>0.527817673826658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0.768598208997762</v>
      </c>
      <c r="P97" s="18">
        <f t="shared" si="81"/>
        <v>0.405679718780534</v>
      </c>
      <c r="Q97" s="23">
        <f t="shared" si="82"/>
        <v>0.105476726882939</v>
      </c>
      <c r="R97" s="18">
        <f t="shared" si="83"/>
        <v>0.074022</v>
      </c>
      <c r="S97" s="24">
        <f t="shared" si="84"/>
        <v>1.42493754401312</v>
      </c>
      <c r="T97" s="3">
        <v>0.01</v>
      </c>
      <c r="U97" s="25">
        <f t="shared" si="85"/>
        <v>0.0142493754401312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0.0291493754401312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7">
        <v>27.6944685035484</v>
      </c>
      <c r="E98" s="19">
        <f t="shared" si="95"/>
        <v>28.9013518283871</v>
      </c>
      <c r="F98" s="16" t="s">
        <v>73</v>
      </c>
      <c r="G98" s="13">
        <v>9</v>
      </c>
      <c r="H98" s="18">
        <f t="shared" si="76"/>
        <v>27.6944685035484</v>
      </c>
      <c r="I98" s="18">
        <f t="shared" si="77"/>
        <v>300.844468503548</v>
      </c>
      <c r="J98" s="18">
        <f t="shared" si="78"/>
        <v>0.46379058754933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0.647618490217228</v>
      </c>
      <c r="P98" s="18">
        <f t="shared" si="81"/>
        <v>0.300359360085658</v>
      </c>
      <c r="Q98" s="23">
        <f t="shared" si="82"/>
        <v>0.0780934336222711</v>
      </c>
      <c r="R98" s="18">
        <f t="shared" si="83"/>
        <v>0.074022</v>
      </c>
      <c r="S98" s="24">
        <f t="shared" si="84"/>
        <v>1.05500302102444</v>
      </c>
      <c r="T98" s="3">
        <v>0.01</v>
      </c>
      <c r="U98" s="25">
        <f t="shared" si="85"/>
        <v>0.0105500302102444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0.0254500302102444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7">
        <v>23.928218339</v>
      </c>
      <c r="E99" s="19">
        <f t="shared" si="95"/>
        <v>27.6944685035484</v>
      </c>
      <c r="F99" s="16" t="s">
        <v>73</v>
      </c>
      <c r="G99" s="13">
        <v>10</v>
      </c>
      <c r="H99" s="18">
        <f t="shared" si="76"/>
        <v>23.928218339</v>
      </c>
      <c r="I99" s="18">
        <f t="shared" si="77"/>
        <v>297.078218339</v>
      </c>
      <c r="J99" s="18">
        <f t="shared" si="78"/>
        <v>0.307699342165511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0.631959130131569</v>
      </c>
      <c r="P99" s="18">
        <f t="shared" si="81"/>
        <v>0.194453408616972</v>
      </c>
      <c r="Q99" s="23">
        <f t="shared" si="82"/>
        <v>0.0505578862404128</v>
      </c>
      <c r="R99" s="18">
        <f t="shared" si="83"/>
        <v>0.074022</v>
      </c>
      <c r="S99" s="24">
        <f t="shared" si="84"/>
        <v>0.683011621415428</v>
      </c>
      <c r="T99" s="3">
        <v>0.01</v>
      </c>
      <c r="U99" s="25">
        <f t="shared" si="85"/>
        <v>0.00683011621415428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0.0167801162141543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7">
        <v>18.4090545974194</v>
      </c>
      <c r="E100" s="19">
        <f t="shared" si="95"/>
        <v>23.928218339</v>
      </c>
      <c r="F100" s="16" t="s">
        <v>73</v>
      </c>
      <c r="G100" s="13">
        <v>11</v>
      </c>
      <c r="H100" s="18">
        <f t="shared" si="76"/>
        <v>18.4090545974194</v>
      </c>
      <c r="I100" s="18">
        <f t="shared" si="77"/>
        <v>291.559054597419</v>
      </c>
      <c r="J100" s="18">
        <f t="shared" si="78"/>
        <v>0.165454246683177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0.415630435438867</v>
      </c>
      <c r="O100" s="18">
        <f t="shared" si="96"/>
        <v>0.30657528607573</v>
      </c>
      <c r="P100" s="18">
        <f t="shared" si="81"/>
        <v>0.0507241830093394</v>
      </c>
      <c r="Q100" s="23">
        <f t="shared" si="82"/>
        <v>0.0131882875824282</v>
      </c>
      <c r="R100" s="18">
        <f t="shared" si="83"/>
        <v>0.074022</v>
      </c>
      <c r="S100" s="24">
        <f t="shared" si="84"/>
        <v>0.178167133857883</v>
      </c>
      <c r="T100" s="3">
        <v>0.01</v>
      </c>
      <c r="U100" s="25">
        <f t="shared" si="85"/>
        <v>0.00178167133857883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0.0117316713385788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7">
        <v>15.7278349774667</v>
      </c>
      <c r="E101" s="19">
        <f t="shared" si="95"/>
        <v>18.4090545974194</v>
      </c>
      <c r="F101" s="16" t="s">
        <v>75</v>
      </c>
      <c r="G101" s="13">
        <v>12</v>
      </c>
      <c r="H101" s="18">
        <f t="shared" si="76"/>
        <v>15.7278349774667</v>
      </c>
      <c r="I101" s="18">
        <f t="shared" si="77"/>
        <v>288.877834977467</v>
      </c>
      <c r="J101" s="18">
        <f t="shared" si="78"/>
        <v>0.121356616472184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0.54055110306639</v>
      </c>
      <c r="P101" s="18">
        <f t="shared" si="81"/>
        <v>0.0655994528984439</v>
      </c>
      <c r="Q101" s="23">
        <f t="shared" si="82"/>
        <v>0.0170558577535954</v>
      </c>
      <c r="R101" s="18">
        <f t="shared" si="83"/>
        <v>0.074022</v>
      </c>
      <c r="S101" s="24">
        <f t="shared" si="84"/>
        <v>0.23041606216524</v>
      </c>
      <c r="T101" s="3">
        <v>0.01</v>
      </c>
      <c r="U101" s="25">
        <f t="shared" si="85"/>
        <v>0.0023041606216524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0.0077941606216524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7">
        <v>6.33864362916129</v>
      </c>
      <c r="E102" s="19">
        <f t="shared" si="95"/>
        <v>15.7278349774667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A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173.2608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1259.09061392698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3671.44066172306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0.15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0.24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0.06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(AV38+AV53+AY69+AY85+AY101+BB101+AG69)</f>
        <v>106285746.883067</v>
      </c>
      <c r="J14" s="14" t="s">
        <v>22</v>
      </c>
      <c r="K14" s="14">
        <f>I14/(10000*1000)</f>
        <v>10.6285746883067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58284229.383898</v>
      </c>
      <c r="J15" s="14" t="s">
        <v>22</v>
      </c>
      <c r="K15" s="14">
        <f>I15/(10000*1000)</f>
        <v>5.8284229383898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5.92710150809677</v>
      </c>
      <c r="E27" s="16"/>
      <c r="F27" s="16"/>
      <c r="G27" s="13">
        <v>1</v>
      </c>
      <c r="H27" s="18">
        <f t="shared" ref="H27:H38" si="0">E28</f>
        <v>5.92710150809677</v>
      </c>
      <c r="I27" s="18">
        <f t="shared" ref="I27:I38" si="1">H27+273.15</f>
        <v>279.077101508097</v>
      </c>
      <c r="J27" s="18">
        <f t="shared" ref="J27:J38" si="2">EXP(($C$16*(I27-$C$14))/($C$17*I27*$C$14))</f>
        <v>0.0371531689241059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0.0404273228965168</v>
      </c>
      <c r="Q27" s="23">
        <f t="shared" ref="Q27:Q38" si="6">P27*$B$29</f>
        <v>0.00485127874758202</v>
      </c>
      <c r="R27" s="18">
        <f t="shared" ref="R27:R38" si="7">L27*$B$29</f>
        <v>0.1305751</v>
      </c>
      <c r="S27" s="24">
        <f t="shared" ref="S27:S38" si="8">Q27/R27</f>
        <v>0.0371531689241059</v>
      </c>
      <c r="T27" s="3">
        <v>0.01</v>
      </c>
      <c r="U27" s="25">
        <f t="shared" ref="U27:U38" si="9">S27*T27</f>
        <v>0.000371531689241059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0.0298215316892411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14.4384</v>
      </c>
      <c r="AU27" s="1">
        <f t="shared" ref="AU27:AU38" si="17">AT27*10000*AS27*0.67*AR27*AQ27</f>
        <v>37669.0081392118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-0.333023304516129</v>
      </c>
      <c r="E28" s="19">
        <f t="shared" ref="E28:E39" si="18">D27</f>
        <v>5.92710150809677</v>
      </c>
      <c r="F28" s="16" t="s">
        <v>73</v>
      </c>
      <c r="G28" s="13">
        <v>2</v>
      </c>
      <c r="H28" s="18">
        <f t="shared" si="0"/>
        <v>-0.333023304516129</v>
      </c>
      <c r="I28" s="18">
        <f t="shared" si="1"/>
        <v>272.816976695484</v>
      </c>
      <c r="J28" s="18">
        <f t="shared" si="2"/>
        <v>0.0166843636472171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2.13582434377015</v>
      </c>
      <c r="P28" s="18">
        <f t="shared" si="5"/>
        <v>0.03563487003804</v>
      </c>
      <c r="Q28" s="23">
        <f t="shared" si="6"/>
        <v>0.0042761844045648</v>
      </c>
      <c r="R28" s="18">
        <f t="shared" si="7"/>
        <v>0.1305751</v>
      </c>
      <c r="S28" s="24">
        <f t="shared" si="8"/>
        <v>0.0327488503134579</v>
      </c>
      <c r="T28" s="3">
        <v>0.01</v>
      </c>
      <c r="U28" s="25">
        <f t="shared" si="9"/>
        <v>0.000327488503134579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0.0222274885031346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14.4384</v>
      </c>
      <c r="AU28" s="1">
        <f t="shared" si="17"/>
        <v>28076.6076693803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5.12673637721429</v>
      </c>
      <c r="E29" s="19">
        <f t="shared" si="18"/>
        <v>-0.333023304516129</v>
      </c>
      <c r="F29" s="16" t="s">
        <v>73</v>
      </c>
      <c r="G29" s="13">
        <v>3</v>
      </c>
      <c r="H29" s="18">
        <f t="shared" si="0"/>
        <v>5.12673637721429</v>
      </c>
      <c r="I29" s="18">
        <f t="shared" si="1"/>
        <v>278.276736377214</v>
      </c>
      <c r="J29" s="18">
        <f t="shared" si="2"/>
        <v>0.0336059263880343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3.18831530706544</v>
      </c>
      <c r="P29" s="18">
        <f t="shared" si="5"/>
        <v>0.107146289511084</v>
      </c>
      <c r="Q29" s="23">
        <f t="shared" si="6"/>
        <v>0.0128575547413301</v>
      </c>
      <c r="R29" s="18">
        <f t="shared" si="7"/>
        <v>0.1305751</v>
      </c>
      <c r="S29" s="24">
        <f t="shared" si="8"/>
        <v>0.0984686570512304</v>
      </c>
      <c r="T29" s="3">
        <v>0.01</v>
      </c>
      <c r="U29" s="25">
        <f t="shared" si="9"/>
        <v>0.000984686570512304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0.0228846865705123</v>
      </c>
      <c r="AR29" s="28">
        <f t="shared" si="15"/>
        <v>108.812583333333</v>
      </c>
      <c r="AS29" s="1">
        <f t="shared" si="16"/>
        <v>0.12</v>
      </c>
      <c r="AT29" s="2">
        <f t="shared" si="20"/>
        <v>14.4384</v>
      </c>
      <c r="AU29" s="1">
        <f t="shared" si="17"/>
        <v>28906.7460944317</v>
      </c>
    </row>
    <row r="30" s="1" customFormat="1" spans="1:47">
      <c r="A30" s="13"/>
      <c r="B30" s="13"/>
      <c r="C30" s="16">
        <v>3</v>
      </c>
      <c r="D30" s="17">
        <v>9.57619713116129</v>
      </c>
      <c r="E30" s="19">
        <f t="shared" si="18"/>
        <v>5.12673637721429</v>
      </c>
      <c r="F30" s="16" t="s">
        <v>73</v>
      </c>
      <c r="G30" s="13">
        <v>4</v>
      </c>
      <c r="H30" s="18">
        <f t="shared" si="0"/>
        <v>9.57619713116129</v>
      </c>
      <c r="I30" s="18">
        <f t="shared" si="1"/>
        <v>282.726197131161</v>
      </c>
      <c r="J30" s="18">
        <f t="shared" si="2"/>
        <v>0.0582857827015084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4.16929485088769</v>
      </c>
      <c r="P30" s="18">
        <f t="shared" si="5"/>
        <v>0.243010613697358</v>
      </c>
      <c r="Q30" s="23">
        <f t="shared" si="6"/>
        <v>0.0291612736436829</v>
      </c>
      <c r="R30" s="18">
        <f t="shared" si="7"/>
        <v>0.1305751</v>
      </c>
      <c r="S30" s="24">
        <f t="shared" si="8"/>
        <v>0.223329514154559</v>
      </c>
      <c r="T30" s="3">
        <v>0.01</v>
      </c>
      <c r="U30" s="25">
        <f t="shared" si="9"/>
        <v>0.00223329514154559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0.0241332951415456</v>
      </c>
      <c r="AR30" s="28">
        <f t="shared" si="15"/>
        <v>108.812583333333</v>
      </c>
      <c r="AS30" s="1">
        <f t="shared" si="16"/>
        <v>0.12</v>
      </c>
      <c r="AT30" s="2">
        <f t="shared" si="20"/>
        <v>14.4384</v>
      </c>
      <c r="AU30" s="1">
        <f t="shared" si="17"/>
        <v>30483.9235149299</v>
      </c>
    </row>
    <row r="31" s="1" customFormat="1" spans="1:47">
      <c r="A31" s="13"/>
      <c r="B31" s="13"/>
      <c r="C31" s="16">
        <v>4</v>
      </c>
      <c r="D31" s="17">
        <v>17.0835714021333</v>
      </c>
      <c r="E31" s="19">
        <f t="shared" si="18"/>
        <v>9.57619713116129</v>
      </c>
      <c r="F31" s="16" t="s">
        <v>73</v>
      </c>
      <c r="G31" s="13">
        <v>5</v>
      </c>
      <c r="H31" s="18">
        <f t="shared" si="0"/>
        <v>17.0835714021333</v>
      </c>
      <c r="I31" s="18">
        <f t="shared" si="1"/>
        <v>290.233571402133</v>
      </c>
      <c r="J31" s="18">
        <f t="shared" si="2"/>
        <v>0.142049922028384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3.72997002533082</v>
      </c>
      <c r="O31" s="18">
        <f t="shared" si="19"/>
        <v>1.28444004519285</v>
      </c>
      <c r="P31" s="18">
        <f t="shared" si="5"/>
        <v>0.182454608269778</v>
      </c>
      <c r="Q31" s="23">
        <f t="shared" si="6"/>
        <v>0.0218945529923734</v>
      </c>
      <c r="R31" s="18">
        <f t="shared" si="7"/>
        <v>0.1305751</v>
      </c>
      <c r="S31" s="24">
        <f t="shared" si="8"/>
        <v>0.167677857358512</v>
      </c>
      <c r="T31" s="3">
        <v>0.01</v>
      </c>
      <c r="U31" s="25">
        <f t="shared" si="9"/>
        <v>0.00167677857358512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0.0311267785735851</v>
      </c>
      <c r="AR31" s="28">
        <f t="shared" si="15"/>
        <v>108.812583333333</v>
      </c>
      <c r="AS31" s="1">
        <f t="shared" si="16"/>
        <v>0.12</v>
      </c>
      <c r="AT31" s="2">
        <f t="shared" si="20"/>
        <v>14.4384</v>
      </c>
      <c r="AU31" s="1">
        <f t="shared" si="17"/>
        <v>39317.728131947</v>
      </c>
    </row>
    <row r="32" s="1" customFormat="1" spans="1:47">
      <c r="A32" s="13"/>
      <c r="B32" s="13"/>
      <c r="C32" s="16">
        <v>5</v>
      </c>
      <c r="D32" s="17">
        <v>21.5314606516129</v>
      </c>
      <c r="E32" s="19">
        <f t="shared" si="18"/>
        <v>17.0835714021333</v>
      </c>
      <c r="F32" s="16" t="s">
        <v>75</v>
      </c>
      <c r="G32" s="13">
        <v>6</v>
      </c>
      <c r="H32" s="18">
        <f t="shared" si="0"/>
        <v>21.5314606516129</v>
      </c>
      <c r="I32" s="18">
        <f t="shared" si="1"/>
        <v>294.681460651613</v>
      </c>
      <c r="J32" s="18">
        <f t="shared" si="2"/>
        <v>0.23569770600687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2.19011127025641</v>
      </c>
      <c r="P32" s="18">
        <f t="shared" si="5"/>
        <v>0.516204202299227</v>
      </c>
      <c r="Q32" s="23">
        <f t="shared" si="6"/>
        <v>0.0619445042759072</v>
      </c>
      <c r="R32" s="18">
        <f t="shared" si="7"/>
        <v>0.1305751</v>
      </c>
      <c r="S32" s="24">
        <f t="shared" si="8"/>
        <v>0.474397525071068</v>
      </c>
      <c r="T32" s="3">
        <v>0.01</v>
      </c>
      <c r="U32" s="25">
        <f t="shared" si="9"/>
        <v>0.00474397525071068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0.0341939752507107</v>
      </c>
      <c r="AR32" s="28">
        <f t="shared" si="15"/>
        <v>108.812583333333</v>
      </c>
      <c r="AS32" s="1">
        <f t="shared" si="16"/>
        <v>0.12</v>
      </c>
      <c r="AT32" s="2">
        <f t="shared" si="20"/>
        <v>14.4384</v>
      </c>
      <c r="AU32" s="1">
        <f t="shared" si="17"/>
        <v>43192.0514832486</v>
      </c>
    </row>
    <row r="33" s="1" customFormat="1" spans="1:47">
      <c r="A33" s="13"/>
      <c r="B33" s="13"/>
      <c r="C33" s="16">
        <v>6</v>
      </c>
      <c r="D33" s="17">
        <v>25.124657799</v>
      </c>
      <c r="E33" s="19">
        <f t="shared" si="18"/>
        <v>21.5314606516129</v>
      </c>
      <c r="F33" s="16" t="s">
        <v>73</v>
      </c>
      <c r="G33" s="13">
        <v>7</v>
      </c>
      <c r="H33" s="18">
        <f t="shared" si="0"/>
        <v>25.124657799</v>
      </c>
      <c r="I33" s="18">
        <f t="shared" si="1"/>
        <v>298.274657799</v>
      </c>
      <c r="J33" s="18">
        <f t="shared" si="2"/>
        <v>0.350931456357394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2.76203290129051</v>
      </c>
      <c r="P33" s="18">
        <f t="shared" si="5"/>
        <v>0.969284228556918</v>
      </c>
      <c r="Q33" s="23">
        <f t="shared" si="6"/>
        <v>0.11631410742683</v>
      </c>
      <c r="R33" s="18">
        <f t="shared" si="7"/>
        <v>0.1305751</v>
      </c>
      <c r="S33" s="24">
        <f t="shared" si="8"/>
        <v>0.89078321538203</v>
      </c>
      <c r="T33" s="3">
        <v>0.01</v>
      </c>
      <c r="U33" s="25">
        <f t="shared" si="9"/>
        <v>0.0089078321538203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0.0438078321538203</v>
      </c>
      <c r="AR33" s="28">
        <f t="shared" si="15"/>
        <v>108.812583333333</v>
      </c>
      <c r="AS33" s="1">
        <f t="shared" si="16"/>
        <v>0.12</v>
      </c>
      <c r="AT33" s="2">
        <f t="shared" si="20"/>
        <v>14.4384</v>
      </c>
      <c r="AU33" s="1">
        <f t="shared" si="17"/>
        <v>55335.7756120501</v>
      </c>
    </row>
    <row r="34" s="1" customFormat="1" spans="1:47">
      <c r="A34" s="13"/>
      <c r="B34" s="13"/>
      <c r="C34" s="16">
        <v>7</v>
      </c>
      <c r="D34" s="17">
        <v>27.934046483871</v>
      </c>
      <c r="E34" s="19">
        <f t="shared" si="18"/>
        <v>25.124657799</v>
      </c>
      <c r="F34" s="16" t="s">
        <v>73</v>
      </c>
      <c r="G34" s="13">
        <v>8</v>
      </c>
      <c r="H34" s="18">
        <f t="shared" si="0"/>
        <v>27.934046483871</v>
      </c>
      <c r="I34" s="18">
        <f t="shared" si="1"/>
        <v>301.084046483871</v>
      </c>
      <c r="J34" s="18">
        <f t="shared" si="2"/>
        <v>0.475889855067557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2.88087450606693</v>
      </c>
      <c r="P34" s="18">
        <f t="shared" si="5"/>
        <v>1.37097895116001</v>
      </c>
      <c r="Q34" s="23">
        <f t="shared" si="6"/>
        <v>0.164517474139201</v>
      </c>
      <c r="R34" s="18">
        <f t="shared" si="7"/>
        <v>0.1305751</v>
      </c>
      <c r="S34" s="24">
        <f t="shared" si="8"/>
        <v>1.25994522798911</v>
      </c>
      <c r="T34" s="3">
        <v>0.01</v>
      </c>
      <c r="U34" s="25">
        <f t="shared" si="9"/>
        <v>0.0125994522798911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0.0474994522798911</v>
      </c>
      <c r="AR34" s="28">
        <f t="shared" si="15"/>
        <v>108.812583333333</v>
      </c>
      <c r="AS34" s="1">
        <f t="shared" si="16"/>
        <v>0.12</v>
      </c>
      <c r="AT34" s="2">
        <f t="shared" si="20"/>
        <v>14.4384</v>
      </c>
      <c r="AU34" s="1">
        <f t="shared" si="17"/>
        <v>59998.8381946474</v>
      </c>
    </row>
    <row r="35" s="1" customFormat="1" spans="1:47">
      <c r="A35" s="13"/>
      <c r="B35" s="13"/>
      <c r="C35" s="16">
        <v>8</v>
      </c>
      <c r="D35" s="17">
        <v>26.4414511193548</v>
      </c>
      <c r="E35" s="19">
        <f t="shared" si="18"/>
        <v>27.934046483871</v>
      </c>
      <c r="F35" s="16" t="s">
        <v>73</v>
      </c>
      <c r="G35" s="13">
        <v>9</v>
      </c>
      <c r="H35" s="18">
        <f t="shared" si="0"/>
        <v>26.4414511193548</v>
      </c>
      <c r="I35" s="18">
        <f t="shared" si="1"/>
        <v>299.591451119355</v>
      </c>
      <c r="J35" s="18">
        <f t="shared" si="2"/>
        <v>0.405073965271536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2.59802138824025</v>
      </c>
      <c r="P35" s="18">
        <f t="shared" si="5"/>
        <v>1.05239082559474</v>
      </c>
      <c r="Q35" s="23">
        <f t="shared" si="6"/>
        <v>0.126286899071369</v>
      </c>
      <c r="R35" s="18">
        <f t="shared" si="7"/>
        <v>0.1305751</v>
      </c>
      <c r="S35" s="24">
        <f t="shared" si="8"/>
        <v>0.967159122002347</v>
      </c>
      <c r="T35" s="3">
        <v>0.01</v>
      </c>
      <c r="U35" s="25">
        <f t="shared" si="9"/>
        <v>0.00967159122002347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0.0445715912200235</v>
      </c>
      <c r="AR35" s="28">
        <f t="shared" si="15"/>
        <v>108.812583333333</v>
      </c>
      <c r="AS35" s="1">
        <f t="shared" si="16"/>
        <v>0.12</v>
      </c>
      <c r="AT35" s="2">
        <f t="shared" si="20"/>
        <v>14.4384</v>
      </c>
      <c r="AU35" s="1">
        <f t="shared" si="17"/>
        <v>56300.5163497495</v>
      </c>
    </row>
    <row r="36" s="1" customFormat="1" spans="1:47">
      <c r="A36" s="13"/>
      <c r="B36" s="13"/>
      <c r="C36" s="16">
        <v>9</v>
      </c>
      <c r="D36" s="17">
        <v>21.8470403326667</v>
      </c>
      <c r="E36" s="19">
        <f t="shared" si="18"/>
        <v>26.4414511193548</v>
      </c>
      <c r="F36" s="16" t="s">
        <v>73</v>
      </c>
      <c r="G36" s="13">
        <v>10</v>
      </c>
      <c r="H36" s="18">
        <f t="shared" si="0"/>
        <v>21.8470403326667</v>
      </c>
      <c r="I36" s="18">
        <f t="shared" si="1"/>
        <v>294.997040332667</v>
      </c>
      <c r="J36" s="18">
        <f t="shared" si="2"/>
        <v>0.244177939768819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2.63375639597885</v>
      </c>
      <c r="P36" s="18">
        <f t="shared" si="5"/>
        <v>0.643105210623064</v>
      </c>
      <c r="Q36" s="23">
        <f t="shared" si="6"/>
        <v>0.0771726252747677</v>
      </c>
      <c r="R36" s="18">
        <f t="shared" si="7"/>
        <v>0.1305751</v>
      </c>
      <c r="S36" s="24">
        <f t="shared" si="8"/>
        <v>0.591020993089553</v>
      </c>
      <c r="T36" s="3">
        <v>0.01</v>
      </c>
      <c r="U36" s="25">
        <f t="shared" si="9"/>
        <v>0.00591020993089553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0.0353602099308955</v>
      </c>
      <c r="AR36" s="28">
        <f t="shared" si="15"/>
        <v>108.812583333333</v>
      </c>
      <c r="AS36" s="1">
        <f t="shared" si="16"/>
        <v>0.12</v>
      </c>
      <c r="AT36" s="2">
        <f t="shared" si="20"/>
        <v>14.4384</v>
      </c>
      <c r="AU36" s="1">
        <f t="shared" si="17"/>
        <v>44665.1784881892</v>
      </c>
    </row>
    <row r="37" s="1" customFormat="1" spans="1:47">
      <c r="A37" s="13"/>
      <c r="B37" s="13"/>
      <c r="C37" s="16">
        <v>10</v>
      </c>
      <c r="D37" s="17">
        <v>16.9413323190323</v>
      </c>
      <c r="E37" s="19">
        <f t="shared" si="18"/>
        <v>21.8470403326667</v>
      </c>
      <c r="F37" s="16" t="s">
        <v>73</v>
      </c>
      <c r="G37" s="13">
        <v>11</v>
      </c>
      <c r="H37" s="18">
        <f t="shared" si="0"/>
        <v>16.9413323190323</v>
      </c>
      <c r="I37" s="18">
        <f t="shared" si="1"/>
        <v>290.091332319032</v>
      </c>
      <c r="J37" s="18">
        <f t="shared" si="2"/>
        <v>0.139732387326808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1.89111862608799</v>
      </c>
      <c r="O37" s="18">
        <f t="shared" si="19"/>
        <v>1.18765839260112</v>
      </c>
      <c r="P37" s="18">
        <f t="shared" si="5"/>
        <v>0.165954342526874</v>
      </c>
      <c r="Q37" s="23">
        <f t="shared" si="6"/>
        <v>0.0199145211032249</v>
      </c>
      <c r="R37" s="18">
        <f t="shared" si="7"/>
        <v>0.1305751</v>
      </c>
      <c r="S37" s="24">
        <f t="shared" si="8"/>
        <v>0.152513925727224</v>
      </c>
      <c r="T37" s="3">
        <v>0.01</v>
      </c>
      <c r="U37" s="25">
        <f t="shared" si="9"/>
        <v>0.00152513925727224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0.0309751392572722</v>
      </c>
      <c r="AR37" s="28">
        <f t="shared" si="15"/>
        <v>108.812583333333</v>
      </c>
      <c r="AS37" s="1">
        <f t="shared" si="16"/>
        <v>0.12</v>
      </c>
      <c r="AT37" s="2">
        <f t="shared" si="20"/>
        <v>14.4384</v>
      </c>
      <c r="AU37" s="1">
        <f t="shared" si="17"/>
        <v>39126.1852326775</v>
      </c>
    </row>
    <row r="38" s="1" customFormat="1" spans="1:48">
      <c r="A38" s="13"/>
      <c r="B38" s="13"/>
      <c r="C38" s="16">
        <v>11</v>
      </c>
      <c r="D38" s="17">
        <v>13.0741907706</v>
      </c>
      <c r="E38" s="19">
        <f t="shared" si="18"/>
        <v>16.9413323190323</v>
      </c>
      <c r="F38" s="16" t="s">
        <v>75</v>
      </c>
      <c r="G38" s="13">
        <v>12</v>
      </c>
      <c r="H38" s="18">
        <f t="shared" si="0"/>
        <v>13.0741907706</v>
      </c>
      <c r="I38" s="18">
        <f t="shared" si="1"/>
        <v>286.2241907706</v>
      </c>
      <c r="J38" s="18">
        <f t="shared" si="2"/>
        <v>0.0887871716171419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2.10982988340758</v>
      </c>
      <c r="P38" s="18">
        <f t="shared" si="5"/>
        <v>0.187325827941083</v>
      </c>
      <c r="Q38" s="23">
        <f t="shared" si="6"/>
        <v>0.02247909935293</v>
      </c>
      <c r="R38" s="18">
        <f t="shared" si="7"/>
        <v>0.1305751</v>
      </c>
      <c r="S38" s="24">
        <f t="shared" si="8"/>
        <v>0.172154563564799</v>
      </c>
      <c r="T38" s="3">
        <v>0.01</v>
      </c>
      <c r="U38" s="25">
        <f t="shared" si="9"/>
        <v>0.00172154563564799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0.023621545635648</v>
      </c>
      <c r="AR38" s="28">
        <f t="shared" si="15"/>
        <v>108.812583333333</v>
      </c>
      <c r="AS38" s="1">
        <f t="shared" si="16"/>
        <v>0.12</v>
      </c>
      <c r="AT38" s="2">
        <f t="shared" si="20"/>
        <v>14.4384</v>
      </c>
      <c r="AU38" s="1">
        <f t="shared" si="17"/>
        <v>29837.5081495565</v>
      </c>
      <c r="AV38" s="1">
        <f>SUM(AU27:AU38)</f>
        <v>492910.06706002</v>
      </c>
    </row>
    <row r="39" s="1" customFormat="1" spans="1:46">
      <c r="A39" s="13"/>
      <c r="B39" s="13"/>
      <c r="C39" s="16">
        <v>12</v>
      </c>
      <c r="D39" s="17">
        <v>3.50320072554839</v>
      </c>
      <c r="E39" s="19">
        <f t="shared" si="18"/>
        <v>13.0741907706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5.92710150809677</v>
      </c>
      <c r="E42" s="16"/>
      <c r="F42" s="16"/>
      <c r="G42" s="13">
        <v>1</v>
      </c>
      <c r="H42" s="18">
        <f t="shared" ref="H42:H53" si="21">E43</f>
        <v>5.92710150809677</v>
      </c>
      <c r="I42" s="18">
        <f t="shared" ref="I42:I53" si="22">H42+273.15</f>
        <v>279.077101508097</v>
      </c>
      <c r="J42" s="18">
        <f t="shared" ref="J42:J53" si="23">EXP(($C$16*(I42-$C$14))/($C$17*I42*$C$14))</f>
        <v>0.0371531689241059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0.00286417649357695</v>
      </c>
      <c r="Q42" s="23">
        <f t="shared" ref="Q42:Q53" si="27">P42*$B$44</f>
        <v>0.000443947356504428</v>
      </c>
      <c r="R42" s="18">
        <f t="shared" ref="R42:R53" si="28">L42*$B$44</f>
        <v>0.0119491114583333</v>
      </c>
      <c r="S42" s="24">
        <f t="shared" ref="S42:S53" si="29">Q42/R42</f>
        <v>0.0371531689241059</v>
      </c>
      <c r="T42" s="3">
        <v>0.01</v>
      </c>
      <c r="U42" s="25">
        <f t="shared" ref="U42:U53" si="30">S42*T42</f>
        <v>0.000371531689241059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0.0274715316892411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104.924217827248</v>
      </c>
      <c r="AU42" s="1">
        <f t="shared" ref="AU42:AU53" si="37">AT42*10000*AS42*0.67*AR42*AQ42</f>
        <v>23076.4516123938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-0.333023304516129</v>
      </c>
      <c r="E43" s="19">
        <f t="shared" ref="E43:E54" si="38">D42</f>
        <v>5.92710150809677</v>
      </c>
      <c r="F43" s="16" t="s">
        <v>73</v>
      </c>
      <c r="G43" s="13">
        <v>2</v>
      </c>
      <c r="H43" s="18">
        <f t="shared" si="21"/>
        <v>-0.333023304516129</v>
      </c>
      <c r="I43" s="18">
        <f t="shared" si="22"/>
        <v>272.816976695484</v>
      </c>
      <c r="J43" s="18">
        <f t="shared" si="23"/>
        <v>0.0166843636472171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0.151317906839756</v>
      </c>
      <c r="P43" s="18">
        <f t="shared" si="26"/>
        <v>0.00252464298405022</v>
      </c>
      <c r="Q43" s="23">
        <f t="shared" si="27"/>
        <v>0.000391319662527783</v>
      </c>
      <c r="R43" s="18">
        <f t="shared" si="28"/>
        <v>0.0119491114583333</v>
      </c>
      <c r="S43" s="24">
        <f t="shared" si="29"/>
        <v>0.0327488503134579</v>
      </c>
      <c r="T43" s="3">
        <v>0.01</v>
      </c>
      <c r="U43" s="25">
        <f t="shared" si="30"/>
        <v>0.000327488503134579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0.0151274885031346</v>
      </c>
      <c r="AR43" s="28">
        <f t="shared" si="34"/>
        <v>7.70910416666667</v>
      </c>
      <c r="AS43" s="1">
        <f t="shared" si="35"/>
        <v>0.155</v>
      </c>
      <c r="AT43" s="2">
        <f t="shared" si="36"/>
        <v>104.924217827248</v>
      </c>
      <c r="AU43" s="1">
        <f t="shared" si="37"/>
        <v>12707.2913301134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5.12673637721429</v>
      </c>
      <c r="E44" s="19">
        <f t="shared" si="38"/>
        <v>-0.333023304516129</v>
      </c>
      <c r="F44" s="16" t="s">
        <v>73</v>
      </c>
      <c r="G44" s="13">
        <v>3</v>
      </c>
      <c r="H44" s="18">
        <f t="shared" si="21"/>
        <v>5.12673637721429</v>
      </c>
      <c r="I44" s="18">
        <f t="shared" si="22"/>
        <v>278.276736377214</v>
      </c>
      <c r="J44" s="18">
        <f t="shared" si="23"/>
        <v>0.0336059263880343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0.225884305522373</v>
      </c>
      <c r="P44" s="18">
        <f t="shared" si="26"/>
        <v>0.00759105134359711</v>
      </c>
      <c r="Q44" s="23">
        <f t="shared" si="27"/>
        <v>0.00117661295825755</v>
      </c>
      <c r="R44" s="18">
        <f t="shared" si="28"/>
        <v>0.0119491114583333</v>
      </c>
      <c r="S44" s="24">
        <f t="shared" si="29"/>
        <v>0.0984686570512304</v>
      </c>
      <c r="T44" s="3">
        <v>0.01</v>
      </c>
      <c r="U44" s="25">
        <f t="shared" si="30"/>
        <v>0.000984686570512304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0.0157846865705123</v>
      </c>
      <c r="AR44" s="28">
        <f t="shared" si="34"/>
        <v>7.70910416666667</v>
      </c>
      <c r="AS44" s="1">
        <f t="shared" si="35"/>
        <v>0.155</v>
      </c>
      <c r="AT44" s="2">
        <f t="shared" si="36"/>
        <v>104.924217827248</v>
      </c>
      <c r="AU44" s="1">
        <f t="shared" si="37"/>
        <v>13259.3464384035</v>
      </c>
    </row>
    <row r="45" s="1" customFormat="1" spans="1:47">
      <c r="A45" s="13"/>
      <c r="B45" s="13"/>
      <c r="C45" s="16">
        <v>3</v>
      </c>
      <c r="D45" s="17">
        <v>9.57619713116129</v>
      </c>
      <c r="E45" s="19">
        <f t="shared" si="38"/>
        <v>5.12673637721429</v>
      </c>
      <c r="F45" s="16" t="s">
        <v>73</v>
      </c>
      <c r="G45" s="13">
        <v>4</v>
      </c>
      <c r="H45" s="18">
        <f t="shared" si="21"/>
        <v>9.57619713116129</v>
      </c>
      <c r="I45" s="18">
        <f t="shared" si="22"/>
        <v>282.726197131161</v>
      </c>
      <c r="J45" s="18">
        <f t="shared" si="23"/>
        <v>0.0582857827015084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0.295384295845442</v>
      </c>
      <c r="P45" s="18">
        <f t="shared" si="26"/>
        <v>0.0172167048810855</v>
      </c>
      <c r="Q45" s="23">
        <f t="shared" si="27"/>
        <v>0.00266858925656826</v>
      </c>
      <c r="R45" s="18">
        <f t="shared" si="28"/>
        <v>0.0119491114583333</v>
      </c>
      <c r="S45" s="24">
        <f t="shared" si="29"/>
        <v>0.223329514154559</v>
      </c>
      <c r="T45" s="3">
        <v>0.01</v>
      </c>
      <c r="U45" s="25">
        <f t="shared" si="30"/>
        <v>0.00223329514154559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0.0170332951415456</v>
      </c>
      <c r="AR45" s="28">
        <f t="shared" si="34"/>
        <v>7.70910416666667</v>
      </c>
      <c r="AS45" s="1">
        <f t="shared" si="35"/>
        <v>0.155</v>
      </c>
      <c r="AT45" s="2">
        <f t="shared" si="36"/>
        <v>104.924217827248</v>
      </c>
      <c r="AU45" s="1">
        <f t="shared" si="37"/>
        <v>14308.1942273877</v>
      </c>
    </row>
    <row r="46" s="1" customFormat="1" spans="1:47">
      <c r="A46" s="13"/>
      <c r="B46" s="13"/>
      <c r="C46" s="16">
        <v>4</v>
      </c>
      <c r="D46" s="17">
        <v>17.0835714021333</v>
      </c>
      <c r="E46" s="19">
        <f t="shared" si="38"/>
        <v>9.57619713116129</v>
      </c>
      <c r="F46" s="16" t="s">
        <v>73</v>
      </c>
      <c r="G46" s="13">
        <v>5</v>
      </c>
      <c r="H46" s="18">
        <f t="shared" si="21"/>
        <v>17.0835714021333</v>
      </c>
      <c r="I46" s="18">
        <f t="shared" si="22"/>
        <v>290.233571402133</v>
      </c>
      <c r="J46" s="18">
        <f t="shared" si="23"/>
        <v>0.142049922028384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0.264259211416139</v>
      </c>
      <c r="O46" s="18">
        <f t="shared" si="39"/>
        <v>0.0909994212148845</v>
      </c>
      <c r="P46" s="18">
        <f t="shared" si="26"/>
        <v>0.0129264606882024</v>
      </c>
      <c r="Q46" s="23">
        <f t="shared" si="27"/>
        <v>0.00200360140667137</v>
      </c>
      <c r="R46" s="18">
        <f t="shared" si="28"/>
        <v>0.0119491114583333</v>
      </c>
      <c r="S46" s="24">
        <f t="shared" si="29"/>
        <v>0.167677857358512</v>
      </c>
      <c r="T46" s="3">
        <v>0.01</v>
      </c>
      <c r="U46" s="25">
        <f t="shared" si="30"/>
        <v>0.00167677857358512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0.0287767785735851</v>
      </c>
      <c r="AR46" s="28">
        <f t="shared" si="34"/>
        <v>7.70910416666667</v>
      </c>
      <c r="AS46" s="1">
        <f t="shared" si="35"/>
        <v>0.155</v>
      </c>
      <c r="AT46" s="2">
        <f t="shared" si="36"/>
        <v>104.924217827248</v>
      </c>
      <c r="AU46" s="1">
        <f t="shared" si="37"/>
        <v>24172.8763370694</v>
      </c>
    </row>
    <row r="47" s="1" customFormat="1" spans="1:47">
      <c r="A47" s="13"/>
      <c r="B47" s="13"/>
      <c r="C47" s="16">
        <v>5</v>
      </c>
      <c r="D47" s="17">
        <v>21.5314606516129</v>
      </c>
      <c r="E47" s="19">
        <f t="shared" si="38"/>
        <v>17.0835714021333</v>
      </c>
      <c r="F47" s="16" t="s">
        <v>75</v>
      </c>
      <c r="G47" s="13">
        <v>6</v>
      </c>
      <c r="H47" s="18">
        <f t="shared" si="21"/>
        <v>21.5314606516129</v>
      </c>
      <c r="I47" s="18">
        <f t="shared" si="22"/>
        <v>294.681460651613</v>
      </c>
      <c r="J47" s="18">
        <f t="shared" si="23"/>
        <v>0.23569770600687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0.155164002193349</v>
      </c>
      <c r="P47" s="18">
        <f t="shared" si="26"/>
        <v>0.0365717993718172</v>
      </c>
      <c r="Q47" s="23">
        <f t="shared" si="27"/>
        <v>0.00566862890263167</v>
      </c>
      <c r="R47" s="18">
        <f t="shared" si="28"/>
        <v>0.0119491114583333</v>
      </c>
      <c r="S47" s="24">
        <f t="shared" si="29"/>
        <v>0.474397525071068</v>
      </c>
      <c r="T47" s="3">
        <v>0.01</v>
      </c>
      <c r="U47" s="25">
        <f t="shared" si="30"/>
        <v>0.00474397525071068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0.0318439752507107</v>
      </c>
      <c r="AR47" s="28">
        <f t="shared" si="34"/>
        <v>7.70910416666667</v>
      </c>
      <c r="AS47" s="1">
        <f t="shared" si="35"/>
        <v>0.155</v>
      </c>
      <c r="AT47" s="2">
        <f t="shared" si="36"/>
        <v>104.924217827248</v>
      </c>
      <c r="AU47" s="1">
        <f t="shared" si="37"/>
        <v>26749.3622973736</v>
      </c>
    </row>
    <row r="48" s="1" customFormat="1" spans="1:47">
      <c r="A48" s="13"/>
      <c r="B48" s="13"/>
      <c r="C48" s="16">
        <v>6</v>
      </c>
      <c r="D48" s="17">
        <v>25.124657799</v>
      </c>
      <c r="E48" s="19">
        <f t="shared" si="38"/>
        <v>21.5314606516129</v>
      </c>
      <c r="F48" s="16" t="s">
        <v>73</v>
      </c>
      <c r="G48" s="13">
        <v>7</v>
      </c>
      <c r="H48" s="18">
        <f t="shared" si="21"/>
        <v>25.124657799</v>
      </c>
      <c r="I48" s="18">
        <f t="shared" si="22"/>
        <v>298.274657799</v>
      </c>
      <c r="J48" s="18">
        <f t="shared" si="23"/>
        <v>0.350931456357394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0.195683244488198</v>
      </c>
      <c r="P48" s="18">
        <f t="shared" si="26"/>
        <v>0.0686714059729834</v>
      </c>
      <c r="Q48" s="23">
        <f t="shared" si="27"/>
        <v>0.0106440679258124</v>
      </c>
      <c r="R48" s="18">
        <f t="shared" si="28"/>
        <v>0.0119491114583333</v>
      </c>
      <c r="S48" s="24">
        <f t="shared" si="29"/>
        <v>0.89078321538203</v>
      </c>
      <c r="T48" s="3">
        <v>0.01</v>
      </c>
      <c r="U48" s="25">
        <f t="shared" si="30"/>
        <v>0.0089078321538203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0.0434078321538203</v>
      </c>
      <c r="AR48" s="28">
        <f t="shared" si="34"/>
        <v>7.70910416666667</v>
      </c>
      <c r="AS48" s="1">
        <f t="shared" si="35"/>
        <v>0.155</v>
      </c>
      <c r="AT48" s="2">
        <f t="shared" si="36"/>
        <v>104.924217827248</v>
      </c>
      <c r="AU48" s="1">
        <f t="shared" si="37"/>
        <v>36463.1557361925</v>
      </c>
    </row>
    <row r="49" s="1" customFormat="1" spans="1:47">
      <c r="A49" s="13"/>
      <c r="B49" s="13"/>
      <c r="C49" s="16">
        <v>7</v>
      </c>
      <c r="D49" s="17">
        <v>27.934046483871</v>
      </c>
      <c r="E49" s="19">
        <f t="shared" si="38"/>
        <v>25.124657799</v>
      </c>
      <c r="F49" s="16" t="s">
        <v>73</v>
      </c>
      <c r="G49" s="13">
        <v>8</v>
      </c>
      <c r="H49" s="18">
        <f t="shared" si="21"/>
        <v>27.934046483871</v>
      </c>
      <c r="I49" s="18">
        <f t="shared" si="22"/>
        <v>301.084046483871</v>
      </c>
      <c r="J49" s="18">
        <f t="shared" si="23"/>
        <v>0.475889855067557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0.204102880181881</v>
      </c>
      <c r="P49" s="18">
        <f t="shared" si="26"/>
        <v>0.0971304900686265</v>
      </c>
      <c r="Q49" s="23">
        <f t="shared" si="27"/>
        <v>0.0150552259606371</v>
      </c>
      <c r="R49" s="18">
        <f t="shared" si="28"/>
        <v>0.0119491114583333</v>
      </c>
      <c r="S49" s="24">
        <f t="shared" si="29"/>
        <v>1.25994522798911</v>
      </c>
      <c r="T49" s="3">
        <v>0.01</v>
      </c>
      <c r="U49" s="25">
        <f t="shared" si="30"/>
        <v>0.0125994522798911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0.0470994522798911</v>
      </c>
      <c r="AR49" s="28">
        <f t="shared" si="34"/>
        <v>7.70910416666667</v>
      </c>
      <c r="AS49" s="1">
        <f t="shared" si="35"/>
        <v>0.155</v>
      </c>
      <c r="AT49" s="2">
        <f t="shared" si="36"/>
        <v>104.924217827248</v>
      </c>
      <c r="AU49" s="1">
        <f t="shared" si="37"/>
        <v>39564.1656898521</v>
      </c>
    </row>
    <row r="50" s="1" customFormat="1" spans="1:47">
      <c r="A50" s="13"/>
      <c r="B50" s="13"/>
      <c r="C50" s="16">
        <v>8</v>
      </c>
      <c r="D50" s="17">
        <v>26.4414511193548</v>
      </c>
      <c r="E50" s="19">
        <f t="shared" si="38"/>
        <v>27.934046483871</v>
      </c>
      <c r="F50" s="16" t="s">
        <v>73</v>
      </c>
      <c r="G50" s="13">
        <v>9</v>
      </c>
      <c r="H50" s="18">
        <f t="shared" si="21"/>
        <v>26.4414511193548</v>
      </c>
      <c r="I50" s="18">
        <f t="shared" si="22"/>
        <v>299.591451119355</v>
      </c>
      <c r="J50" s="18">
        <f t="shared" si="23"/>
        <v>0.405073965271536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0.184063431779922</v>
      </c>
      <c r="P50" s="18">
        <f t="shared" si="26"/>
        <v>0.0745593041725797</v>
      </c>
      <c r="Q50" s="23">
        <f t="shared" si="27"/>
        <v>0.0115566921467499</v>
      </c>
      <c r="R50" s="18">
        <f t="shared" si="28"/>
        <v>0.0119491114583333</v>
      </c>
      <c r="S50" s="24">
        <f t="shared" si="29"/>
        <v>0.967159122002347</v>
      </c>
      <c r="T50" s="3">
        <v>0.01</v>
      </c>
      <c r="U50" s="25">
        <f t="shared" si="30"/>
        <v>0.00967159122002347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0.0441715912200235</v>
      </c>
      <c r="AR50" s="28">
        <f t="shared" si="34"/>
        <v>7.70910416666667</v>
      </c>
      <c r="AS50" s="1">
        <f t="shared" si="35"/>
        <v>0.155</v>
      </c>
      <c r="AT50" s="2">
        <f t="shared" si="36"/>
        <v>104.924217827248</v>
      </c>
      <c r="AU50" s="1">
        <f t="shared" si="37"/>
        <v>37104.7234992913</v>
      </c>
    </row>
    <row r="51" s="1" customFormat="1" spans="1:47">
      <c r="A51" s="13"/>
      <c r="B51" s="13"/>
      <c r="C51" s="16">
        <v>9</v>
      </c>
      <c r="D51" s="17">
        <v>21.8470403326667</v>
      </c>
      <c r="E51" s="19">
        <f t="shared" si="38"/>
        <v>26.4414511193548</v>
      </c>
      <c r="F51" s="16" t="s">
        <v>73</v>
      </c>
      <c r="G51" s="13">
        <v>10</v>
      </c>
      <c r="H51" s="18">
        <f t="shared" si="21"/>
        <v>21.8470403326667</v>
      </c>
      <c r="I51" s="18">
        <f t="shared" si="22"/>
        <v>294.997040332667</v>
      </c>
      <c r="J51" s="18">
        <f t="shared" si="23"/>
        <v>0.244177939768819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0.186595169274009</v>
      </c>
      <c r="P51" s="18">
        <f t="shared" si="26"/>
        <v>0.0455624240041415</v>
      </c>
      <c r="Q51" s="23">
        <f t="shared" si="27"/>
        <v>0.00706217572064193</v>
      </c>
      <c r="R51" s="18">
        <f t="shared" si="28"/>
        <v>0.0119491114583333</v>
      </c>
      <c r="S51" s="24">
        <f t="shared" si="29"/>
        <v>0.591020993089553</v>
      </c>
      <c r="T51" s="3">
        <v>0.01</v>
      </c>
      <c r="U51" s="25">
        <f t="shared" si="30"/>
        <v>0.00591020993089553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0.0330102099308955</v>
      </c>
      <c r="AR51" s="28">
        <f t="shared" si="34"/>
        <v>7.70910416666667</v>
      </c>
      <c r="AS51" s="1">
        <f t="shared" si="35"/>
        <v>0.155</v>
      </c>
      <c r="AT51" s="2">
        <f t="shared" si="36"/>
        <v>104.924217827248</v>
      </c>
      <c r="AU51" s="1">
        <f t="shared" si="37"/>
        <v>27729.0149236056</v>
      </c>
    </row>
    <row r="52" s="1" customFormat="1" spans="1:47">
      <c r="A52" s="13"/>
      <c r="B52" s="13"/>
      <c r="C52" s="16">
        <v>10</v>
      </c>
      <c r="D52" s="17">
        <v>16.9413323190323</v>
      </c>
      <c r="E52" s="19">
        <f t="shared" si="38"/>
        <v>21.8470403326667</v>
      </c>
      <c r="F52" s="16" t="s">
        <v>73</v>
      </c>
      <c r="G52" s="13">
        <v>11</v>
      </c>
      <c r="H52" s="18">
        <f t="shared" si="21"/>
        <v>16.9413323190323</v>
      </c>
      <c r="I52" s="18">
        <f t="shared" si="22"/>
        <v>290.091332319032</v>
      </c>
      <c r="J52" s="18">
        <f t="shared" si="23"/>
        <v>0.139732387326808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0.133981108006374</v>
      </c>
      <c r="O52" s="18">
        <f t="shared" si="39"/>
        <v>0.08414267893016</v>
      </c>
      <c r="P52" s="18">
        <f t="shared" si="26"/>
        <v>0.0117574574029844</v>
      </c>
      <c r="Q52" s="23">
        <f t="shared" si="27"/>
        <v>0.00182240589746258</v>
      </c>
      <c r="R52" s="18">
        <f t="shared" si="28"/>
        <v>0.0119491114583333</v>
      </c>
      <c r="S52" s="24">
        <f t="shared" si="29"/>
        <v>0.152513925727224</v>
      </c>
      <c r="T52" s="3">
        <v>0.01</v>
      </c>
      <c r="U52" s="25">
        <f t="shared" si="30"/>
        <v>0.00152513925727224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0.0286251392572722</v>
      </c>
      <c r="AR52" s="28">
        <f t="shared" si="34"/>
        <v>7.70910416666667</v>
      </c>
      <c r="AS52" s="1">
        <f t="shared" si="35"/>
        <v>0.155</v>
      </c>
      <c r="AT52" s="2">
        <f t="shared" si="36"/>
        <v>104.924217827248</v>
      </c>
      <c r="AU52" s="1">
        <f t="shared" si="37"/>
        <v>24045.4972966498</v>
      </c>
    </row>
    <row r="53" s="1" customFormat="1" spans="1:48">
      <c r="A53" s="13"/>
      <c r="B53" s="13"/>
      <c r="C53" s="16">
        <v>11</v>
      </c>
      <c r="D53" s="17">
        <v>13.0741907706</v>
      </c>
      <c r="E53" s="19">
        <f t="shared" si="38"/>
        <v>16.9413323190323</v>
      </c>
      <c r="F53" s="16" t="s">
        <v>75</v>
      </c>
      <c r="G53" s="13">
        <v>12</v>
      </c>
      <c r="H53" s="18">
        <f t="shared" si="21"/>
        <v>13.0741907706</v>
      </c>
      <c r="I53" s="18">
        <f t="shared" si="22"/>
        <v>286.2241907706</v>
      </c>
      <c r="J53" s="18">
        <f t="shared" si="23"/>
        <v>0.0887871716171419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0.149476263193842</v>
      </c>
      <c r="P53" s="18">
        <f t="shared" si="26"/>
        <v>0.0132715746328807</v>
      </c>
      <c r="Q53" s="23">
        <f t="shared" si="27"/>
        <v>0.00205709406809652</v>
      </c>
      <c r="R53" s="18">
        <f t="shared" si="28"/>
        <v>0.0119491114583333</v>
      </c>
      <c r="S53" s="24">
        <f t="shared" si="29"/>
        <v>0.172154563564799</v>
      </c>
      <c r="T53" s="3">
        <v>0.01</v>
      </c>
      <c r="U53" s="25">
        <f t="shared" si="30"/>
        <v>0.00172154563564799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0.016521545635648</v>
      </c>
      <c r="AR53" s="28">
        <f t="shared" si="34"/>
        <v>7.70910416666667</v>
      </c>
      <c r="AS53" s="1">
        <f t="shared" si="35"/>
        <v>0.155</v>
      </c>
      <c r="AT53" s="2">
        <f t="shared" si="36"/>
        <v>104.924217827248</v>
      </c>
      <c r="AU53" s="1">
        <f t="shared" si="37"/>
        <v>13878.3178432057</v>
      </c>
      <c r="AV53" s="1">
        <f>SUM(AU42:AU53)</f>
        <v>293058.397231539</v>
      </c>
    </row>
    <row r="54" s="1" customFormat="1" spans="1:46">
      <c r="A54" s="13"/>
      <c r="B54" s="13"/>
      <c r="C54" s="16">
        <v>12</v>
      </c>
      <c r="D54" s="17">
        <v>3.50320072554839</v>
      </c>
      <c r="E54" s="19">
        <f t="shared" si="38"/>
        <v>13.0741907706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9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</row>
    <row r="57" s="1" customFormat="1" spans="1:79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</row>
    <row r="58" s="1" customFormat="1" spans="1:79">
      <c r="A58" s="13" t="s">
        <v>71</v>
      </c>
      <c r="B58" s="13">
        <f>F7</f>
        <v>122.786</v>
      </c>
      <c r="C58" s="16" t="s">
        <v>72</v>
      </c>
      <c r="D58" s="17">
        <v>5.92710150809677</v>
      </c>
      <c r="E58" s="16"/>
      <c r="F58" s="16"/>
      <c r="G58" s="13">
        <v>1</v>
      </c>
      <c r="H58" s="18">
        <f t="shared" ref="H58:H69" si="40">E59</f>
        <v>5.92710150809677</v>
      </c>
      <c r="I58" s="18">
        <f t="shared" ref="I58:I69" si="41">H58+273.15</f>
        <v>279.077101508097</v>
      </c>
      <c r="J58" s="18">
        <f t="shared" ref="J58:J69" si="42">EXP(($C$16*(I58-$C$14))/($C$17*I58*$C$14))</f>
        <v>0.0371531689241059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0.102642502489093</v>
      </c>
      <c r="Q58" s="23">
        <f t="shared" ref="Q58:Q69" si="46">P58*$B$60</f>
        <v>0.0297663257218371</v>
      </c>
      <c r="R58" s="18">
        <f t="shared" ref="R58:R69" si="47">L58*$B$60</f>
        <v>0.80117865</v>
      </c>
      <c r="S58" s="24">
        <f t="shared" ref="S58:S69" si="48">Q58/R58</f>
        <v>0.0371531689241059</v>
      </c>
      <c r="T58" s="3">
        <v>0.27</v>
      </c>
      <c r="U58" s="25">
        <f t="shared" ref="U58:U69" si="49">S58*T58</f>
        <v>0.0100313556095086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0.228349092394928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305.953388476922</v>
      </c>
      <c r="AF58" s="1">
        <f t="shared" ref="AF58:AF69" si="54">AE58*10000*AC58*AB58</f>
        <v>7148619.19197475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</row>
    <row r="59" s="1" customFormat="1" spans="1:79">
      <c r="A59" s="13" t="s">
        <v>74</v>
      </c>
      <c r="B59" s="13">
        <v>27</v>
      </c>
      <c r="C59" s="16">
        <v>1</v>
      </c>
      <c r="D59" s="17">
        <v>-0.333023304516129</v>
      </c>
      <c r="E59" s="19">
        <f t="shared" ref="E59:E70" si="55">D58</f>
        <v>5.92710150809677</v>
      </c>
      <c r="F59" s="16" t="s">
        <v>73</v>
      </c>
      <c r="G59" s="13">
        <v>2</v>
      </c>
      <c r="H59" s="18">
        <f t="shared" si="40"/>
        <v>-0.333023304516129</v>
      </c>
      <c r="I59" s="18">
        <f t="shared" si="41"/>
        <v>272.816976695484</v>
      </c>
      <c r="J59" s="18">
        <f t="shared" si="42"/>
        <v>0.0166843636472171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5.42272749751091</v>
      </c>
      <c r="P59" s="18">
        <f t="shared" si="45"/>
        <v>0.0904747575282355</v>
      </c>
      <c r="Q59" s="23">
        <f t="shared" si="46"/>
        <v>0.0262376796831883</v>
      </c>
      <c r="R59" s="18">
        <f t="shared" si="47"/>
        <v>0.80117865</v>
      </c>
      <c r="S59" s="24">
        <f t="shared" si="48"/>
        <v>0.0327488503134579</v>
      </c>
      <c r="T59" s="3">
        <v>0.27</v>
      </c>
      <c r="U59" s="25">
        <f t="shared" si="49"/>
        <v>0.00884218958463364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0.228118037436294</v>
      </c>
      <c r="AC59" s="28">
        <f t="shared" si="51"/>
        <v>10.2321666666667</v>
      </c>
      <c r="AD59" s="1">
        <f t="shared" si="52"/>
        <v>0.29</v>
      </c>
      <c r="AE59" s="29">
        <f t="shared" si="53"/>
        <v>305.953388476922</v>
      </c>
      <c r="AF59" s="1">
        <f t="shared" si="54"/>
        <v>7141385.8638526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</row>
    <row r="60" s="1" customFormat="1" spans="1:79">
      <c r="A60" s="13" t="s">
        <v>38</v>
      </c>
      <c r="B60" s="13">
        <f>H7</f>
        <v>0.29</v>
      </c>
      <c r="C60" s="16">
        <v>2</v>
      </c>
      <c r="D60" s="17">
        <v>5.12673637721429</v>
      </c>
      <c r="E60" s="19">
        <f t="shared" si="55"/>
        <v>-0.333023304516129</v>
      </c>
      <c r="F60" s="16" t="s">
        <v>73</v>
      </c>
      <c r="G60" s="13">
        <v>3</v>
      </c>
      <c r="H60" s="18">
        <f t="shared" si="40"/>
        <v>5.12673637721429</v>
      </c>
      <c r="I60" s="18">
        <f t="shared" si="41"/>
        <v>278.276736377214</v>
      </c>
      <c r="J60" s="18">
        <f t="shared" si="42"/>
        <v>0.0336059263880343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8.09493773998267</v>
      </c>
      <c r="P60" s="18">
        <f t="shared" si="45"/>
        <v>0.272037881805578</v>
      </c>
      <c r="Q60" s="23">
        <f t="shared" si="46"/>
        <v>0.0788909857236177</v>
      </c>
      <c r="R60" s="18">
        <f t="shared" si="47"/>
        <v>0.80117865</v>
      </c>
      <c r="S60" s="24">
        <f t="shared" si="48"/>
        <v>0.0984686570512304</v>
      </c>
      <c r="T60" s="3">
        <v>0.27</v>
      </c>
      <c r="U60" s="25">
        <f t="shared" si="49"/>
        <v>0.0265865374038322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0.231565764217565</v>
      </c>
      <c r="AC60" s="28">
        <f t="shared" si="51"/>
        <v>10.2321666666667</v>
      </c>
      <c r="AD60" s="1">
        <f t="shared" si="52"/>
        <v>0.29</v>
      </c>
      <c r="AE60" s="29">
        <f t="shared" si="53"/>
        <v>305.953388476922</v>
      </c>
      <c r="AF60" s="1">
        <f t="shared" si="54"/>
        <v>7249319.2284164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</row>
    <row r="61" s="1" customFormat="1" spans="1:79">
      <c r="A61" s="13"/>
      <c r="B61" s="13"/>
      <c r="C61" s="16">
        <v>3</v>
      </c>
      <c r="D61" s="17">
        <v>9.57619713116129</v>
      </c>
      <c r="E61" s="19">
        <f t="shared" si="55"/>
        <v>5.12673637721429</v>
      </c>
      <c r="F61" s="16" t="s">
        <v>73</v>
      </c>
      <c r="G61" s="13">
        <v>4</v>
      </c>
      <c r="H61" s="18">
        <f t="shared" si="40"/>
        <v>9.57619713116129</v>
      </c>
      <c r="I61" s="18">
        <f t="shared" si="41"/>
        <v>282.726197131161</v>
      </c>
      <c r="J61" s="18">
        <f t="shared" si="42"/>
        <v>0.0582857827015084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10.5855848581771</v>
      </c>
      <c r="P61" s="18">
        <f t="shared" si="45"/>
        <v>0.616989098812087</v>
      </c>
      <c r="Q61" s="23">
        <f t="shared" si="46"/>
        <v>0.178926838655505</v>
      </c>
      <c r="R61" s="18">
        <f t="shared" si="47"/>
        <v>0.80117865</v>
      </c>
      <c r="S61" s="24">
        <f t="shared" si="48"/>
        <v>0.223329514154559</v>
      </c>
      <c r="T61" s="3">
        <v>0.27</v>
      </c>
      <c r="U61" s="25">
        <f t="shared" si="49"/>
        <v>0.0602989688217309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0.238116089642062</v>
      </c>
      <c r="AC61" s="28">
        <f t="shared" si="51"/>
        <v>10.2321666666667</v>
      </c>
      <c r="AD61" s="1">
        <f t="shared" si="52"/>
        <v>0.29</v>
      </c>
      <c r="AE61" s="29">
        <f t="shared" si="53"/>
        <v>305.953388476922</v>
      </c>
      <c r="AF61" s="1">
        <f t="shared" si="54"/>
        <v>7454381.49318013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</row>
    <row r="62" s="1" customFormat="1" spans="1:79">
      <c r="A62" s="13"/>
      <c r="B62" s="13"/>
      <c r="C62" s="16">
        <v>4</v>
      </c>
      <c r="D62" s="17">
        <v>17.0835714021333</v>
      </c>
      <c r="E62" s="19">
        <f t="shared" si="55"/>
        <v>9.57619713116129</v>
      </c>
      <c r="F62" s="16" t="s">
        <v>73</v>
      </c>
      <c r="G62" s="13">
        <v>5</v>
      </c>
      <c r="H62" s="18">
        <f t="shared" si="40"/>
        <v>17.0835714021333</v>
      </c>
      <c r="I62" s="18">
        <f t="shared" si="41"/>
        <v>290.233571402133</v>
      </c>
      <c r="J62" s="18">
        <f t="shared" si="42"/>
        <v>0.142049922028384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9.47016597139675</v>
      </c>
      <c r="O62" s="18">
        <f t="shared" si="56"/>
        <v>3.26111478796825</v>
      </c>
      <c r="P62" s="18">
        <f t="shared" si="45"/>
        <v>0.4632411013565</v>
      </c>
      <c r="Q62" s="23">
        <f t="shared" si="46"/>
        <v>0.134339919393385</v>
      </c>
      <c r="R62" s="18">
        <f t="shared" si="47"/>
        <v>0.80117865</v>
      </c>
      <c r="S62" s="24">
        <f t="shared" si="48"/>
        <v>0.167677857358512</v>
      </c>
      <c r="T62" s="3">
        <v>0.27</v>
      </c>
      <c r="U62" s="25">
        <f t="shared" si="49"/>
        <v>0.0452730214867982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0.283996548074885</v>
      </c>
      <c r="AC62" s="28">
        <f t="shared" si="51"/>
        <v>10.2321666666667</v>
      </c>
      <c r="AD62" s="1">
        <f t="shared" si="52"/>
        <v>0.29</v>
      </c>
      <c r="AE62" s="29">
        <f t="shared" si="53"/>
        <v>305.953388476922</v>
      </c>
      <c r="AF62" s="1">
        <f t="shared" si="54"/>
        <v>8890699.55448528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</row>
    <row r="63" s="1" customFormat="1" spans="1:79">
      <c r="A63" s="13"/>
      <c r="B63" s="13"/>
      <c r="C63" s="16">
        <v>5</v>
      </c>
      <c r="D63" s="17">
        <v>21.5314606516129</v>
      </c>
      <c r="E63" s="19">
        <f t="shared" si="55"/>
        <v>17.0835714021333</v>
      </c>
      <c r="F63" s="16" t="s">
        <v>75</v>
      </c>
      <c r="G63" s="13">
        <v>6</v>
      </c>
      <c r="H63" s="18">
        <f t="shared" si="40"/>
        <v>21.5314606516129</v>
      </c>
      <c r="I63" s="18">
        <f t="shared" si="41"/>
        <v>294.681460651613</v>
      </c>
      <c r="J63" s="18">
        <f t="shared" si="42"/>
        <v>0.23569770600687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5.56055868661175</v>
      </c>
      <c r="P63" s="18">
        <f t="shared" si="45"/>
        <v>1.31061092655096</v>
      </c>
      <c r="Q63" s="23">
        <f t="shared" si="46"/>
        <v>0.380077168699779</v>
      </c>
      <c r="R63" s="18">
        <f t="shared" si="47"/>
        <v>0.80117865</v>
      </c>
      <c r="S63" s="24">
        <f t="shared" si="48"/>
        <v>0.474397525071068</v>
      </c>
      <c r="T63" s="3">
        <v>0.27</v>
      </c>
      <c r="U63" s="25">
        <f t="shared" si="49"/>
        <v>0.128087331769188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0.300087368562753</v>
      </c>
      <c r="AC63" s="28">
        <f t="shared" si="51"/>
        <v>10.2321666666667</v>
      </c>
      <c r="AD63" s="1">
        <f t="shared" si="52"/>
        <v>0.29</v>
      </c>
      <c r="AE63" s="29">
        <f t="shared" si="53"/>
        <v>305.953388476922</v>
      </c>
      <c r="AF63" s="1">
        <f t="shared" si="54"/>
        <v>9394433.31995722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</row>
    <row r="64" s="1" customFormat="1" spans="1:79">
      <c r="A64" s="13"/>
      <c r="B64" s="13"/>
      <c r="C64" s="16">
        <v>6</v>
      </c>
      <c r="D64" s="17">
        <v>25.124657799</v>
      </c>
      <c r="E64" s="19">
        <f t="shared" si="55"/>
        <v>21.5314606516129</v>
      </c>
      <c r="F64" s="16" t="s">
        <v>73</v>
      </c>
      <c r="G64" s="13">
        <v>7</v>
      </c>
      <c r="H64" s="18">
        <f t="shared" si="40"/>
        <v>25.124657799</v>
      </c>
      <c r="I64" s="18">
        <f t="shared" si="41"/>
        <v>298.274657799</v>
      </c>
      <c r="J64" s="18">
        <f t="shared" si="42"/>
        <v>0.350931456357394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7.01263276006078</v>
      </c>
      <c r="P64" s="18">
        <f t="shared" si="45"/>
        <v>2.4609534273877</v>
      </c>
      <c r="Q64" s="23">
        <f t="shared" si="46"/>
        <v>0.713676493942434</v>
      </c>
      <c r="R64" s="18">
        <f t="shared" si="47"/>
        <v>0.80117865</v>
      </c>
      <c r="S64" s="24">
        <f t="shared" si="48"/>
        <v>0.89078321538203</v>
      </c>
      <c r="T64" s="3">
        <v>0.27</v>
      </c>
      <c r="U64" s="25">
        <f t="shared" si="49"/>
        <v>0.240511468153148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0.337131378262157</v>
      </c>
      <c r="AC64" s="28">
        <f t="shared" si="51"/>
        <v>10.2321666666667</v>
      </c>
      <c r="AD64" s="1">
        <f t="shared" si="52"/>
        <v>0.29</v>
      </c>
      <c r="AE64" s="29">
        <f t="shared" si="53"/>
        <v>305.953388476922</v>
      </c>
      <c r="AF64" s="1">
        <f t="shared" si="54"/>
        <v>10554120.5160283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</row>
    <row r="65" s="1" customFormat="1" spans="1:79">
      <c r="A65" s="13"/>
      <c r="B65" s="13"/>
      <c r="C65" s="16">
        <v>7</v>
      </c>
      <c r="D65" s="17">
        <v>27.934046483871</v>
      </c>
      <c r="E65" s="19">
        <f t="shared" si="55"/>
        <v>25.124657799</v>
      </c>
      <c r="F65" s="16" t="s">
        <v>73</v>
      </c>
      <c r="G65" s="13">
        <v>8</v>
      </c>
      <c r="H65" s="18">
        <f t="shared" si="40"/>
        <v>27.934046483871</v>
      </c>
      <c r="I65" s="18">
        <f t="shared" si="41"/>
        <v>301.084046483871</v>
      </c>
      <c r="J65" s="18">
        <f t="shared" si="42"/>
        <v>0.475889855067557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7.31436433267308</v>
      </c>
      <c r="P65" s="18">
        <f t="shared" si="45"/>
        <v>3.4808317821871</v>
      </c>
      <c r="Q65" s="23">
        <f t="shared" si="46"/>
        <v>1.00944121683426</v>
      </c>
      <c r="R65" s="18">
        <f t="shared" si="47"/>
        <v>0.80117865</v>
      </c>
      <c r="S65" s="24">
        <f t="shared" si="48"/>
        <v>1.25994522798911</v>
      </c>
      <c r="T65" s="3">
        <v>0.27</v>
      </c>
      <c r="U65" s="25">
        <f t="shared" si="49"/>
        <v>0.34018521155706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0.356497986605537</v>
      </c>
      <c r="AC65" s="28">
        <f t="shared" si="51"/>
        <v>10.2321666666667</v>
      </c>
      <c r="AD65" s="1">
        <f t="shared" si="52"/>
        <v>0.29</v>
      </c>
      <c r="AE65" s="29">
        <f t="shared" si="53"/>
        <v>305.953388476922</v>
      </c>
      <c r="AF65" s="1">
        <f t="shared" si="54"/>
        <v>11160404.984405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</row>
    <row r="66" s="1" customFormat="1" spans="1:79">
      <c r="A66" s="13"/>
      <c r="B66" s="13"/>
      <c r="C66" s="16">
        <v>8</v>
      </c>
      <c r="D66" s="17">
        <v>26.4414511193548</v>
      </c>
      <c r="E66" s="19">
        <f t="shared" si="55"/>
        <v>27.934046483871</v>
      </c>
      <c r="F66" s="16" t="s">
        <v>73</v>
      </c>
      <c r="G66" s="13">
        <v>9</v>
      </c>
      <c r="H66" s="18">
        <f t="shared" si="40"/>
        <v>26.4414511193548</v>
      </c>
      <c r="I66" s="18">
        <f t="shared" si="41"/>
        <v>299.591451119355</v>
      </c>
      <c r="J66" s="18">
        <f t="shared" si="42"/>
        <v>0.405073965271536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6.59621755048598</v>
      </c>
      <c r="P66" s="18">
        <f t="shared" si="45"/>
        <v>2.67195599896905</v>
      </c>
      <c r="Q66" s="23">
        <f t="shared" si="46"/>
        <v>0.774867239701026</v>
      </c>
      <c r="R66" s="18">
        <f t="shared" si="47"/>
        <v>0.80117865</v>
      </c>
      <c r="S66" s="24">
        <f t="shared" si="48"/>
        <v>0.967159122002347</v>
      </c>
      <c r="T66" s="3">
        <v>0.27</v>
      </c>
      <c r="U66" s="25">
        <f t="shared" si="49"/>
        <v>0.261132962940634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0.341138134699365</v>
      </c>
      <c r="AC66" s="28">
        <f t="shared" si="51"/>
        <v>10.2321666666667</v>
      </c>
      <c r="AD66" s="1">
        <f t="shared" si="52"/>
        <v>0.29</v>
      </c>
      <c r="AE66" s="29">
        <f t="shared" si="53"/>
        <v>305.953388476922</v>
      </c>
      <c r="AF66" s="1">
        <f t="shared" si="54"/>
        <v>10679554.6732837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</row>
    <row r="67" s="1" customFormat="1" spans="1:79">
      <c r="A67" s="13"/>
      <c r="B67" s="13"/>
      <c r="C67" s="16">
        <v>9</v>
      </c>
      <c r="D67" s="17">
        <v>21.8470403326667</v>
      </c>
      <c r="E67" s="19">
        <f t="shared" si="55"/>
        <v>26.4414511193548</v>
      </c>
      <c r="F67" s="16" t="s">
        <v>73</v>
      </c>
      <c r="G67" s="13">
        <v>10</v>
      </c>
      <c r="H67" s="18">
        <f t="shared" si="40"/>
        <v>21.8470403326667</v>
      </c>
      <c r="I67" s="18">
        <f t="shared" si="41"/>
        <v>294.997040332667</v>
      </c>
      <c r="J67" s="18">
        <f t="shared" si="42"/>
        <v>0.244177939768819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6.68694655151693</v>
      </c>
      <c r="P67" s="18">
        <f t="shared" si="45"/>
        <v>1.63280483229361</v>
      </c>
      <c r="Q67" s="23">
        <f t="shared" si="46"/>
        <v>0.473513401365147</v>
      </c>
      <c r="R67" s="18">
        <f t="shared" si="47"/>
        <v>0.80117865</v>
      </c>
      <c r="S67" s="24">
        <f t="shared" si="48"/>
        <v>0.591020993089553</v>
      </c>
      <c r="T67" s="3">
        <v>0.27</v>
      </c>
      <c r="U67" s="25">
        <f t="shared" si="49"/>
        <v>0.159575668134179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0.306205552318471</v>
      </c>
      <c r="AC67" s="28">
        <f t="shared" si="51"/>
        <v>10.2321666666667</v>
      </c>
      <c r="AD67" s="1">
        <f t="shared" si="52"/>
        <v>0.29</v>
      </c>
      <c r="AE67" s="29">
        <f t="shared" si="53"/>
        <v>305.953388476922</v>
      </c>
      <c r="AF67" s="1">
        <f t="shared" si="54"/>
        <v>9585967.10429349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</row>
    <row r="68" s="1" customFormat="1" spans="1:79">
      <c r="A68" s="13"/>
      <c r="B68" s="13"/>
      <c r="C68" s="16">
        <v>10</v>
      </c>
      <c r="D68" s="17">
        <v>16.9413323190323</v>
      </c>
      <c r="E68" s="19">
        <f t="shared" si="55"/>
        <v>21.8470403326667</v>
      </c>
      <c r="F68" s="16" t="s">
        <v>73</v>
      </c>
      <c r="G68" s="13">
        <v>11</v>
      </c>
      <c r="H68" s="18">
        <f t="shared" si="40"/>
        <v>16.9413323190323</v>
      </c>
      <c r="I68" s="18">
        <f t="shared" si="41"/>
        <v>290.091332319032</v>
      </c>
      <c r="J68" s="18">
        <f t="shared" si="42"/>
        <v>0.139732387326808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4.80143463326215</v>
      </c>
      <c r="O68" s="18">
        <f t="shared" si="56"/>
        <v>3.01539208596116</v>
      </c>
      <c r="P68" s="18">
        <f t="shared" si="45"/>
        <v>0.421347934897717</v>
      </c>
      <c r="Q68" s="23">
        <f t="shared" si="46"/>
        <v>0.122190901120338</v>
      </c>
      <c r="R68" s="18">
        <f t="shared" si="47"/>
        <v>0.80117865</v>
      </c>
      <c r="S68" s="24">
        <f t="shared" si="48"/>
        <v>0.152513925727224</v>
      </c>
      <c r="T68" s="3">
        <v>0.27</v>
      </c>
      <c r="U68" s="25">
        <f t="shared" si="49"/>
        <v>0.0411787599463506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0.283201033057576</v>
      </c>
      <c r="AC68" s="28">
        <f t="shared" si="51"/>
        <v>10.2321666666667</v>
      </c>
      <c r="AD68" s="1">
        <f t="shared" si="52"/>
        <v>0.29</v>
      </c>
      <c r="AE68" s="29">
        <f t="shared" si="53"/>
        <v>305.953388476922</v>
      </c>
      <c r="AF68" s="1">
        <f t="shared" si="54"/>
        <v>8865795.43132633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</row>
    <row r="69" s="1" customFormat="1" spans="1:79">
      <c r="A69" s="13"/>
      <c r="B69" s="13"/>
      <c r="C69" s="16">
        <v>11</v>
      </c>
      <c r="D69" s="17">
        <v>13.0741907706</v>
      </c>
      <c r="E69" s="19">
        <f t="shared" si="55"/>
        <v>16.9413323190323</v>
      </c>
      <c r="F69" s="16" t="s">
        <v>75</v>
      </c>
      <c r="G69" s="13">
        <v>12</v>
      </c>
      <c r="H69" s="18">
        <f t="shared" si="40"/>
        <v>13.0741907706</v>
      </c>
      <c r="I69" s="18">
        <f t="shared" si="41"/>
        <v>286.2241907706</v>
      </c>
      <c r="J69" s="18">
        <f t="shared" si="42"/>
        <v>0.0887871716171419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5.35672915106345</v>
      </c>
      <c r="P69" s="18">
        <f t="shared" si="45"/>
        <v>0.475608830442017</v>
      </c>
      <c r="Q69" s="23">
        <f t="shared" si="46"/>
        <v>0.137926560828185</v>
      </c>
      <c r="R69" s="18">
        <f t="shared" si="47"/>
        <v>0.80117865</v>
      </c>
      <c r="S69" s="24">
        <f t="shared" si="48"/>
        <v>0.172154563564799</v>
      </c>
      <c r="T69" s="3">
        <v>0.27</v>
      </c>
      <c r="U69" s="25">
        <f t="shared" si="49"/>
        <v>0.0464817321624958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0.235431400559173</v>
      </c>
      <c r="AC69" s="28">
        <f t="shared" si="51"/>
        <v>10.2321666666667</v>
      </c>
      <c r="AD69" s="1">
        <f t="shared" si="52"/>
        <v>0.29</v>
      </c>
      <c r="AE69" s="29">
        <f t="shared" si="53"/>
        <v>305.953388476922</v>
      </c>
      <c r="AF69" s="1">
        <f t="shared" si="54"/>
        <v>7370335.52785071</v>
      </c>
      <c r="AG69" s="1">
        <f>SUM(AF58:AF69)</f>
        <v>105495016.889054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</row>
    <row r="70" s="1" customFormat="1" spans="1:46">
      <c r="A70" s="13"/>
      <c r="B70" s="13"/>
      <c r="C70" s="16">
        <v>12</v>
      </c>
      <c r="D70" s="17">
        <v>3.50320072554839</v>
      </c>
      <c r="E70" s="19">
        <f t="shared" si="55"/>
        <v>13.0741907706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5.92710150809677</v>
      </c>
      <c r="E74" s="16"/>
      <c r="F74" s="16"/>
      <c r="G74" s="13">
        <v>1</v>
      </c>
      <c r="H74" s="18">
        <f t="shared" ref="H74:H85" si="57">E75</f>
        <v>5.92710150809677</v>
      </c>
      <c r="I74" s="18">
        <f t="shared" ref="I74:I85" si="58">H74+273.15</f>
        <v>279.077101508097</v>
      </c>
      <c r="J74" s="18">
        <f t="shared" ref="J74:J85" si="59">EXP(($C$16*(I74-$C$14))/($C$17*I74*$C$14))</f>
        <v>0.0371531689241059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0.0193649747066225</v>
      </c>
      <c r="Q74" s="23">
        <f t="shared" ref="Q74:Q85" si="63">P74*$B$76</f>
        <v>0.00503489342372184</v>
      </c>
      <c r="R74" s="18">
        <f t="shared" ref="R74:R85" si="64">L74*$B$76</f>
        <v>0.1355172</v>
      </c>
      <c r="S74" s="24">
        <f t="shared" ref="S74:S85" si="65">Q74/R74</f>
        <v>0.0371531689241059</v>
      </c>
      <c r="T74" s="3">
        <v>0.01</v>
      </c>
      <c r="U74" s="25">
        <f t="shared" ref="U74:U85" si="66">S74*T74</f>
        <v>0.000371531689241059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0.0103215316892411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0.15</v>
      </c>
      <c r="AX74" s="1">
        <f t="shared" ref="AX74:AX85" si="73">AW74*10000*AV74*0.67*AU74*AT74</f>
        <v>140.57387996084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-0.333023304516129</v>
      </c>
      <c r="E75" s="19">
        <f t="shared" ref="E75:E86" si="74">D74</f>
        <v>5.92710150809677</v>
      </c>
      <c r="F75" s="16" t="s">
        <v>73</v>
      </c>
      <c r="G75" s="13">
        <v>2</v>
      </c>
      <c r="H75" s="18">
        <f t="shared" si="57"/>
        <v>-0.333023304516129</v>
      </c>
      <c r="I75" s="18">
        <f t="shared" si="58"/>
        <v>272.816976695484</v>
      </c>
      <c r="J75" s="18">
        <f t="shared" si="59"/>
        <v>0.0166843636472171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1.02307502529338</v>
      </c>
      <c r="P75" s="18">
        <f t="shared" si="62"/>
        <v>0.0170693557603805</v>
      </c>
      <c r="Q75" s="23">
        <f t="shared" si="63"/>
        <v>0.00443803249769894</v>
      </c>
      <c r="R75" s="18">
        <f t="shared" si="64"/>
        <v>0.1355172</v>
      </c>
      <c r="S75" s="24">
        <f t="shared" si="65"/>
        <v>0.0327488503134579</v>
      </c>
      <c r="T75" s="3">
        <v>0.01</v>
      </c>
      <c r="U75" s="25">
        <f t="shared" si="66"/>
        <v>0.000327488503134579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0.00581748850313458</v>
      </c>
      <c r="AU75" s="28">
        <f t="shared" si="70"/>
        <v>52.122</v>
      </c>
      <c r="AV75" s="1">
        <f t="shared" si="71"/>
        <v>0.26</v>
      </c>
      <c r="AW75" s="2">
        <f t="shared" si="72"/>
        <v>0.15</v>
      </c>
      <c r="AX75" s="1">
        <f t="shared" si="73"/>
        <v>79.2311601741875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5.12673637721429</v>
      </c>
      <c r="E76" s="19">
        <f t="shared" si="74"/>
        <v>-0.333023304516129</v>
      </c>
      <c r="F76" s="16" t="s">
        <v>73</v>
      </c>
      <c r="G76" s="13">
        <v>3</v>
      </c>
      <c r="H76" s="18">
        <f t="shared" si="57"/>
        <v>5.12673637721429</v>
      </c>
      <c r="I76" s="18">
        <f t="shared" si="58"/>
        <v>278.276736377214</v>
      </c>
      <c r="J76" s="18">
        <f t="shared" si="59"/>
        <v>0.0336059263880343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1.527225669533</v>
      </c>
      <c r="P76" s="18">
        <f t="shared" si="62"/>
        <v>0.0513238334282423</v>
      </c>
      <c r="Q76" s="23">
        <f t="shared" si="63"/>
        <v>0.013344196691343</v>
      </c>
      <c r="R76" s="18">
        <f t="shared" si="64"/>
        <v>0.1355172</v>
      </c>
      <c r="S76" s="24">
        <f t="shared" si="65"/>
        <v>0.0984686570512304</v>
      </c>
      <c r="T76" s="3">
        <v>0.01</v>
      </c>
      <c r="U76" s="25">
        <f t="shared" si="66"/>
        <v>0.000984686570512304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0.0064746865705123</v>
      </c>
      <c r="AU76" s="28">
        <f t="shared" si="70"/>
        <v>52.122</v>
      </c>
      <c r="AV76" s="1">
        <f t="shared" si="71"/>
        <v>0.26</v>
      </c>
      <c r="AW76" s="2">
        <f t="shared" si="72"/>
        <v>0.15</v>
      </c>
      <c r="AX76" s="1">
        <f t="shared" si="73"/>
        <v>88.1818551887997</v>
      </c>
    </row>
    <row r="77" s="1" customFormat="1" spans="1:50">
      <c r="A77" s="13"/>
      <c r="B77" s="13"/>
      <c r="C77" s="16">
        <v>3</v>
      </c>
      <c r="D77" s="17">
        <v>9.57619713116129</v>
      </c>
      <c r="E77" s="19">
        <f t="shared" si="74"/>
        <v>5.12673637721429</v>
      </c>
      <c r="F77" s="16" t="s">
        <v>73</v>
      </c>
      <c r="G77" s="13">
        <v>4</v>
      </c>
      <c r="H77" s="18">
        <f t="shared" si="57"/>
        <v>9.57619713116129</v>
      </c>
      <c r="I77" s="18">
        <f t="shared" si="58"/>
        <v>282.726197131161</v>
      </c>
      <c r="J77" s="18">
        <f t="shared" si="59"/>
        <v>0.0582857827015084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1.99712183610475</v>
      </c>
      <c r="P77" s="18">
        <f t="shared" si="62"/>
        <v>0.116403809367639</v>
      </c>
      <c r="Q77" s="23">
        <f t="shared" si="63"/>
        <v>0.0302649904355862</v>
      </c>
      <c r="R77" s="18">
        <f t="shared" si="64"/>
        <v>0.1355172</v>
      </c>
      <c r="S77" s="24">
        <f t="shared" si="65"/>
        <v>0.223329514154559</v>
      </c>
      <c r="T77" s="3">
        <v>0.01</v>
      </c>
      <c r="U77" s="25">
        <f t="shared" si="66"/>
        <v>0.00223329514154559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0.00772329514154559</v>
      </c>
      <c r="AU77" s="28">
        <f t="shared" si="70"/>
        <v>52.122</v>
      </c>
      <c r="AV77" s="1">
        <f t="shared" si="71"/>
        <v>0.26</v>
      </c>
      <c r="AW77" s="2">
        <f t="shared" si="72"/>
        <v>0.15</v>
      </c>
      <c r="AX77" s="1">
        <f t="shared" si="73"/>
        <v>105.187252901764</v>
      </c>
    </row>
    <row r="78" s="1" customFormat="1" spans="1:50">
      <c r="A78" s="13"/>
      <c r="B78" s="13"/>
      <c r="C78" s="16">
        <v>4</v>
      </c>
      <c r="D78" s="17">
        <v>17.0835714021333</v>
      </c>
      <c r="E78" s="19">
        <f t="shared" si="74"/>
        <v>9.57619713116129</v>
      </c>
      <c r="F78" s="16" t="s">
        <v>73</v>
      </c>
      <c r="G78" s="13">
        <v>5</v>
      </c>
      <c r="H78" s="18">
        <f t="shared" si="57"/>
        <v>17.0835714021333</v>
      </c>
      <c r="I78" s="18">
        <f t="shared" si="58"/>
        <v>290.233571402133</v>
      </c>
      <c r="J78" s="18">
        <f t="shared" si="59"/>
        <v>0.142049922028384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1.78668212540026</v>
      </c>
      <c r="O78" s="18">
        <f t="shared" si="75"/>
        <v>0.615255901336856</v>
      </c>
      <c r="P78" s="18">
        <f t="shared" si="62"/>
        <v>0.0873970528124035</v>
      </c>
      <c r="Q78" s="23">
        <f t="shared" si="63"/>
        <v>0.0227232337312249</v>
      </c>
      <c r="R78" s="18">
        <f t="shared" si="64"/>
        <v>0.1355172</v>
      </c>
      <c r="S78" s="24">
        <f t="shared" si="65"/>
        <v>0.167677857358512</v>
      </c>
      <c r="T78" s="3">
        <v>0.01</v>
      </c>
      <c r="U78" s="25">
        <f t="shared" si="66"/>
        <v>0.00167677857358512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0.0116267785735851</v>
      </c>
      <c r="AU78" s="28">
        <f t="shared" si="70"/>
        <v>52.122</v>
      </c>
      <c r="AV78" s="1">
        <f t="shared" si="71"/>
        <v>0.26</v>
      </c>
      <c r="AW78" s="2">
        <f t="shared" si="72"/>
        <v>0.15</v>
      </c>
      <c r="AX78" s="1">
        <f t="shared" si="73"/>
        <v>158.350661969881</v>
      </c>
    </row>
    <row r="79" s="1" customFormat="1" spans="1:50">
      <c r="A79" s="13"/>
      <c r="B79" s="13"/>
      <c r="C79" s="16">
        <v>5</v>
      </c>
      <c r="D79" s="17">
        <v>21.5314606516129</v>
      </c>
      <c r="E79" s="19">
        <f t="shared" si="74"/>
        <v>17.0835714021333</v>
      </c>
      <c r="F79" s="16" t="s">
        <v>75</v>
      </c>
      <c r="G79" s="13">
        <v>6</v>
      </c>
      <c r="H79" s="18">
        <f t="shared" si="57"/>
        <v>21.5314606516129</v>
      </c>
      <c r="I79" s="18">
        <f t="shared" si="58"/>
        <v>294.681460651613</v>
      </c>
      <c r="J79" s="18">
        <f t="shared" si="59"/>
        <v>0.23569770600687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1.04907884852445</v>
      </c>
      <c r="P79" s="18">
        <f t="shared" si="62"/>
        <v>0.247265478017542</v>
      </c>
      <c r="Q79" s="23">
        <f t="shared" si="63"/>
        <v>0.0642890242845609</v>
      </c>
      <c r="R79" s="18">
        <f t="shared" si="64"/>
        <v>0.1355172</v>
      </c>
      <c r="S79" s="24">
        <f t="shared" si="65"/>
        <v>0.474397525071068</v>
      </c>
      <c r="T79" s="3">
        <v>0.01</v>
      </c>
      <c r="U79" s="25">
        <f t="shared" si="66"/>
        <v>0.00474397525071068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0.0146939752507107</v>
      </c>
      <c r="AU79" s="28">
        <f t="shared" si="70"/>
        <v>52.122</v>
      </c>
      <c r="AV79" s="1">
        <f t="shared" si="71"/>
        <v>0.26</v>
      </c>
      <c r="AW79" s="2">
        <f t="shared" si="72"/>
        <v>0.15</v>
      </c>
      <c r="AX79" s="1">
        <f t="shared" si="73"/>
        <v>200.124281475984</v>
      </c>
    </row>
    <row r="80" s="1" customFormat="1" spans="1:50">
      <c r="A80" s="13"/>
      <c r="B80" s="13"/>
      <c r="C80" s="16">
        <v>6</v>
      </c>
      <c r="D80" s="17">
        <v>25.124657799</v>
      </c>
      <c r="E80" s="19">
        <f t="shared" si="74"/>
        <v>21.5314606516129</v>
      </c>
      <c r="F80" s="16" t="s">
        <v>73</v>
      </c>
      <c r="G80" s="13">
        <v>7</v>
      </c>
      <c r="H80" s="18">
        <f t="shared" si="57"/>
        <v>25.124657799</v>
      </c>
      <c r="I80" s="18">
        <f t="shared" si="58"/>
        <v>298.274657799</v>
      </c>
      <c r="J80" s="18">
        <f t="shared" si="59"/>
        <v>0.350931456357394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1.32303337050691</v>
      </c>
      <c r="P80" s="18">
        <f t="shared" si="62"/>
        <v>0.464294027521422</v>
      </c>
      <c r="Q80" s="23">
        <f t="shared" si="63"/>
        <v>0.12071644715557</v>
      </c>
      <c r="R80" s="18">
        <f t="shared" si="64"/>
        <v>0.1355172</v>
      </c>
      <c r="S80" s="24">
        <f t="shared" si="65"/>
        <v>0.89078321538203</v>
      </c>
      <c r="T80" s="3">
        <v>0.01</v>
      </c>
      <c r="U80" s="25">
        <f t="shared" si="66"/>
        <v>0.0089078321538203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0.0238078321538203</v>
      </c>
      <c r="AU80" s="28">
        <f t="shared" si="70"/>
        <v>52.122</v>
      </c>
      <c r="AV80" s="1">
        <f t="shared" si="71"/>
        <v>0.26</v>
      </c>
      <c r="AW80" s="2">
        <f t="shared" si="72"/>
        <v>0.15</v>
      </c>
      <c r="AX80" s="1">
        <f t="shared" si="73"/>
        <v>324.250260531348</v>
      </c>
    </row>
    <row r="81" s="1" customFormat="1" spans="1:50">
      <c r="A81" s="13"/>
      <c r="B81" s="13"/>
      <c r="C81" s="16">
        <v>7</v>
      </c>
      <c r="D81" s="17">
        <v>27.934046483871</v>
      </c>
      <c r="E81" s="19">
        <f t="shared" si="74"/>
        <v>25.124657799</v>
      </c>
      <c r="F81" s="16" t="s">
        <v>73</v>
      </c>
      <c r="G81" s="13">
        <v>8</v>
      </c>
      <c r="H81" s="18">
        <f t="shared" si="57"/>
        <v>27.934046483871</v>
      </c>
      <c r="I81" s="18">
        <f t="shared" si="58"/>
        <v>301.084046483871</v>
      </c>
      <c r="J81" s="18">
        <f t="shared" si="59"/>
        <v>0.475889855067557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1.37995934298549</v>
      </c>
      <c r="P81" s="18">
        <f t="shared" si="62"/>
        <v>0.656708651732485</v>
      </c>
      <c r="Q81" s="23">
        <f t="shared" si="63"/>
        <v>0.170744249450446</v>
      </c>
      <c r="R81" s="18">
        <f t="shared" si="64"/>
        <v>0.1355172</v>
      </c>
      <c r="S81" s="24">
        <f t="shared" si="65"/>
        <v>1.25994522798911</v>
      </c>
      <c r="T81" s="3">
        <v>0.01</v>
      </c>
      <c r="U81" s="25">
        <f t="shared" si="66"/>
        <v>0.0125994522798911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0.0274994522798911</v>
      </c>
      <c r="AU81" s="28">
        <f t="shared" si="70"/>
        <v>52.122</v>
      </c>
      <c r="AV81" s="1">
        <f t="shared" si="71"/>
        <v>0.26</v>
      </c>
      <c r="AW81" s="2">
        <f t="shared" si="72"/>
        <v>0.15</v>
      </c>
      <c r="AX81" s="1">
        <f t="shared" si="73"/>
        <v>374.528201837699</v>
      </c>
    </row>
    <row r="82" s="1" customFormat="1" spans="1:50">
      <c r="A82" s="13"/>
      <c r="B82" s="13"/>
      <c r="C82" s="16">
        <v>8</v>
      </c>
      <c r="D82" s="17">
        <v>26.4414511193548</v>
      </c>
      <c r="E82" s="19">
        <f t="shared" si="74"/>
        <v>27.934046483871</v>
      </c>
      <c r="F82" s="16" t="s">
        <v>73</v>
      </c>
      <c r="G82" s="13">
        <v>9</v>
      </c>
      <c r="H82" s="18">
        <f t="shared" si="57"/>
        <v>26.4414511193548</v>
      </c>
      <c r="I82" s="18">
        <f t="shared" si="58"/>
        <v>299.591451119355</v>
      </c>
      <c r="J82" s="18">
        <f t="shared" si="59"/>
        <v>0.405073965271536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1.244470691253</v>
      </c>
      <c r="P82" s="18">
        <f t="shared" si="62"/>
        <v>0.504102677570063</v>
      </c>
      <c r="Q82" s="23">
        <f t="shared" si="63"/>
        <v>0.131066696168217</v>
      </c>
      <c r="R82" s="18">
        <f t="shared" si="64"/>
        <v>0.1355172</v>
      </c>
      <c r="S82" s="24">
        <f t="shared" si="65"/>
        <v>0.967159122002347</v>
      </c>
      <c r="T82" s="3">
        <v>0.01</v>
      </c>
      <c r="U82" s="25">
        <f t="shared" si="66"/>
        <v>0.00967159122002347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0.0245715912200235</v>
      </c>
      <c r="AU82" s="28">
        <f t="shared" si="70"/>
        <v>52.122</v>
      </c>
      <c r="AV82" s="1">
        <f t="shared" si="71"/>
        <v>0.26</v>
      </c>
      <c r="AW82" s="2">
        <f t="shared" si="72"/>
        <v>0.15</v>
      </c>
      <c r="AX82" s="1">
        <f t="shared" si="73"/>
        <v>334.652260789058</v>
      </c>
    </row>
    <row r="83" s="1" customFormat="1" spans="1:50">
      <c r="A83" s="13"/>
      <c r="B83" s="13"/>
      <c r="C83" s="16">
        <v>9</v>
      </c>
      <c r="D83" s="17">
        <v>21.8470403326667</v>
      </c>
      <c r="E83" s="19">
        <f t="shared" si="74"/>
        <v>26.4414511193548</v>
      </c>
      <c r="F83" s="16" t="s">
        <v>73</v>
      </c>
      <c r="G83" s="13">
        <v>10</v>
      </c>
      <c r="H83" s="18">
        <f t="shared" si="57"/>
        <v>21.8470403326667</v>
      </c>
      <c r="I83" s="18">
        <f t="shared" si="58"/>
        <v>294.997040332667</v>
      </c>
      <c r="J83" s="18">
        <f t="shared" si="59"/>
        <v>0.244177939768819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1.26158801368294</v>
      </c>
      <c r="P83" s="18">
        <f t="shared" si="62"/>
        <v>0.308051962018137</v>
      </c>
      <c r="Q83" s="23">
        <f t="shared" si="63"/>
        <v>0.0800935101247156</v>
      </c>
      <c r="R83" s="18">
        <f t="shared" si="64"/>
        <v>0.1355172</v>
      </c>
      <c r="S83" s="24">
        <f t="shared" si="65"/>
        <v>0.591020993089553</v>
      </c>
      <c r="T83" s="3">
        <v>0.01</v>
      </c>
      <c r="U83" s="25">
        <f t="shared" si="66"/>
        <v>0.00591020993089553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0.0158602099308955</v>
      </c>
      <c r="AU83" s="28">
        <f t="shared" si="70"/>
        <v>52.122</v>
      </c>
      <c r="AV83" s="1">
        <f t="shared" si="71"/>
        <v>0.26</v>
      </c>
      <c r="AW83" s="2">
        <f t="shared" si="72"/>
        <v>0.15</v>
      </c>
      <c r="AX83" s="1">
        <f t="shared" si="73"/>
        <v>216.007789745339</v>
      </c>
    </row>
    <row r="84" s="1" customFormat="1" spans="1:50">
      <c r="A84" s="13"/>
      <c r="B84" s="13"/>
      <c r="C84" s="16">
        <v>10</v>
      </c>
      <c r="D84" s="17">
        <v>16.9413323190323</v>
      </c>
      <c r="E84" s="19">
        <f t="shared" si="74"/>
        <v>21.8470403326667</v>
      </c>
      <c r="F84" s="16" t="s">
        <v>73</v>
      </c>
      <c r="G84" s="13">
        <v>11</v>
      </c>
      <c r="H84" s="18">
        <f t="shared" si="57"/>
        <v>16.9413323190323</v>
      </c>
      <c r="I84" s="18">
        <f t="shared" si="58"/>
        <v>290.091332319032</v>
      </c>
      <c r="J84" s="18">
        <f t="shared" si="59"/>
        <v>0.139732387326808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0.905859249081563</v>
      </c>
      <c r="O84" s="18">
        <f t="shared" si="75"/>
        <v>0.56889680258324</v>
      </c>
      <c r="P84" s="18">
        <f t="shared" si="62"/>
        <v>0.079493308367544</v>
      </c>
      <c r="Q84" s="23">
        <f t="shared" si="63"/>
        <v>0.0206682601755614</v>
      </c>
      <c r="R84" s="18">
        <f t="shared" si="64"/>
        <v>0.1355172</v>
      </c>
      <c r="S84" s="24">
        <f t="shared" si="65"/>
        <v>0.152513925727224</v>
      </c>
      <c r="T84" s="3">
        <v>0.01</v>
      </c>
      <c r="U84" s="25">
        <f t="shared" si="66"/>
        <v>0.00152513925727224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0.0114751392572722</v>
      </c>
      <c r="AU84" s="28">
        <f t="shared" si="70"/>
        <v>52.122</v>
      </c>
      <c r="AV84" s="1">
        <f t="shared" si="71"/>
        <v>0.26</v>
      </c>
      <c r="AW84" s="2">
        <f t="shared" si="72"/>
        <v>0.15</v>
      </c>
      <c r="AX84" s="1">
        <f t="shared" si="73"/>
        <v>156.285413546439</v>
      </c>
    </row>
    <row r="85" s="1" customFormat="1" spans="1:51">
      <c r="A85" s="13"/>
      <c r="B85" s="13"/>
      <c r="C85" s="16">
        <v>11</v>
      </c>
      <c r="D85" s="17">
        <v>13.0741907706</v>
      </c>
      <c r="E85" s="19">
        <f t="shared" si="74"/>
        <v>16.9413323190323</v>
      </c>
      <c r="F85" s="16" t="s">
        <v>75</v>
      </c>
      <c r="G85" s="13">
        <v>12</v>
      </c>
      <c r="H85" s="18">
        <f t="shared" si="57"/>
        <v>13.0741907706</v>
      </c>
      <c r="I85" s="18">
        <f t="shared" si="58"/>
        <v>286.2241907706</v>
      </c>
      <c r="J85" s="18">
        <f t="shared" si="59"/>
        <v>0.0887871716171419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1.0106234942157</v>
      </c>
      <c r="P85" s="18">
        <f t="shared" si="62"/>
        <v>0.0897304016212446</v>
      </c>
      <c r="Q85" s="23">
        <f t="shared" si="63"/>
        <v>0.0233299044215236</v>
      </c>
      <c r="R85" s="18">
        <f t="shared" si="64"/>
        <v>0.1355172</v>
      </c>
      <c r="S85" s="24">
        <f t="shared" si="65"/>
        <v>0.172154563564799</v>
      </c>
      <c r="T85" s="3">
        <v>0.01</v>
      </c>
      <c r="U85" s="25">
        <f t="shared" si="66"/>
        <v>0.00172154563564799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0.00721154563564799</v>
      </c>
      <c r="AU85" s="28">
        <f t="shared" si="70"/>
        <v>52.122</v>
      </c>
      <c r="AV85" s="1">
        <f t="shared" si="71"/>
        <v>0.26</v>
      </c>
      <c r="AW85" s="2">
        <f t="shared" si="72"/>
        <v>0.15</v>
      </c>
      <c r="AX85" s="1">
        <f t="shared" si="73"/>
        <v>98.2174914576312</v>
      </c>
      <c r="AY85" s="1">
        <f>SUM(AX74:AX85)</f>
        <v>2275.59050957897</v>
      </c>
    </row>
    <row r="86" s="1" customFormat="1" spans="1:46">
      <c r="A86" s="13"/>
      <c r="B86" s="13"/>
      <c r="C86" s="16">
        <v>12</v>
      </c>
      <c r="D86" s="17">
        <v>3.50320072554839</v>
      </c>
      <c r="E86" s="19">
        <f t="shared" si="74"/>
        <v>13.0741907706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5.92710150809677</v>
      </c>
      <c r="E90" s="16"/>
      <c r="F90" s="16"/>
      <c r="G90" s="13">
        <v>1</v>
      </c>
      <c r="H90" s="18">
        <f t="shared" ref="H90:H101" si="76">E91</f>
        <v>5.92710150809677</v>
      </c>
      <c r="I90" s="18">
        <f t="shared" ref="I90:I101" si="77">H90+273.15</f>
        <v>279.077101508097</v>
      </c>
      <c r="J90" s="18">
        <f t="shared" ref="J90:J101" si="78">EXP(($C$16*(I90-$C$14))/($C$17*I90*$C$14))</f>
        <v>0.0371531689241059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0.010577507192693</v>
      </c>
      <c r="Q90" s="23">
        <f t="shared" ref="Q90:Q101" si="82">P90*$B$76</f>
        <v>0.00275015187010017</v>
      </c>
      <c r="R90" s="18">
        <f t="shared" ref="R90:R101" si="83">L90*$B$76</f>
        <v>0.074022</v>
      </c>
      <c r="S90" s="24">
        <f t="shared" ref="S90:S101" si="84">Q90/R90</f>
        <v>0.0371531689241059</v>
      </c>
      <c r="T90" s="3">
        <v>0.01</v>
      </c>
      <c r="U90" s="25">
        <f t="shared" ref="U90:U101" si="85">S90*T90</f>
        <v>0.000371531689241059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0.0103215316892411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0.24</v>
      </c>
      <c r="AX90" s="1">
        <f t="shared" ref="AX90:AX101" si="92">AW90*10000*AV90*0.67*AU90*AT90</f>
        <v>122.854483327121</v>
      </c>
      <c r="AZ90" s="2">
        <f t="shared" ref="AZ90:AZ101" si="93">$E$10</f>
        <v>0.06</v>
      </c>
      <c r="BA90" s="1">
        <f t="shared" ref="BA90:BA101" si="94">AZ90*10000*AV90*0.67*AU90*AT90</f>
        <v>30.7136208317803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-0.333023304516129</v>
      </c>
      <c r="E91" s="19">
        <f t="shared" ref="E91:E102" si="95">D90</f>
        <v>5.92710150809677</v>
      </c>
      <c r="F91" s="16" t="s">
        <v>73</v>
      </c>
      <c r="G91" s="13">
        <v>2</v>
      </c>
      <c r="H91" s="18">
        <f t="shared" si="76"/>
        <v>-0.333023304516129</v>
      </c>
      <c r="I91" s="18">
        <f t="shared" si="77"/>
        <v>272.816976695484</v>
      </c>
      <c r="J91" s="18">
        <f t="shared" si="78"/>
        <v>0.0166843636472171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0.558822492807307</v>
      </c>
      <c r="P91" s="18">
        <f t="shared" si="81"/>
        <v>0.00932359768424147</v>
      </c>
      <c r="Q91" s="23">
        <f t="shared" si="82"/>
        <v>0.00242413539790278</v>
      </c>
      <c r="R91" s="18">
        <f t="shared" si="83"/>
        <v>0.074022</v>
      </c>
      <c r="S91" s="24">
        <f t="shared" si="84"/>
        <v>0.0327488503134579</v>
      </c>
      <c r="T91" s="3">
        <v>0.01</v>
      </c>
      <c r="U91" s="25">
        <f t="shared" si="85"/>
        <v>0.000327488503134579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0.00581748850313458</v>
      </c>
      <c r="AU91" s="28">
        <f t="shared" si="89"/>
        <v>28.47</v>
      </c>
      <c r="AV91" s="1">
        <f t="shared" si="90"/>
        <v>0.26</v>
      </c>
      <c r="AW91" s="2">
        <f t="shared" si="91"/>
        <v>0.24</v>
      </c>
      <c r="AX91" s="1">
        <f t="shared" si="92"/>
        <v>69.2440391438277</v>
      </c>
      <c r="AZ91" s="2">
        <f t="shared" si="93"/>
        <v>0.06</v>
      </c>
      <c r="BA91" s="1">
        <f t="shared" si="94"/>
        <v>17.3110097859569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5.12673637721429</v>
      </c>
      <c r="E92" s="19">
        <f t="shared" si="95"/>
        <v>-0.333023304516129</v>
      </c>
      <c r="F92" s="16" t="s">
        <v>73</v>
      </c>
      <c r="G92" s="13">
        <v>3</v>
      </c>
      <c r="H92" s="18">
        <f t="shared" si="76"/>
        <v>5.12673637721429</v>
      </c>
      <c r="I92" s="18">
        <f t="shared" si="77"/>
        <v>278.276736377214</v>
      </c>
      <c r="J92" s="18">
        <f t="shared" si="78"/>
        <v>0.0336059263880343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0.834198895123066</v>
      </c>
      <c r="P92" s="18">
        <f t="shared" si="81"/>
        <v>0.0280340266624853</v>
      </c>
      <c r="Q92" s="23">
        <f t="shared" si="82"/>
        <v>0.00728884693224617</v>
      </c>
      <c r="R92" s="18">
        <f t="shared" si="83"/>
        <v>0.074022</v>
      </c>
      <c r="S92" s="24">
        <f t="shared" si="84"/>
        <v>0.0984686570512304</v>
      </c>
      <c r="T92" s="3">
        <v>0.01</v>
      </c>
      <c r="U92" s="25">
        <f t="shared" si="85"/>
        <v>0.000984686570512304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0.0064746865705123</v>
      </c>
      <c r="AU92" s="28">
        <f t="shared" si="89"/>
        <v>28.47</v>
      </c>
      <c r="AV92" s="1">
        <f t="shared" si="90"/>
        <v>0.26</v>
      </c>
      <c r="AW92" s="2">
        <f t="shared" si="91"/>
        <v>0.24</v>
      </c>
      <c r="AX92" s="1">
        <f t="shared" si="92"/>
        <v>77.0664952910519</v>
      </c>
      <c r="AZ92" s="2">
        <f t="shared" si="93"/>
        <v>0.06</v>
      </c>
      <c r="BA92" s="1">
        <f t="shared" si="94"/>
        <v>19.266623822763</v>
      </c>
    </row>
    <row r="93" s="1" customFormat="1" spans="1:53">
      <c r="A93" s="13"/>
      <c r="B93" s="13"/>
      <c r="C93" s="16">
        <v>3</v>
      </c>
      <c r="D93" s="17">
        <v>9.57619713116129</v>
      </c>
      <c r="E93" s="19">
        <f t="shared" si="95"/>
        <v>5.12673637721429</v>
      </c>
      <c r="F93" s="16" t="s">
        <v>73</v>
      </c>
      <c r="G93" s="13">
        <v>4</v>
      </c>
      <c r="H93" s="18">
        <f t="shared" si="76"/>
        <v>9.57619713116129</v>
      </c>
      <c r="I93" s="18">
        <f t="shared" si="77"/>
        <v>282.726197131161</v>
      </c>
      <c r="J93" s="18">
        <f t="shared" si="78"/>
        <v>0.0582857827015084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1.09086486846058</v>
      </c>
      <c r="P93" s="18">
        <f t="shared" si="81"/>
        <v>0.0635819126798029</v>
      </c>
      <c r="Q93" s="23">
        <f t="shared" si="82"/>
        <v>0.0165312972967488</v>
      </c>
      <c r="R93" s="18">
        <f t="shared" si="83"/>
        <v>0.074022</v>
      </c>
      <c r="S93" s="24">
        <f t="shared" si="84"/>
        <v>0.223329514154559</v>
      </c>
      <c r="T93" s="3">
        <v>0.01</v>
      </c>
      <c r="U93" s="25">
        <f t="shared" si="85"/>
        <v>0.00223329514154559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0.00772329514154559</v>
      </c>
      <c r="AU93" s="28">
        <f t="shared" si="89"/>
        <v>28.47</v>
      </c>
      <c r="AV93" s="1">
        <f t="shared" si="90"/>
        <v>0.26</v>
      </c>
      <c r="AW93" s="2">
        <f t="shared" si="91"/>
        <v>0.24</v>
      </c>
      <c r="AX93" s="1">
        <f t="shared" si="92"/>
        <v>91.928355477172</v>
      </c>
      <c r="AZ93" s="2">
        <f t="shared" si="93"/>
        <v>0.06</v>
      </c>
      <c r="BA93" s="1">
        <f t="shared" si="94"/>
        <v>22.982088869293</v>
      </c>
    </row>
    <row r="94" s="1" customFormat="1" spans="1:53">
      <c r="A94" s="13"/>
      <c r="B94" s="13"/>
      <c r="C94" s="16">
        <v>4</v>
      </c>
      <c r="D94" s="17">
        <v>17.0835714021333</v>
      </c>
      <c r="E94" s="19">
        <f t="shared" si="95"/>
        <v>9.57619713116129</v>
      </c>
      <c r="F94" s="16" t="s">
        <v>73</v>
      </c>
      <c r="G94" s="13">
        <v>5</v>
      </c>
      <c r="H94" s="18">
        <f t="shared" si="76"/>
        <v>17.0835714021333</v>
      </c>
      <c r="I94" s="18">
        <f t="shared" si="77"/>
        <v>290.233571402133</v>
      </c>
      <c r="J94" s="18">
        <f t="shared" si="78"/>
        <v>0.142049922028384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0.975918807991738</v>
      </c>
      <c r="O94" s="18">
        <f t="shared" si="96"/>
        <v>0.336064147789039</v>
      </c>
      <c r="P94" s="18">
        <f t="shared" si="81"/>
        <v>0.0477378859899683</v>
      </c>
      <c r="Q94" s="23">
        <f t="shared" si="82"/>
        <v>0.0124118503573918</v>
      </c>
      <c r="R94" s="18">
        <f t="shared" si="83"/>
        <v>0.074022</v>
      </c>
      <c r="S94" s="24">
        <f t="shared" si="84"/>
        <v>0.167677857358512</v>
      </c>
      <c r="T94" s="3">
        <v>0.01</v>
      </c>
      <c r="U94" s="25">
        <f t="shared" si="85"/>
        <v>0.00167677857358512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0.0116267785735851</v>
      </c>
      <c r="AU94" s="28">
        <f t="shared" si="89"/>
        <v>28.47</v>
      </c>
      <c r="AV94" s="1">
        <f t="shared" si="90"/>
        <v>0.26</v>
      </c>
      <c r="AW94" s="2">
        <f t="shared" si="91"/>
        <v>0.24</v>
      </c>
      <c r="AX94" s="1">
        <f t="shared" si="92"/>
        <v>138.390494494686</v>
      </c>
      <c r="AZ94" s="2">
        <f t="shared" si="93"/>
        <v>0.06</v>
      </c>
      <c r="BA94" s="1">
        <f t="shared" si="94"/>
        <v>34.5976236236715</v>
      </c>
    </row>
    <row r="95" s="1" customFormat="1" spans="1:53">
      <c r="A95" s="13"/>
      <c r="B95" s="13"/>
      <c r="C95" s="16">
        <v>5</v>
      </c>
      <c r="D95" s="17">
        <v>21.5314606516129</v>
      </c>
      <c r="E95" s="19">
        <f t="shared" si="95"/>
        <v>17.0835714021333</v>
      </c>
      <c r="F95" s="16" t="s">
        <v>75</v>
      </c>
      <c r="G95" s="13">
        <v>6</v>
      </c>
      <c r="H95" s="18">
        <f t="shared" si="76"/>
        <v>21.5314606516129</v>
      </c>
      <c r="I95" s="18">
        <f t="shared" si="77"/>
        <v>294.681460651613</v>
      </c>
      <c r="J95" s="18">
        <f t="shared" si="78"/>
        <v>0.23569770600687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0.573026261799071</v>
      </c>
      <c r="P95" s="18">
        <f t="shared" si="81"/>
        <v>0.135060975387733</v>
      </c>
      <c r="Q95" s="23">
        <f t="shared" si="82"/>
        <v>0.0351158536008106</v>
      </c>
      <c r="R95" s="18">
        <f t="shared" si="83"/>
        <v>0.074022</v>
      </c>
      <c r="S95" s="24">
        <f t="shared" si="84"/>
        <v>0.474397525071068</v>
      </c>
      <c r="T95" s="3">
        <v>0.01</v>
      </c>
      <c r="U95" s="25">
        <f t="shared" si="85"/>
        <v>0.00474397525071068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0.0146939752507107</v>
      </c>
      <c r="AU95" s="28">
        <f t="shared" si="89"/>
        <v>28.47</v>
      </c>
      <c r="AV95" s="1">
        <f t="shared" si="90"/>
        <v>0.26</v>
      </c>
      <c r="AW95" s="2">
        <f t="shared" si="91"/>
        <v>0.24</v>
      </c>
      <c r="AX95" s="1">
        <f t="shared" si="92"/>
        <v>174.898531710103</v>
      </c>
      <c r="AZ95" s="2">
        <f t="shared" si="93"/>
        <v>0.06</v>
      </c>
      <c r="BA95" s="1">
        <f t="shared" si="94"/>
        <v>43.7246329275259</v>
      </c>
    </row>
    <row r="96" s="1" customFormat="1" spans="1:53">
      <c r="A96" s="13"/>
      <c r="B96" s="13"/>
      <c r="C96" s="16">
        <v>6</v>
      </c>
      <c r="D96" s="17">
        <v>25.124657799</v>
      </c>
      <c r="E96" s="19">
        <f t="shared" si="95"/>
        <v>21.5314606516129</v>
      </c>
      <c r="F96" s="16" t="s">
        <v>73</v>
      </c>
      <c r="G96" s="13">
        <v>7</v>
      </c>
      <c r="H96" s="18">
        <f t="shared" si="76"/>
        <v>25.124657799</v>
      </c>
      <c r="I96" s="18">
        <f t="shared" si="77"/>
        <v>298.274657799</v>
      </c>
      <c r="J96" s="18">
        <f t="shared" si="78"/>
        <v>0.350931456357394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0.722665286411338</v>
      </c>
      <c r="P96" s="18">
        <f t="shared" si="81"/>
        <v>0.253605981419264</v>
      </c>
      <c r="Q96" s="23">
        <f t="shared" si="82"/>
        <v>0.0659375551690086</v>
      </c>
      <c r="R96" s="18">
        <f t="shared" si="83"/>
        <v>0.074022</v>
      </c>
      <c r="S96" s="24">
        <f t="shared" si="84"/>
        <v>0.89078321538203</v>
      </c>
      <c r="T96" s="3">
        <v>0.01</v>
      </c>
      <c r="U96" s="25">
        <f t="shared" si="85"/>
        <v>0.0089078321538203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0.0238078321538203</v>
      </c>
      <c r="AU96" s="28">
        <f t="shared" si="89"/>
        <v>28.47</v>
      </c>
      <c r="AV96" s="1">
        <f t="shared" si="90"/>
        <v>0.26</v>
      </c>
      <c r="AW96" s="2">
        <f t="shared" si="91"/>
        <v>0.24</v>
      </c>
      <c r="AX96" s="1">
        <f t="shared" si="92"/>
        <v>283.378378951766</v>
      </c>
      <c r="AZ96" s="2">
        <f t="shared" si="93"/>
        <v>0.06</v>
      </c>
      <c r="BA96" s="1">
        <f t="shared" si="94"/>
        <v>70.8445947379415</v>
      </c>
    </row>
    <row r="97" s="1" customFormat="1" spans="1:53">
      <c r="A97" s="13"/>
      <c r="B97" s="13"/>
      <c r="C97" s="16">
        <v>7</v>
      </c>
      <c r="D97" s="17">
        <v>27.934046483871</v>
      </c>
      <c r="E97" s="19">
        <f t="shared" si="95"/>
        <v>25.124657799</v>
      </c>
      <c r="F97" s="16" t="s">
        <v>73</v>
      </c>
      <c r="G97" s="13">
        <v>8</v>
      </c>
      <c r="H97" s="18">
        <f t="shared" si="76"/>
        <v>27.934046483871</v>
      </c>
      <c r="I97" s="18">
        <f t="shared" si="77"/>
        <v>301.084046483871</v>
      </c>
      <c r="J97" s="18">
        <f t="shared" si="78"/>
        <v>0.475889855067557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0.753759304992074</v>
      </c>
      <c r="P97" s="18">
        <f t="shared" si="81"/>
        <v>0.3587064064085</v>
      </c>
      <c r="Q97" s="23">
        <f t="shared" si="82"/>
        <v>0.0932636656662101</v>
      </c>
      <c r="R97" s="18">
        <f t="shared" si="83"/>
        <v>0.074022</v>
      </c>
      <c r="S97" s="24">
        <f t="shared" si="84"/>
        <v>1.25994522798911</v>
      </c>
      <c r="T97" s="3">
        <v>0.01</v>
      </c>
      <c r="U97" s="25">
        <f t="shared" si="85"/>
        <v>0.0125994522798911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0.0274994522798911</v>
      </c>
      <c r="AU97" s="28">
        <f t="shared" si="89"/>
        <v>28.47</v>
      </c>
      <c r="AV97" s="1">
        <f t="shared" si="90"/>
        <v>0.26</v>
      </c>
      <c r="AW97" s="2">
        <f t="shared" si="91"/>
        <v>0.24</v>
      </c>
      <c r="AX97" s="1">
        <f t="shared" si="92"/>
        <v>327.318764631266</v>
      </c>
      <c r="AZ97" s="2">
        <f t="shared" si="93"/>
        <v>0.06</v>
      </c>
      <c r="BA97" s="1">
        <f t="shared" si="94"/>
        <v>81.8296911578165</v>
      </c>
    </row>
    <row r="98" s="1" customFormat="1" spans="1:53">
      <c r="A98" s="13"/>
      <c r="B98" s="13"/>
      <c r="C98" s="16">
        <v>8</v>
      </c>
      <c r="D98" s="17">
        <v>26.4414511193548</v>
      </c>
      <c r="E98" s="19">
        <f t="shared" si="95"/>
        <v>27.934046483871</v>
      </c>
      <c r="F98" s="16" t="s">
        <v>73</v>
      </c>
      <c r="G98" s="13">
        <v>9</v>
      </c>
      <c r="H98" s="18">
        <f t="shared" si="76"/>
        <v>26.4414511193548</v>
      </c>
      <c r="I98" s="18">
        <f t="shared" si="77"/>
        <v>299.591451119355</v>
      </c>
      <c r="J98" s="18">
        <f t="shared" si="78"/>
        <v>0.405073965271536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0.679752898583573</v>
      </c>
      <c r="P98" s="18">
        <f t="shared" si="81"/>
        <v>0.275350202034068</v>
      </c>
      <c r="Q98" s="23">
        <f t="shared" si="82"/>
        <v>0.0715910525288578</v>
      </c>
      <c r="R98" s="18">
        <f t="shared" si="83"/>
        <v>0.074022</v>
      </c>
      <c r="S98" s="24">
        <f t="shared" si="84"/>
        <v>0.967159122002347</v>
      </c>
      <c r="T98" s="3">
        <v>0.01</v>
      </c>
      <c r="U98" s="25">
        <f t="shared" si="85"/>
        <v>0.00967159122002347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0.0245715912200235</v>
      </c>
      <c r="AU98" s="28">
        <f t="shared" si="89"/>
        <v>28.47</v>
      </c>
      <c r="AV98" s="1">
        <f t="shared" si="90"/>
        <v>0.26</v>
      </c>
      <c r="AW98" s="2">
        <f t="shared" si="91"/>
        <v>0.24</v>
      </c>
      <c r="AX98" s="1">
        <f t="shared" si="92"/>
        <v>292.469202706403</v>
      </c>
      <c r="AZ98" s="2">
        <f t="shared" si="93"/>
        <v>0.06</v>
      </c>
      <c r="BA98" s="1">
        <f t="shared" si="94"/>
        <v>73.1173006766008</v>
      </c>
    </row>
    <row r="99" s="1" customFormat="1" spans="1:53">
      <c r="A99" s="13"/>
      <c r="B99" s="13"/>
      <c r="C99" s="16">
        <v>9</v>
      </c>
      <c r="D99" s="17">
        <v>21.8470403326667</v>
      </c>
      <c r="E99" s="19">
        <f t="shared" si="95"/>
        <v>26.4414511193548</v>
      </c>
      <c r="F99" s="16" t="s">
        <v>73</v>
      </c>
      <c r="G99" s="13">
        <v>10</v>
      </c>
      <c r="H99" s="18">
        <f t="shared" si="76"/>
        <v>21.8470403326667</v>
      </c>
      <c r="I99" s="18">
        <f t="shared" si="77"/>
        <v>294.997040332667</v>
      </c>
      <c r="J99" s="18">
        <f t="shared" si="78"/>
        <v>0.244177939768819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0.689102696549505</v>
      </c>
      <c r="P99" s="18">
        <f t="shared" si="81"/>
        <v>0.168263676732596</v>
      </c>
      <c r="Q99" s="23">
        <f t="shared" si="82"/>
        <v>0.0437485559504749</v>
      </c>
      <c r="R99" s="18">
        <f t="shared" si="83"/>
        <v>0.074022</v>
      </c>
      <c r="S99" s="24">
        <f t="shared" si="84"/>
        <v>0.591020993089553</v>
      </c>
      <c r="T99" s="3">
        <v>0.01</v>
      </c>
      <c r="U99" s="25">
        <f t="shared" si="85"/>
        <v>0.00591020993089553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0.0158602099308955</v>
      </c>
      <c r="AU99" s="28">
        <f t="shared" si="89"/>
        <v>28.47</v>
      </c>
      <c r="AV99" s="1">
        <f t="shared" si="90"/>
        <v>0.26</v>
      </c>
      <c r="AW99" s="2">
        <f t="shared" si="91"/>
        <v>0.24</v>
      </c>
      <c r="AX99" s="1">
        <f t="shared" si="92"/>
        <v>188.779917088364</v>
      </c>
      <c r="AZ99" s="2">
        <f t="shared" si="93"/>
        <v>0.06</v>
      </c>
      <c r="BA99" s="1">
        <f t="shared" si="94"/>
        <v>47.1949792720909</v>
      </c>
    </row>
    <row r="100" s="1" customFormat="1" spans="1:53">
      <c r="A100" s="13"/>
      <c r="B100" s="13"/>
      <c r="C100" s="16">
        <v>10</v>
      </c>
      <c r="D100" s="17">
        <v>16.9413323190323</v>
      </c>
      <c r="E100" s="19">
        <f t="shared" si="95"/>
        <v>21.8470403326667</v>
      </c>
      <c r="F100" s="16" t="s">
        <v>73</v>
      </c>
      <c r="G100" s="13">
        <v>11</v>
      </c>
      <c r="H100" s="18">
        <f t="shared" si="76"/>
        <v>16.9413323190323</v>
      </c>
      <c r="I100" s="18">
        <f t="shared" si="77"/>
        <v>290.091332319032</v>
      </c>
      <c r="J100" s="18">
        <f t="shared" si="78"/>
        <v>0.139732387326808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0.494797068826064</v>
      </c>
      <c r="O100" s="18">
        <f t="shared" si="96"/>
        <v>0.310741950990845</v>
      </c>
      <c r="P100" s="18">
        <f t="shared" si="81"/>
        <v>0.0434207146545408</v>
      </c>
      <c r="Q100" s="23">
        <f t="shared" si="82"/>
        <v>0.0112893858101806</v>
      </c>
      <c r="R100" s="18">
        <f t="shared" si="83"/>
        <v>0.074022</v>
      </c>
      <c r="S100" s="24">
        <f t="shared" si="84"/>
        <v>0.152513925727224</v>
      </c>
      <c r="T100" s="3">
        <v>0.01</v>
      </c>
      <c r="U100" s="25">
        <f t="shared" si="85"/>
        <v>0.00152513925727224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0.0114751392572722</v>
      </c>
      <c r="AU100" s="28">
        <f t="shared" si="89"/>
        <v>28.47</v>
      </c>
      <c r="AV100" s="1">
        <f t="shared" si="90"/>
        <v>0.26</v>
      </c>
      <c r="AW100" s="2">
        <f t="shared" si="91"/>
        <v>0.24</v>
      </c>
      <c r="AX100" s="1">
        <f t="shared" si="92"/>
        <v>136.58557150277</v>
      </c>
      <c r="AZ100" s="2">
        <f t="shared" si="93"/>
        <v>0.06</v>
      </c>
      <c r="BA100" s="1">
        <f t="shared" si="94"/>
        <v>34.1463928756926</v>
      </c>
    </row>
    <row r="101" s="1" customFormat="1" spans="1:54">
      <c r="A101" s="13"/>
      <c r="B101" s="13"/>
      <c r="C101" s="16">
        <v>11</v>
      </c>
      <c r="D101" s="17">
        <v>13.0741907706</v>
      </c>
      <c r="E101" s="19">
        <f t="shared" si="95"/>
        <v>16.9413323190323</v>
      </c>
      <c r="F101" s="16" t="s">
        <v>75</v>
      </c>
      <c r="G101" s="13">
        <v>12</v>
      </c>
      <c r="H101" s="18">
        <f t="shared" si="76"/>
        <v>13.0741907706</v>
      </c>
      <c r="I101" s="18">
        <f t="shared" si="77"/>
        <v>286.2241907706</v>
      </c>
      <c r="J101" s="18">
        <f t="shared" si="78"/>
        <v>0.0887871716171419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0.552021236336305</v>
      </c>
      <c r="P101" s="18">
        <f t="shared" si="81"/>
        <v>0.0490124042468983</v>
      </c>
      <c r="Q101" s="23">
        <f t="shared" si="82"/>
        <v>0.0127432251041936</v>
      </c>
      <c r="R101" s="18">
        <f t="shared" si="83"/>
        <v>0.074022</v>
      </c>
      <c r="S101" s="24">
        <f t="shared" si="84"/>
        <v>0.172154563564799</v>
      </c>
      <c r="T101" s="3">
        <v>0.01</v>
      </c>
      <c r="U101" s="25">
        <f t="shared" si="85"/>
        <v>0.00172154563564799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0.00721154563564799</v>
      </c>
      <c r="AU101" s="28">
        <f t="shared" si="89"/>
        <v>28.47</v>
      </c>
      <c r="AV101" s="1">
        <f t="shared" si="90"/>
        <v>0.26</v>
      </c>
      <c r="AW101" s="2">
        <f t="shared" si="91"/>
        <v>0.24</v>
      </c>
      <c r="AX101" s="1">
        <f t="shared" si="92"/>
        <v>85.8371353915433</v>
      </c>
      <c r="AY101" s="1">
        <f>SUM(AX90:AX101)</f>
        <v>1988.75136971607</v>
      </c>
      <c r="AZ101" s="2">
        <f t="shared" si="93"/>
        <v>0.06</v>
      </c>
      <c r="BA101" s="1">
        <f t="shared" si="94"/>
        <v>21.4592838478858</v>
      </c>
      <c r="BB101" s="1">
        <f>SUM(BA90:BA101)</f>
        <v>497.187842429019</v>
      </c>
    </row>
    <row r="102" s="1" customFormat="1" spans="1:46">
      <c r="A102" s="13"/>
      <c r="B102" s="13"/>
      <c r="C102" s="16">
        <v>12</v>
      </c>
      <c r="D102" s="17">
        <v>3.50320072554839</v>
      </c>
      <c r="E102" s="19">
        <f t="shared" si="95"/>
        <v>13.0741907706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76.8328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186.641095890411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2258.57063636186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2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67738368.4930661</v>
      </c>
      <c r="J14" s="14" t="s">
        <v>22</v>
      </c>
      <c r="K14" s="14">
        <f>I14/(10000*1000)</f>
        <v>6.77383684930661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42517235.3424658</v>
      </c>
      <c r="J15" s="14" t="s">
        <v>22</v>
      </c>
      <c r="K15" s="14">
        <f>I15/(10000*1000)</f>
        <v>4.25172353424658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9.94117626774194</v>
      </c>
      <c r="E27" s="16"/>
      <c r="F27" s="16"/>
      <c r="G27" s="13">
        <v>1</v>
      </c>
      <c r="H27" s="18">
        <f t="shared" ref="H27:H38" si="0">E28</f>
        <v>9.94117626774194</v>
      </c>
      <c r="I27" s="18">
        <f t="shared" ref="I27:I38" si="1">H27+273.15</f>
        <v>283.091176267742</v>
      </c>
      <c r="J27" s="18">
        <f t="shared" ref="J27:J38" si="2">EXP(($C$16*(I27-$C$14))/($C$17*I27*$C$14))</f>
        <v>0.060932035017168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0.0679487312118311</v>
      </c>
      <c r="Q27" s="23">
        <f t="shared" ref="Q27:Q38" si="6">P27*$B$29</f>
        <v>0.00815384774541973</v>
      </c>
      <c r="R27" s="18">
        <f t="shared" ref="R27:R38" si="7">L27*$B$29</f>
        <v>0.133818733333333</v>
      </c>
      <c r="S27" s="24">
        <f t="shared" ref="S27:S38" si="8">Q27/R27</f>
        <v>0.060932035017168</v>
      </c>
      <c r="T27" s="3">
        <v>0.01</v>
      </c>
      <c r="U27" s="25">
        <f t="shared" ref="U27:U38" si="9">S27*T27</f>
        <v>0.00060932035017168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0.0300593203501717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6.40273333333333</v>
      </c>
      <c r="AU27" s="1">
        <f t="shared" ref="AU27:AU38" si="17">AT27*10000*AS27*0.67*AR27*AQ27</f>
        <v>17255.8472852825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5.54891102796774</v>
      </c>
      <c r="E28" s="19">
        <f t="shared" ref="E28:E39" si="18">D27</f>
        <v>9.94117626774194</v>
      </c>
      <c r="F28" s="16" t="s">
        <v>73</v>
      </c>
      <c r="G28" s="13">
        <v>2</v>
      </c>
      <c r="H28" s="18">
        <f t="shared" si="0"/>
        <v>5.54891102796774</v>
      </c>
      <c r="I28" s="18">
        <f t="shared" si="1"/>
        <v>278.698911027968</v>
      </c>
      <c r="J28" s="18">
        <f t="shared" si="2"/>
        <v>0.0354351709829827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2.16236349101039</v>
      </c>
      <c r="P28" s="18">
        <f t="shared" si="5"/>
        <v>0.0766237200313126</v>
      </c>
      <c r="Q28" s="23">
        <f t="shared" si="6"/>
        <v>0.00919484640375751</v>
      </c>
      <c r="R28" s="18">
        <f t="shared" si="7"/>
        <v>0.133818733333333</v>
      </c>
      <c r="S28" s="24">
        <f t="shared" si="8"/>
        <v>0.068711204886791</v>
      </c>
      <c r="T28" s="3">
        <v>0.01</v>
      </c>
      <c r="U28" s="25">
        <f t="shared" si="9"/>
        <v>0.00068711204886791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0.0225871120488679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6.40273333333333</v>
      </c>
      <c r="AU28" s="1">
        <f t="shared" si="17"/>
        <v>12966.3529178431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10.5565664522143</v>
      </c>
      <c r="E29" s="19">
        <f t="shared" si="18"/>
        <v>5.54891102796774</v>
      </c>
      <c r="F29" s="16" t="s">
        <v>73</v>
      </c>
      <c r="G29" s="13">
        <v>3</v>
      </c>
      <c r="H29" s="18">
        <f t="shared" si="0"/>
        <v>10.5565664522143</v>
      </c>
      <c r="I29" s="18">
        <f t="shared" si="1"/>
        <v>283.706566452214</v>
      </c>
      <c r="J29" s="18">
        <f t="shared" si="2"/>
        <v>0.0656517674256224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3.20089588209019</v>
      </c>
      <c r="P29" s="18">
        <f t="shared" si="5"/>
        <v>0.210144472004618</v>
      </c>
      <c r="Q29" s="23">
        <f t="shared" si="6"/>
        <v>0.0252173366405541</v>
      </c>
      <c r="R29" s="18">
        <f t="shared" si="7"/>
        <v>0.133818733333333</v>
      </c>
      <c r="S29" s="24">
        <f t="shared" si="8"/>
        <v>0.188443994442388</v>
      </c>
      <c r="T29" s="3">
        <v>0.01</v>
      </c>
      <c r="U29" s="25">
        <f t="shared" si="9"/>
        <v>0.00188443994442388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0.0237844399444239</v>
      </c>
      <c r="AR29" s="28">
        <f t="shared" si="15"/>
        <v>111.515611111111</v>
      </c>
      <c r="AS29" s="1">
        <f t="shared" si="16"/>
        <v>0.12</v>
      </c>
      <c r="AT29" s="2">
        <f t="shared" si="20"/>
        <v>6.40273333333333</v>
      </c>
      <c r="AU29" s="1">
        <f t="shared" si="17"/>
        <v>13653.6907244015</v>
      </c>
    </row>
    <row r="30" s="1" customFormat="1" spans="1:47">
      <c r="A30" s="13"/>
      <c r="B30" s="13"/>
      <c r="C30" s="16">
        <v>3</v>
      </c>
      <c r="D30" s="17">
        <v>11.8361888114194</v>
      </c>
      <c r="E30" s="19">
        <f t="shared" si="18"/>
        <v>10.5565664522143</v>
      </c>
      <c r="F30" s="16" t="s">
        <v>73</v>
      </c>
      <c r="G30" s="13">
        <v>4</v>
      </c>
      <c r="H30" s="18">
        <f t="shared" si="0"/>
        <v>11.8361888114194</v>
      </c>
      <c r="I30" s="18">
        <f t="shared" si="1"/>
        <v>284.986188811419</v>
      </c>
      <c r="J30" s="18">
        <f t="shared" si="2"/>
        <v>0.0765898944177917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4.10590752119668</v>
      </c>
      <c r="P30" s="18">
        <f t="shared" si="5"/>
        <v>0.314471023537671</v>
      </c>
      <c r="Q30" s="23">
        <f t="shared" si="6"/>
        <v>0.0377365228245205</v>
      </c>
      <c r="R30" s="18">
        <f t="shared" si="7"/>
        <v>0.133818733333333</v>
      </c>
      <c r="S30" s="24">
        <f t="shared" si="8"/>
        <v>0.281997309976933</v>
      </c>
      <c r="T30" s="3">
        <v>0.01</v>
      </c>
      <c r="U30" s="25">
        <f t="shared" si="9"/>
        <v>0.00281997309976933</v>
      </c>
      <c r="V30" s="24"/>
      <c r="W30" s="3"/>
      <c r="X30" s="25"/>
      <c r="Y30" s="27">
        <v>0.04</v>
      </c>
      <c r="Z30" s="3">
        <v>0.21</v>
      </c>
      <c r="AA30" s="26">
        <f t="shared" si="10"/>
        <v>0.0084</v>
      </c>
      <c r="AB30" s="3">
        <v>0.015</v>
      </c>
      <c r="AC30" s="3">
        <v>0.29</v>
      </c>
      <c r="AD30" s="26">
        <f t="shared" si="11"/>
        <v>0.00435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0.0322699730997693</v>
      </c>
      <c r="AR30" s="28">
        <f t="shared" si="15"/>
        <v>111.515611111111</v>
      </c>
      <c r="AS30" s="1">
        <f t="shared" si="16"/>
        <v>0.12</v>
      </c>
      <c r="AT30" s="2">
        <f t="shared" si="20"/>
        <v>6.40273333333333</v>
      </c>
      <c r="AU30" s="1">
        <f t="shared" si="17"/>
        <v>18524.8941500639</v>
      </c>
    </row>
    <row r="31" s="1" customFormat="1" spans="1:47">
      <c r="A31" s="13"/>
      <c r="B31" s="13"/>
      <c r="C31" s="16">
        <v>4</v>
      </c>
      <c r="D31" s="17">
        <v>19.247942972</v>
      </c>
      <c r="E31" s="19">
        <f t="shared" si="18"/>
        <v>11.8361888114194</v>
      </c>
      <c r="F31" s="16" t="s">
        <v>73</v>
      </c>
      <c r="G31" s="13">
        <v>5</v>
      </c>
      <c r="H31" s="18">
        <f t="shared" si="0"/>
        <v>19.247942972</v>
      </c>
      <c r="I31" s="18">
        <f t="shared" si="1"/>
        <v>292.397942972</v>
      </c>
      <c r="J31" s="18">
        <f t="shared" si="2"/>
        <v>0.182090992774886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3.60186467277606</v>
      </c>
      <c r="O31" s="18">
        <f t="shared" si="19"/>
        <v>1.30472793599406</v>
      </c>
      <c r="P31" s="18">
        <f t="shared" si="5"/>
        <v>0.237579205166287</v>
      </c>
      <c r="Q31" s="23">
        <f t="shared" si="6"/>
        <v>0.0285095046199544</v>
      </c>
      <c r="R31" s="18">
        <f t="shared" si="7"/>
        <v>0.133818733333333</v>
      </c>
      <c r="S31" s="24">
        <f t="shared" si="8"/>
        <v>0.213045691808629</v>
      </c>
      <c r="T31" s="3">
        <v>0.01</v>
      </c>
      <c r="U31" s="25">
        <f t="shared" si="9"/>
        <v>0.00213045691808629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0.0315804569180863</v>
      </c>
      <c r="AR31" s="28">
        <f t="shared" si="15"/>
        <v>111.515611111111</v>
      </c>
      <c r="AS31" s="1">
        <f t="shared" si="16"/>
        <v>0.12</v>
      </c>
      <c r="AT31" s="2">
        <f t="shared" si="20"/>
        <v>6.40273333333333</v>
      </c>
      <c r="AU31" s="1">
        <f t="shared" si="17"/>
        <v>18129.0706319921</v>
      </c>
    </row>
    <row r="32" s="1" customFormat="1" spans="1:47">
      <c r="A32" s="13"/>
      <c r="B32" s="13"/>
      <c r="C32" s="16">
        <v>5</v>
      </c>
      <c r="D32" s="17">
        <v>21.5201855225806</v>
      </c>
      <c r="E32" s="19">
        <f t="shared" si="18"/>
        <v>19.247942972</v>
      </c>
      <c r="F32" s="16" t="s">
        <v>75</v>
      </c>
      <c r="G32" s="13">
        <v>6</v>
      </c>
      <c r="H32" s="18">
        <f t="shared" si="0"/>
        <v>21.5201855225806</v>
      </c>
      <c r="I32" s="18">
        <f t="shared" si="1"/>
        <v>294.670185522581</v>
      </c>
      <c r="J32" s="18">
        <f t="shared" si="2"/>
        <v>0.235399902970617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2.18230484193889</v>
      </c>
      <c r="P32" s="18">
        <f t="shared" si="5"/>
        <v>0.513714348044721</v>
      </c>
      <c r="Q32" s="23">
        <f t="shared" si="6"/>
        <v>0.0616457217653666</v>
      </c>
      <c r="R32" s="18">
        <f t="shared" si="7"/>
        <v>0.133818733333333</v>
      </c>
      <c r="S32" s="24">
        <f t="shared" si="8"/>
        <v>0.460665859179905</v>
      </c>
      <c r="T32" s="3">
        <v>0.01</v>
      </c>
      <c r="U32" s="25">
        <f t="shared" si="9"/>
        <v>0.00460665859179905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0.034056658591799</v>
      </c>
      <c r="AR32" s="28">
        <f t="shared" si="15"/>
        <v>111.515611111111</v>
      </c>
      <c r="AS32" s="1">
        <f t="shared" si="16"/>
        <v>0.12</v>
      </c>
      <c r="AT32" s="2">
        <f t="shared" si="20"/>
        <v>6.40273333333333</v>
      </c>
      <c r="AU32" s="1">
        <f t="shared" si="17"/>
        <v>19550.5584577773</v>
      </c>
    </row>
    <row r="33" s="1" customFormat="1" spans="1:47">
      <c r="A33" s="13"/>
      <c r="B33" s="13"/>
      <c r="C33" s="16">
        <v>6</v>
      </c>
      <c r="D33" s="17">
        <v>26.2853023196667</v>
      </c>
      <c r="E33" s="19">
        <f t="shared" si="18"/>
        <v>21.5201855225806</v>
      </c>
      <c r="F33" s="16" t="s">
        <v>73</v>
      </c>
      <c r="G33" s="13">
        <v>7</v>
      </c>
      <c r="H33" s="18">
        <f t="shared" si="0"/>
        <v>26.2853023196667</v>
      </c>
      <c r="I33" s="18">
        <f t="shared" si="1"/>
        <v>299.435302319667</v>
      </c>
      <c r="J33" s="18">
        <f t="shared" si="2"/>
        <v>0.398266565041068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2.78374660500528</v>
      </c>
      <c r="P33" s="18">
        <f t="shared" si="5"/>
        <v>1.10867319832019</v>
      </c>
      <c r="Q33" s="23">
        <f t="shared" si="6"/>
        <v>0.133040783798422</v>
      </c>
      <c r="R33" s="18">
        <f t="shared" si="7"/>
        <v>0.133818733333333</v>
      </c>
      <c r="S33" s="24">
        <f t="shared" si="8"/>
        <v>0.99418654238063</v>
      </c>
      <c r="T33" s="3">
        <v>0.01</v>
      </c>
      <c r="U33" s="25">
        <f t="shared" si="9"/>
        <v>0.0099418654238063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0.0448418654238063</v>
      </c>
      <c r="AR33" s="28">
        <f t="shared" si="15"/>
        <v>111.515611111111</v>
      </c>
      <c r="AS33" s="1">
        <f t="shared" si="16"/>
        <v>0.12</v>
      </c>
      <c r="AT33" s="2">
        <f t="shared" si="20"/>
        <v>6.40273333333333</v>
      </c>
      <c r="AU33" s="1">
        <f t="shared" si="17"/>
        <v>25741.9120833838</v>
      </c>
    </row>
    <row r="34" s="1" customFormat="1" spans="1:47">
      <c r="A34" s="13"/>
      <c r="B34" s="13"/>
      <c r="C34" s="16">
        <v>7</v>
      </c>
      <c r="D34" s="17">
        <v>27.8072928651613</v>
      </c>
      <c r="E34" s="19">
        <f t="shared" si="18"/>
        <v>26.2853023196667</v>
      </c>
      <c r="F34" s="16" t="s">
        <v>73</v>
      </c>
      <c r="G34" s="13">
        <v>8</v>
      </c>
      <c r="H34" s="18">
        <f t="shared" si="0"/>
        <v>27.8072928651613</v>
      </c>
      <c r="I34" s="18">
        <f t="shared" si="1"/>
        <v>300.957292865161</v>
      </c>
      <c r="J34" s="18">
        <f t="shared" si="2"/>
        <v>0.469452081015319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2.7902295177962</v>
      </c>
      <c r="P34" s="18">
        <f t="shared" si="5"/>
        <v>1.3098790536398</v>
      </c>
      <c r="Q34" s="23">
        <f t="shared" si="6"/>
        <v>0.157185486436776</v>
      </c>
      <c r="R34" s="18">
        <f t="shared" si="7"/>
        <v>0.133818733333333</v>
      </c>
      <c r="S34" s="24">
        <f t="shared" si="8"/>
        <v>1.17461496250482</v>
      </c>
      <c r="T34" s="3">
        <v>0.01</v>
      </c>
      <c r="U34" s="25">
        <f t="shared" si="9"/>
        <v>0.0117461496250482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0.0466461496250482</v>
      </c>
      <c r="AR34" s="28">
        <f t="shared" si="15"/>
        <v>111.515611111111</v>
      </c>
      <c r="AS34" s="1">
        <f t="shared" si="16"/>
        <v>0.12</v>
      </c>
      <c r="AT34" s="2">
        <f t="shared" si="20"/>
        <v>6.40273333333333</v>
      </c>
      <c r="AU34" s="1">
        <f t="shared" si="17"/>
        <v>26777.6791025041</v>
      </c>
    </row>
    <row r="35" s="1" customFormat="1" spans="1:47">
      <c r="A35" s="13"/>
      <c r="B35" s="13"/>
      <c r="C35" s="16">
        <v>8</v>
      </c>
      <c r="D35" s="17">
        <v>27.1161806787097</v>
      </c>
      <c r="E35" s="19">
        <f t="shared" si="18"/>
        <v>27.8072928651613</v>
      </c>
      <c r="F35" s="16" t="s">
        <v>73</v>
      </c>
      <c r="G35" s="13">
        <v>9</v>
      </c>
      <c r="H35" s="18">
        <f t="shared" si="0"/>
        <v>27.1161806787097</v>
      </c>
      <c r="I35" s="18">
        <f t="shared" si="1"/>
        <v>300.26618067871</v>
      </c>
      <c r="J35" s="18">
        <f t="shared" si="2"/>
        <v>0.43576411976644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2.59550657526752</v>
      </c>
      <c r="P35" s="18">
        <f t="shared" si="5"/>
        <v>1.13102863811946</v>
      </c>
      <c r="Q35" s="23">
        <f t="shared" si="6"/>
        <v>0.135723436574335</v>
      </c>
      <c r="R35" s="18">
        <f t="shared" si="7"/>
        <v>0.133818733333333</v>
      </c>
      <c r="S35" s="24">
        <f t="shared" si="8"/>
        <v>1.01423345740582</v>
      </c>
      <c r="T35" s="3">
        <v>0.01</v>
      </c>
      <c r="U35" s="25">
        <f t="shared" si="9"/>
        <v>0.0101423345740582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0.0450423345740582</v>
      </c>
      <c r="AR35" s="28">
        <f t="shared" si="15"/>
        <v>111.515611111111</v>
      </c>
      <c r="AS35" s="1">
        <f t="shared" si="16"/>
        <v>0.12</v>
      </c>
      <c r="AT35" s="2">
        <f t="shared" si="20"/>
        <v>6.40273333333333</v>
      </c>
      <c r="AU35" s="1">
        <f t="shared" si="17"/>
        <v>25856.9933627295</v>
      </c>
    </row>
    <row r="36" s="1" customFormat="1" spans="1:47">
      <c r="A36" s="13"/>
      <c r="B36" s="13"/>
      <c r="C36" s="16">
        <v>9</v>
      </c>
      <c r="D36" s="17">
        <v>24.8748409996667</v>
      </c>
      <c r="E36" s="19">
        <f t="shared" si="18"/>
        <v>27.1161806787097</v>
      </c>
      <c r="F36" s="16" t="s">
        <v>73</v>
      </c>
      <c r="G36" s="13">
        <v>10</v>
      </c>
      <c r="H36" s="18">
        <f t="shared" si="0"/>
        <v>24.8748409996667</v>
      </c>
      <c r="I36" s="18">
        <f t="shared" si="1"/>
        <v>298.024840999667</v>
      </c>
      <c r="J36" s="18">
        <f t="shared" si="2"/>
        <v>0.341459001059969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2.57963404825917</v>
      </c>
      <c r="P36" s="18">
        <f t="shared" si="5"/>
        <v>0.88083926521886</v>
      </c>
      <c r="Q36" s="23">
        <f t="shared" si="6"/>
        <v>0.105700711826263</v>
      </c>
      <c r="R36" s="18">
        <f t="shared" si="7"/>
        <v>0.133818733333333</v>
      </c>
      <c r="S36" s="24">
        <f t="shared" si="8"/>
        <v>0.789879781352959</v>
      </c>
      <c r="T36" s="3">
        <v>0.01</v>
      </c>
      <c r="U36" s="25">
        <f t="shared" si="9"/>
        <v>0.00789879781352959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0.0373487978135296</v>
      </c>
      <c r="AR36" s="28">
        <f t="shared" si="15"/>
        <v>111.515611111111</v>
      </c>
      <c r="AS36" s="1">
        <f t="shared" si="16"/>
        <v>0.12</v>
      </c>
      <c r="AT36" s="2">
        <f t="shared" si="20"/>
        <v>6.40273333333333</v>
      </c>
      <c r="AU36" s="1">
        <f t="shared" si="17"/>
        <v>21440.4432253066</v>
      </c>
    </row>
    <row r="37" s="1" customFormat="1" spans="1:47">
      <c r="A37" s="13"/>
      <c r="B37" s="13"/>
      <c r="C37" s="16">
        <v>10</v>
      </c>
      <c r="D37" s="17">
        <v>20.0853309596774</v>
      </c>
      <c r="E37" s="19">
        <f t="shared" si="18"/>
        <v>24.8748409996667</v>
      </c>
      <c r="F37" s="16" t="s">
        <v>73</v>
      </c>
      <c r="G37" s="13">
        <v>11</v>
      </c>
      <c r="H37" s="18">
        <f t="shared" si="0"/>
        <v>20.0853309596774</v>
      </c>
      <c r="I37" s="18">
        <f t="shared" si="1"/>
        <v>293.235330959677</v>
      </c>
      <c r="J37" s="18">
        <f t="shared" si="2"/>
        <v>0.200256741812716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1.6138550438883</v>
      </c>
      <c r="O37" s="18">
        <f t="shared" si="19"/>
        <v>1.20009585026313</v>
      </c>
      <c r="P37" s="18">
        <f t="shared" si="5"/>
        <v>0.240327284836655</v>
      </c>
      <c r="Q37" s="23">
        <f t="shared" si="6"/>
        <v>0.0288392741803986</v>
      </c>
      <c r="R37" s="18">
        <f t="shared" si="7"/>
        <v>0.133818733333333</v>
      </c>
      <c r="S37" s="24">
        <f t="shared" si="8"/>
        <v>0.215509992226289</v>
      </c>
      <c r="T37" s="3">
        <v>0.01</v>
      </c>
      <c r="U37" s="25">
        <f t="shared" si="9"/>
        <v>0.00215509992226289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0.0316050999222629</v>
      </c>
      <c r="AR37" s="28">
        <f t="shared" si="15"/>
        <v>111.515611111111</v>
      </c>
      <c r="AS37" s="1">
        <f t="shared" si="16"/>
        <v>0.12</v>
      </c>
      <c r="AT37" s="2">
        <f t="shared" si="20"/>
        <v>6.40273333333333</v>
      </c>
      <c r="AU37" s="1">
        <f t="shared" si="17"/>
        <v>18143.2171899238</v>
      </c>
    </row>
    <row r="38" s="1" customFormat="1" spans="1:48">
      <c r="A38" s="13"/>
      <c r="B38" s="13"/>
      <c r="C38" s="16">
        <v>11</v>
      </c>
      <c r="D38" s="17">
        <v>17.8019430023333</v>
      </c>
      <c r="E38" s="19">
        <f t="shared" si="18"/>
        <v>20.0853309596774</v>
      </c>
      <c r="F38" s="16" t="s">
        <v>75</v>
      </c>
      <c r="G38" s="13">
        <v>12</v>
      </c>
      <c r="H38" s="18">
        <f t="shared" si="0"/>
        <v>17.8019430023333</v>
      </c>
      <c r="I38" s="18">
        <f t="shared" si="1"/>
        <v>290.951943002333</v>
      </c>
      <c r="J38" s="18">
        <f t="shared" si="2"/>
        <v>0.154317188838566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2.07492467653758</v>
      </c>
      <c r="P38" s="18">
        <f t="shared" si="5"/>
        <v>0.320196543135051</v>
      </c>
      <c r="Q38" s="23">
        <f t="shared" si="6"/>
        <v>0.0384235851762061</v>
      </c>
      <c r="R38" s="18">
        <f t="shared" si="7"/>
        <v>0.133818733333333</v>
      </c>
      <c r="S38" s="24">
        <f t="shared" si="8"/>
        <v>0.287131586281687</v>
      </c>
      <c r="T38" s="3">
        <v>0.01</v>
      </c>
      <c r="U38" s="25">
        <f t="shared" si="9"/>
        <v>0.00287131586281687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0.0266713158628169</v>
      </c>
      <c r="AR38" s="28">
        <f t="shared" si="15"/>
        <v>111.515611111111</v>
      </c>
      <c r="AS38" s="1">
        <f t="shared" si="16"/>
        <v>0.12</v>
      </c>
      <c r="AT38" s="2">
        <f t="shared" si="20"/>
        <v>6.40273333333333</v>
      </c>
      <c r="AU38" s="1">
        <f t="shared" si="17"/>
        <v>15310.9301229983</v>
      </c>
      <c r="AV38" s="1">
        <f>SUM(AU27:AU38)</f>
        <v>233351.589254206</v>
      </c>
    </row>
    <row r="39" s="1" customFormat="1" spans="1:46">
      <c r="A39" s="13"/>
      <c r="B39" s="13"/>
      <c r="C39" s="16">
        <v>12</v>
      </c>
      <c r="D39" s="17">
        <v>9.58356560577419</v>
      </c>
      <c r="E39" s="19">
        <f t="shared" si="18"/>
        <v>17.8019430023333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9.94117626774194</v>
      </c>
      <c r="E42" s="16"/>
      <c r="F42" s="16"/>
      <c r="G42" s="13">
        <v>1</v>
      </c>
      <c r="H42" s="18">
        <f t="shared" ref="H42:H53" si="21">E43</f>
        <v>9.94117626774194</v>
      </c>
      <c r="I42" s="18">
        <f t="shared" ref="I42:I53" si="22">H42+273.15</f>
        <v>283.091176267742</v>
      </c>
      <c r="J42" s="18">
        <f t="shared" ref="J42:J53" si="23">EXP(($C$16*(I42-$C$14))/($C$17*I42*$C$14))</f>
        <v>0.060932035017168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0.00469731405034329</v>
      </c>
      <c r="Q42" s="23">
        <f t="shared" ref="Q42:Q53" si="27">P42*$B$44</f>
        <v>0.000610650826544628</v>
      </c>
      <c r="R42" s="18">
        <f t="shared" ref="R42:R53" si="28">L42*$B$44</f>
        <v>0.0100218354166667</v>
      </c>
      <c r="S42" s="24">
        <f t="shared" ref="S42:S53" si="29">Q42/R42</f>
        <v>0.060932035017168</v>
      </c>
      <c r="T42" s="3">
        <v>0.01</v>
      </c>
      <c r="U42" s="25">
        <f t="shared" ref="U42:U53" si="30">S42*T42</f>
        <v>0.00060932035017168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0.0277093203501717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15.5534246575343</v>
      </c>
      <c r="AU42" s="1">
        <f t="shared" ref="AU42:AU53" si="37">AT42*10000*AS42*0.67*AR42*AQ42</f>
        <v>2893.83638171933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5.54891102796774</v>
      </c>
      <c r="E43" s="19">
        <f t="shared" ref="E43:E54" si="38">D42</f>
        <v>9.94117626774194</v>
      </c>
      <c r="F43" s="16" t="s">
        <v>73</v>
      </c>
      <c r="G43" s="13">
        <v>2</v>
      </c>
      <c r="H43" s="18">
        <f t="shared" si="21"/>
        <v>5.54891102796774</v>
      </c>
      <c r="I43" s="18">
        <f t="shared" si="22"/>
        <v>278.698911027968</v>
      </c>
      <c r="J43" s="18">
        <f t="shared" si="23"/>
        <v>0.0354351709829827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0.14948476928299</v>
      </c>
      <c r="P43" s="18">
        <f t="shared" si="26"/>
        <v>0.00529701835889447</v>
      </c>
      <c r="Q43" s="23">
        <f t="shared" si="27"/>
        <v>0.000688612386656281</v>
      </c>
      <c r="R43" s="18">
        <f t="shared" si="28"/>
        <v>0.0100218354166667</v>
      </c>
      <c r="S43" s="24">
        <f t="shared" si="29"/>
        <v>0.068711204886791</v>
      </c>
      <c r="T43" s="3">
        <v>0.01</v>
      </c>
      <c r="U43" s="25">
        <f t="shared" si="30"/>
        <v>0.00068711204886791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0.0154871120488679</v>
      </c>
      <c r="AR43" s="28">
        <f t="shared" si="34"/>
        <v>7.70910416666667</v>
      </c>
      <c r="AS43" s="1">
        <f t="shared" si="35"/>
        <v>0.13</v>
      </c>
      <c r="AT43" s="2">
        <f t="shared" si="36"/>
        <v>15.5534246575343</v>
      </c>
      <c r="AU43" s="1">
        <f t="shared" si="37"/>
        <v>1617.40409827483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10.5565664522143</v>
      </c>
      <c r="E44" s="19">
        <f t="shared" si="38"/>
        <v>5.54891102796774</v>
      </c>
      <c r="F44" s="16" t="s">
        <v>73</v>
      </c>
      <c r="G44" s="13">
        <v>3</v>
      </c>
      <c r="H44" s="18">
        <f t="shared" si="21"/>
        <v>10.5565664522143</v>
      </c>
      <c r="I44" s="18">
        <f t="shared" si="22"/>
        <v>283.706566452214</v>
      </c>
      <c r="J44" s="18">
        <f t="shared" si="23"/>
        <v>0.0656517674256224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0.221278792590762</v>
      </c>
      <c r="P44" s="18">
        <f t="shared" si="26"/>
        <v>0.0145273438273913</v>
      </c>
      <c r="Q44" s="23">
        <f t="shared" si="27"/>
        <v>0.00188855469756086</v>
      </c>
      <c r="R44" s="18">
        <f t="shared" si="28"/>
        <v>0.0100218354166667</v>
      </c>
      <c r="S44" s="24">
        <f t="shared" si="29"/>
        <v>0.188443994442388</v>
      </c>
      <c r="T44" s="3">
        <v>0.01</v>
      </c>
      <c r="U44" s="25">
        <f t="shared" si="30"/>
        <v>0.00188443994442388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0.0166844399444239</v>
      </c>
      <c r="AR44" s="28">
        <f t="shared" si="34"/>
        <v>7.70910416666667</v>
      </c>
      <c r="AS44" s="1">
        <f t="shared" si="35"/>
        <v>0.13</v>
      </c>
      <c r="AT44" s="2">
        <f t="shared" si="36"/>
        <v>15.5534246575343</v>
      </c>
      <c r="AU44" s="1">
        <f t="shared" si="37"/>
        <v>1742.44762085931</v>
      </c>
    </row>
    <row r="45" s="1" customFormat="1" spans="1:47">
      <c r="A45" s="13"/>
      <c r="B45" s="13"/>
      <c r="C45" s="16">
        <v>3</v>
      </c>
      <c r="D45" s="17">
        <v>11.8361888114194</v>
      </c>
      <c r="E45" s="19">
        <f t="shared" si="38"/>
        <v>10.5565664522143</v>
      </c>
      <c r="F45" s="16" t="s">
        <v>73</v>
      </c>
      <c r="G45" s="13">
        <v>4</v>
      </c>
      <c r="H45" s="18">
        <f t="shared" si="21"/>
        <v>11.8361888114194</v>
      </c>
      <c r="I45" s="18">
        <f t="shared" si="22"/>
        <v>284.986188811419</v>
      </c>
      <c r="J45" s="18">
        <f t="shared" si="23"/>
        <v>0.0765898944177917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0.283842490430038</v>
      </c>
      <c r="P45" s="18">
        <f t="shared" si="26"/>
        <v>0.0217394663733196</v>
      </c>
      <c r="Q45" s="23">
        <f t="shared" si="27"/>
        <v>0.00282613062853155</v>
      </c>
      <c r="R45" s="18">
        <f t="shared" si="28"/>
        <v>0.0100218354166667</v>
      </c>
      <c r="S45" s="24">
        <f t="shared" si="29"/>
        <v>0.281997309976933</v>
      </c>
      <c r="T45" s="3">
        <v>0.01</v>
      </c>
      <c r="U45" s="25">
        <f t="shared" si="30"/>
        <v>0.00281997309976933</v>
      </c>
      <c r="V45" s="24"/>
      <c r="W45" s="3"/>
      <c r="X45" s="25"/>
      <c r="Y45" s="27">
        <v>0.04</v>
      </c>
      <c r="Z45" s="3">
        <v>0.49</v>
      </c>
      <c r="AA45" s="26">
        <f t="shared" si="31"/>
        <v>0.0196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0.015</v>
      </c>
      <c r="AO45" s="3">
        <v>0.5</v>
      </c>
      <c r="AP45" s="3">
        <f t="shared" si="32"/>
        <v>0.0075</v>
      </c>
      <c r="AQ45" s="1">
        <f t="shared" si="33"/>
        <v>0.0299199730997693</v>
      </c>
      <c r="AR45" s="28">
        <f t="shared" si="34"/>
        <v>7.70910416666667</v>
      </c>
      <c r="AS45" s="1">
        <f t="shared" si="35"/>
        <v>0.13</v>
      </c>
      <c r="AT45" s="2">
        <f t="shared" si="36"/>
        <v>15.5534246575343</v>
      </c>
      <c r="AU45" s="1">
        <f t="shared" si="37"/>
        <v>3124.70697952863</v>
      </c>
    </row>
    <row r="46" s="1" customFormat="1" spans="1:47">
      <c r="A46" s="13"/>
      <c r="B46" s="13"/>
      <c r="C46" s="16">
        <v>4</v>
      </c>
      <c r="D46" s="17">
        <v>19.247942972</v>
      </c>
      <c r="E46" s="19">
        <f t="shared" si="38"/>
        <v>11.8361888114194</v>
      </c>
      <c r="F46" s="16" t="s">
        <v>73</v>
      </c>
      <c r="G46" s="13">
        <v>5</v>
      </c>
      <c r="H46" s="18">
        <f t="shared" si="21"/>
        <v>19.247942972</v>
      </c>
      <c r="I46" s="18">
        <f t="shared" si="22"/>
        <v>292.397942972</v>
      </c>
      <c r="J46" s="18">
        <f t="shared" si="23"/>
        <v>0.182090992774886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0.248997872853882</v>
      </c>
      <c r="O46" s="18">
        <f t="shared" si="39"/>
        <v>0.0901961928695025</v>
      </c>
      <c r="P46" s="18">
        <f t="shared" si="26"/>
        <v>0.0164239143041228</v>
      </c>
      <c r="Q46" s="23">
        <f t="shared" si="27"/>
        <v>0.00213510885953597</v>
      </c>
      <c r="R46" s="18">
        <f t="shared" si="28"/>
        <v>0.0100218354166667</v>
      </c>
      <c r="S46" s="24">
        <f t="shared" si="29"/>
        <v>0.213045691808629</v>
      </c>
      <c r="T46" s="3">
        <v>0.01</v>
      </c>
      <c r="U46" s="25">
        <f t="shared" si="30"/>
        <v>0.00213045691808629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0.0292304569180863</v>
      </c>
      <c r="AR46" s="28">
        <f t="shared" si="34"/>
        <v>7.70910416666667</v>
      </c>
      <c r="AS46" s="1">
        <f t="shared" si="35"/>
        <v>0.13</v>
      </c>
      <c r="AT46" s="2">
        <f t="shared" si="36"/>
        <v>15.5534246575343</v>
      </c>
      <c r="AU46" s="1">
        <f t="shared" si="37"/>
        <v>3052.69702088934</v>
      </c>
    </row>
    <row r="47" s="1" customFormat="1" spans="1:47">
      <c r="A47" s="13"/>
      <c r="B47" s="13"/>
      <c r="C47" s="16">
        <v>5</v>
      </c>
      <c r="D47" s="17">
        <v>21.5201855225806</v>
      </c>
      <c r="E47" s="19">
        <f t="shared" si="38"/>
        <v>19.247942972</v>
      </c>
      <c r="F47" s="16" t="s">
        <v>75</v>
      </c>
      <c r="G47" s="13">
        <v>6</v>
      </c>
      <c r="H47" s="18">
        <f t="shared" si="21"/>
        <v>21.5201855225806</v>
      </c>
      <c r="I47" s="18">
        <f t="shared" si="22"/>
        <v>294.670185522581</v>
      </c>
      <c r="J47" s="18">
        <f t="shared" si="23"/>
        <v>0.235399902970617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0.150863320232046</v>
      </c>
      <c r="P47" s="18">
        <f t="shared" si="26"/>
        <v>0.0355132109444488</v>
      </c>
      <c r="Q47" s="23">
        <f t="shared" si="27"/>
        <v>0.00461671742277835</v>
      </c>
      <c r="R47" s="18">
        <f t="shared" si="28"/>
        <v>0.0100218354166667</v>
      </c>
      <c r="S47" s="24">
        <f t="shared" si="29"/>
        <v>0.460665859179905</v>
      </c>
      <c r="T47" s="3">
        <v>0.01</v>
      </c>
      <c r="U47" s="25">
        <f t="shared" si="30"/>
        <v>0.00460665859179905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0.031706658591799</v>
      </c>
      <c r="AR47" s="28">
        <f t="shared" si="34"/>
        <v>7.70910416666667</v>
      </c>
      <c r="AS47" s="1">
        <f t="shared" si="35"/>
        <v>0.13</v>
      </c>
      <c r="AT47" s="2">
        <f t="shared" si="36"/>
        <v>15.5534246575343</v>
      </c>
      <c r="AU47" s="1">
        <f t="shared" si="37"/>
        <v>3311.30035006915</v>
      </c>
    </row>
    <row r="48" s="1" customFormat="1" spans="1:47">
      <c r="A48" s="13"/>
      <c r="B48" s="13"/>
      <c r="C48" s="16">
        <v>6</v>
      </c>
      <c r="D48" s="17">
        <v>26.2853023196667</v>
      </c>
      <c r="E48" s="19">
        <f t="shared" si="38"/>
        <v>21.5201855225806</v>
      </c>
      <c r="F48" s="16" t="s">
        <v>73</v>
      </c>
      <c r="G48" s="13">
        <v>7</v>
      </c>
      <c r="H48" s="18">
        <f t="shared" si="21"/>
        <v>26.2853023196667</v>
      </c>
      <c r="I48" s="18">
        <f t="shared" si="22"/>
        <v>299.435302319667</v>
      </c>
      <c r="J48" s="18">
        <f t="shared" si="23"/>
        <v>0.398266565041068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0.192441150954264</v>
      </c>
      <c r="P48" s="18">
        <f t="shared" si="26"/>
        <v>0.0766428761631045</v>
      </c>
      <c r="Q48" s="23">
        <f t="shared" si="27"/>
        <v>0.00996357390120358</v>
      </c>
      <c r="R48" s="18">
        <f t="shared" si="28"/>
        <v>0.0100218354166667</v>
      </c>
      <c r="S48" s="24">
        <f t="shared" si="29"/>
        <v>0.994186542380631</v>
      </c>
      <c r="T48" s="3">
        <v>0.01</v>
      </c>
      <c r="U48" s="25">
        <f t="shared" si="30"/>
        <v>0.00994186542380631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0.0444418654238063</v>
      </c>
      <c r="AR48" s="28">
        <f t="shared" si="34"/>
        <v>7.70910416666667</v>
      </c>
      <c r="AS48" s="1">
        <f t="shared" si="35"/>
        <v>0.13</v>
      </c>
      <c r="AT48" s="2">
        <f t="shared" si="36"/>
        <v>15.5534246575343</v>
      </c>
      <c r="AU48" s="1">
        <f t="shared" si="37"/>
        <v>4641.30788520362</v>
      </c>
    </row>
    <row r="49" s="1" customFormat="1" spans="1:47">
      <c r="A49" s="13"/>
      <c r="B49" s="13"/>
      <c r="C49" s="16">
        <v>7</v>
      </c>
      <c r="D49" s="17">
        <v>27.8072928651613</v>
      </c>
      <c r="E49" s="19">
        <f t="shared" si="38"/>
        <v>26.2853023196667</v>
      </c>
      <c r="F49" s="16" t="s">
        <v>73</v>
      </c>
      <c r="G49" s="13">
        <v>8</v>
      </c>
      <c r="H49" s="18">
        <f t="shared" si="21"/>
        <v>27.8072928651613</v>
      </c>
      <c r="I49" s="18">
        <f t="shared" si="22"/>
        <v>300.957292865161</v>
      </c>
      <c r="J49" s="18">
        <f t="shared" si="23"/>
        <v>0.469452081015319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0.192889316457826</v>
      </c>
      <c r="P49" s="18">
        <f t="shared" si="26"/>
        <v>0.090552291016749</v>
      </c>
      <c r="Q49" s="23">
        <f t="shared" si="27"/>
        <v>0.0117717978321774</v>
      </c>
      <c r="R49" s="18">
        <f t="shared" si="28"/>
        <v>0.0100218354166667</v>
      </c>
      <c r="S49" s="24">
        <f t="shared" si="29"/>
        <v>1.17461496250482</v>
      </c>
      <c r="T49" s="3">
        <v>0.01</v>
      </c>
      <c r="U49" s="25">
        <f t="shared" si="30"/>
        <v>0.0117461496250482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0.0462461496250482</v>
      </c>
      <c r="AR49" s="28">
        <f t="shared" si="34"/>
        <v>7.70910416666667</v>
      </c>
      <c r="AS49" s="1">
        <f t="shared" si="35"/>
        <v>0.13</v>
      </c>
      <c r="AT49" s="2">
        <f t="shared" si="36"/>
        <v>15.5534246575343</v>
      </c>
      <c r="AU49" s="1">
        <f t="shared" si="37"/>
        <v>4829.73918552177</v>
      </c>
    </row>
    <row r="50" s="1" customFormat="1" spans="1:47">
      <c r="A50" s="13"/>
      <c r="B50" s="13"/>
      <c r="C50" s="16">
        <v>8</v>
      </c>
      <c r="D50" s="17">
        <v>27.1161806787097</v>
      </c>
      <c r="E50" s="19">
        <f t="shared" si="38"/>
        <v>27.8072928651613</v>
      </c>
      <c r="F50" s="16" t="s">
        <v>73</v>
      </c>
      <c r="G50" s="13">
        <v>9</v>
      </c>
      <c r="H50" s="18">
        <f t="shared" si="21"/>
        <v>27.1161806787097</v>
      </c>
      <c r="I50" s="18">
        <f t="shared" si="22"/>
        <v>300.26618067871</v>
      </c>
      <c r="J50" s="18">
        <f t="shared" si="23"/>
        <v>0.43576411976644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0.179428067107744</v>
      </c>
      <c r="P50" s="18">
        <f t="shared" si="26"/>
        <v>0.0781883137245998</v>
      </c>
      <c r="Q50" s="23">
        <f t="shared" si="27"/>
        <v>0.010164480784198</v>
      </c>
      <c r="R50" s="18">
        <f t="shared" si="28"/>
        <v>0.0100218354166667</v>
      </c>
      <c r="S50" s="24">
        <f t="shared" si="29"/>
        <v>1.01423345740582</v>
      </c>
      <c r="T50" s="3">
        <v>0.01</v>
      </c>
      <c r="U50" s="25">
        <f t="shared" si="30"/>
        <v>0.0101423345740582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0.0446423345740583</v>
      </c>
      <c r="AR50" s="28">
        <f t="shared" si="34"/>
        <v>7.70910416666667</v>
      </c>
      <c r="AS50" s="1">
        <f t="shared" si="35"/>
        <v>0.13</v>
      </c>
      <c r="AT50" s="2">
        <f t="shared" si="36"/>
        <v>15.5534246575343</v>
      </c>
      <c r="AU50" s="1">
        <f t="shared" si="37"/>
        <v>4662.2439786581</v>
      </c>
    </row>
    <row r="51" s="1" customFormat="1" spans="1:47">
      <c r="A51" s="13"/>
      <c r="B51" s="13"/>
      <c r="C51" s="16">
        <v>9</v>
      </c>
      <c r="D51" s="17">
        <v>24.8748409996667</v>
      </c>
      <c r="E51" s="19">
        <f t="shared" si="38"/>
        <v>27.1161806787097</v>
      </c>
      <c r="F51" s="16" t="s">
        <v>73</v>
      </c>
      <c r="G51" s="13">
        <v>10</v>
      </c>
      <c r="H51" s="18">
        <f t="shared" si="21"/>
        <v>24.8748409996667</v>
      </c>
      <c r="I51" s="18">
        <f t="shared" si="22"/>
        <v>298.024840999667</v>
      </c>
      <c r="J51" s="18">
        <f t="shared" si="23"/>
        <v>0.341459001059969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0.178330795049811</v>
      </c>
      <c r="P51" s="18">
        <f t="shared" si="26"/>
        <v>0.0608926551359385</v>
      </c>
      <c r="Q51" s="23">
        <f t="shared" si="27"/>
        <v>0.007916045167672</v>
      </c>
      <c r="R51" s="18">
        <f t="shared" si="28"/>
        <v>0.0100218354166667</v>
      </c>
      <c r="S51" s="24">
        <f t="shared" si="29"/>
        <v>0.789879781352959</v>
      </c>
      <c r="T51" s="3">
        <v>0.01</v>
      </c>
      <c r="U51" s="25">
        <f t="shared" si="30"/>
        <v>0.00789879781352959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0.0349987978135296</v>
      </c>
      <c r="AR51" s="28">
        <f t="shared" si="34"/>
        <v>7.70910416666667</v>
      </c>
      <c r="AS51" s="1">
        <f t="shared" si="35"/>
        <v>0.13</v>
      </c>
      <c r="AT51" s="2">
        <f t="shared" si="36"/>
        <v>15.5534246575343</v>
      </c>
      <c r="AU51" s="1">
        <f t="shared" si="37"/>
        <v>3655.11651492395</v>
      </c>
    </row>
    <row r="52" s="1" customFormat="1" spans="1:47">
      <c r="A52" s="13"/>
      <c r="B52" s="13"/>
      <c r="C52" s="16">
        <v>10</v>
      </c>
      <c r="D52" s="17">
        <v>20.0853309596774</v>
      </c>
      <c r="E52" s="19">
        <f t="shared" si="38"/>
        <v>24.8748409996667</v>
      </c>
      <c r="F52" s="16" t="s">
        <v>73</v>
      </c>
      <c r="G52" s="13">
        <v>11</v>
      </c>
      <c r="H52" s="18">
        <f t="shared" si="21"/>
        <v>20.0853309596774</v>
      </c>
      <c r="I52" s="18">
        <f t="shared" si="22"/>
        <v>293.235330959677</v>
      </c>
      <c r="J52" s="18">
        <f t="shared" si="23"/>
        <v>0.200256741812716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0.111566232918179</v>
      </c>
      <c r="O52" s="18">
        <f t="shared" si="39"/>
        <v>0.0829629486623603</v>
      </c>
      <c r="P52" s="18">
        <f t="shared" si="26"/>
        <v>0.0166138897902999</v>
      </c>
      <c r="Q52" s="23">
        <f t="shared" si="27"/>
        <v>0.00215980567273899</v>
      </c>
      <c r="R52" s="18">
        <f t="shared" si="28"/>
        <v>0.0100218354166667</v>
      </c>
      <c r="S52" s="24">
        <f t="shared" si="29"/>
        <v>0.215509992226289</v>
      </c>
      <c r="T52" s="3">
        <v>0.01</v>
      </c>
      <c r="U52" s="25">
        <f t="shared" si="30"/>
        <v>0.0021550999222629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0.0292550999222629</v>
      </c>
      <c r="AR52" s="28">
        <f t="shared" si="34"/>
        <v>7.70910416666667</v>
      </c>
      <c r="AS52" s="1">
        <f t="shared" si="35"/>
        <v>0.13</v>
      </c>
      <c r="AT52" s="2">
        <f t="shared" si="36"/>
        <v>15.5534246575343</v>
      </c>
      <c r="AU52" s="1">
        <f t="shared" si="37"/>
        <v>3055.27062504635</v>
      </c>
    </row>
    <row r="53" s="1" customFormat="1" spans="1:48">
      <c r="A53" s="13"/>
      <c r="B53" s="13"/>
      <c r="C53" s="16">
        <v>11</v>
      </c>
      <c r="D53" s="17">
        <v>17.8019430023333</v>
      </c>
      <c r="E53" s="19">
        <f t="shared" si="38"/>
        <v>20.0853309596774</v>
      </c>
      <c r="F53" s="16" t="s">
        <v>75</v>
      </c>
      <c r="G53" s="13">
        <v>12</v>
      </c>
      <c r="H53" s="18">
        <f t="shared" si="21"/>
        <v>17.8019430023333</v>
      </c>
      <c r="I53" s="18">
        <f t="shared" si="22"/>
        <v>290.951943002333</v>
      </c>
      <c r="J53" s="18">
        <f t="shared" si="23"/>
        <v>0.154317188838566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0.143440100538727</v>
      </c>
      <c r="P53" s="18">
        <f t="shared" si="26"/>
        <v>0.0221352730818576</v>
      </c>
      <c r="Q53" s="23">
        <f t="shared" si="27"/>
        <v>0.00287758550064149</v>
      </c>
      <c r="R53" s="18">
        <f t="shared" si="28"/>
        <v>0.0100218354166667</v>
      </c>
      <c r="S53" s="24">
        <f t="shared" si="29"/>
        <v>0.287131586281687</v>
      </c>
      <c r="T53" s="3">
        <v>0.01</v>
      </c>
      <c r="U53" s="25">
        <f t="shared" si="30"/>
        <v>0.00287131586281687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0.015</v>
      </c>
      <c r="AO53" s="3">
        <v>0.5</v>
      </c>
      <c r="AP53" s="3">
        <f t="shared" si="32"/>
        <v>0.0075</v>
      </c>
      <c r="AQ53" s="1">
        <f t="shared" si="33"/>
        <v>0.0201713158628169</v>
      </c>
      <c r="AR53" s="28">
        <f t="shared" si="34"/>
        <v>7.70910416666667</v>
      </c>
      <c r="AS53" s="1">
        <f t="shared" si="35"/>
        <v>0.13</v>
      </c>
      <c r="AT53" s="2">
        <f t="shared" si="36"/>
        <v>15.5534246575343</v>
      </c>
      <c r="AU53" s="1">
        <f t="shared" si="37"/>
        <v>2106.60120758285</v>
      </c>
      <c r="AV53" s="1">
        <f>SUM(AU42:AU53)</f>
        <v>38692.6718482772</v>
      </c>
    </row>
    <row r="54" s="1" customFormat="1" spans="1:46">
      <c r="A54" s="13"/>
      <c r="B54" s="13"/>
      <c r="C54" s="16">
        <v>12</v>
      </c>
      <c r="D54" s="17">
        <v>9.58356560577419</v>
      </c>
      <c r="E54" s="19">
        <f t="shared" si="38"/>
        <v>17.8019430023333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9.94117626774194</v>
      </c>
      <c r="E58" s="16"/>
      <c r="F58" s="16"/>
      <c r="G58" s="13">
        <v>1</v>
      </c>
      <c r="H58" s="18">
        <f t="shared" ref="H58:H69" si="40">E59</f>
        <v>9.94117626774194</v>
      </c>
      <c r="I58" s="18">
        <f t="shared" ref="I58:I69" si="41">H58+273.15</f>
        <v>283.091176267742</v>
      </c>
      <c r="J58" s="18">
        <f t="shared" ref="J58:J69" si="42">EXP(($C$16*(I58-$C$14))/($C$17*I58*$C$14))</f>
        <v>0.060932035017168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0.168336019161405</v>
      </c>
      <c r="Q58" s="23">
        <f t="shared" ref="Q58:Q69" si="46">P58*$B$60</f>
        <v>0.0488174455568074</v>
      </c>
      <c r="R58" s="18">
        <f t="shared" ref="R58:R69" si="47">L58*$B$60</f>
        <v>0.80117865</v>
      </c>
      <c r="S58" s="24">
        <f t="shared" ref="S58:S69" si="48">Q58/R58</f>
        <v>0.060932035017168</v>
      </c>
      <c r="T58" s="3">
        <v>0.27</v>
      </c>
      <c r="U58" s="25">
        <f t="shared" ref="U58:U69" si="49">S58*T58</f>
        <v>0.0164516494546354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0.229596555489036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188.214219696822</v>
      </c>
      <c r="AF58" s="1">
        <f t="shared" ref="AF58:AF69" si="54">AE58*10000*AC58*AB58</f>
        <v>4421660.61663681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5.54891102796774</v>
      </c>
      <c r="E59" s="19">
        <f t="shared" ref="E59:E70" si="55">D58</f>
        <v>9.94117626774194</v>
      </c>
      <c r="F59" s="16" t="s">
        <v>73</v>
      </c>
      <c r="G59" s="13">
        <v>2</v>
      </c>
      <c r="H59" s="18">
        <f t="shared" si="40"/>
        <v>5.54891102796774</v>
      </c>
      <c r="I59" s="18">
        <f t="shared" si="41"/>
        <v>278.698911027968</v>
      </c>
      <c r="J59" s="18">
        <f t="shared" si="42"/>
        <v>0.0354351709829827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5.35703398083859</v>
      </c>
      <c r="P59" s="18">
        <f t="shared" si="45"/>
        <v>0.189827415072664</v>
      </c>
      <c r="Q59" s="23">
        <f t="shared" si="46"/>
        <v>0.0550499503710726</v>
      </c>
      <c r="R59" s="18">
        <f t="shared" si="47"/>
        <v>0.80117865</v>
      </c>
      <c r="S59" s="24">
        <f t="shared" si="48"/>
        <v>0.068711204886791</v>
      </c>
      <c r="T59" s="3">
        <v>0.27</v>
      </c>
      <c r="U59" s="25">
        <f t="shared" si="49"/>
        <v>0.0185520253194336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0.230004658519566</v>
      </c>
      <c r="AC59" s="28">
        <f t="shared" si="51"/>
        <v>10.2321666666667</v>
      </c>
      <c r="AD59" s="1">
        <f t="shared" si="52"/>
        <v>0.29</v>
      </c>
      <c r="AE59" s="29">
        <f t="shared" si="53"/>
        <v>188.214219696822</v>
      </c>
      <c r="AF59" s="1">
        <f t="shared" si="54"/>
        <v>4429520.02504031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10.5565664522143</v>
      </c>
      <c r="E60" s="19">
        <f t="shared" si="55"/>
        <v>5.54891102796774</v>
      </c>
      <c r="F60" s="16" t="s">
        <v>73</v>
      </c>
      <c r="G60" s="13">
        <v>3</v>
      </c>
      <c r="H60" s="18">
        <f t="shared" si="40"/>
        <v>10.5565664522143</v>
      </c>
      <c r="I60" s="18">
        <f t="shared" si="41"/>
        <v>283.706566452214</v>
      </c>
      <c r="J60" s="18">
        <f t="shared" si="42"/>
        <v>0.0656517674256224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7.92989156576593</v>
      </c>
      <c r="P60" s="18">
        <f t="shared" si="45"/>
        <v>0.520611396786069</v>
      </c>
      <c r="Q60" s="23">
        <f t="shared" si="46"/>
        <v>0.15097730506796</v>
      </c>
      <c r="R60" s="18">
        <f t="shared" si="47"/>
        <v>0.80117865</v>
      </c>
      <c r="S60" s="24">
        <f t="shared" si="48"/>
        <v>0.188443994442388</v>
      </c>
      <c r="T60" s="3">
        <v>0.27</v>
      </c>
      <c r="U60" s="25">
        <f t="shared" si="49"/>
        <v>0.0508798784994448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0.236285960392442</v>
      </c>
      <c r="AC60" s="28">
        <f t="shared" si="51"/>
        <v>10.2321666666667</v>
      </c>
      <c r="AD60" s="1">
        <f t="shared" si="52"/>
        <v>0.29</v>
      </c>
      <c r="AE60" s="29">
        <f t="shared" si="53"/>
        <v>188.214219696822</v>
      </c>
      <c r="AF60" s="1">
        <f t="shared" si="54"/>
        <v>4550487.80285974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11.8361888114194</v>
      </c>
      <c r="E61" s="19">
        <f t="shared" si="55"/>
        <v>10.5565664522143</v>
      </c>
      <c r="F61" s="16" t="s">
        <v>73</v>
      </c>
      <c r="G61" s="13">
        <v>4</v>
      </c>
      <c r="H61" s="18">
        <f t="shared" si="40"/>
        <v>11.8361888114194</v>
      </c>
      <c r="I61" s="18">
        <f t="shared" si="41"/>
        <v>284.986188811419</v>
      </c>
      <c r="J61" s="18">
        <f t="shared" si="42"/>
        <v>0.0765898944177917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10.1719651689799</v>
      </c>
      <c r="P61" s="18">
        <f t="shared" si="45"/>
        <v>0.779069738313622</v>
      </c>
      <c r="Q61" s="23">
        <f t="shared" si="46"/>
        <v>0.22593022411095</v>
      </c>
      <c r="R61" s="18">
        <f t="shared" si="47"/>
        <v>0.80117865</v>
      </c>
      <c r="S61" s="24">
        <f t="shared" si="48"/>
        <v>0.281997309976933</v>
      </c>
      <c r="T61" s="3">
        <v>0.27</v>
      </c>
      <c r="U61" s="25">
        <f t="shared" si="49"/>
        <v>0.0761392736937718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0.2899938608787</v>
      </c>
      <c r="AC61" s="28">
        <f t="shared" si="51"/>
        <v>10.2321666666667</v>
      </c>
      <c r="AD61" s="1">
        <f t="shared" si="52"/>
        <v>0.29</v>
      </c>
      <c r="AE61" s="29">
        <f t="shared" si="53"/>
        <v>188.214219696822</v>
      </c>
      <c r="AF61" s="1">
        <f t="shared" si="54"/>
        <v>5584815.63881752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19.247942972</v>
      </c>
      <c r="E62" s="19">
        <f t="shared" si="55"/>
        <v>11.8361888114194</v>
      </c>
      <c r="F62" s="16" t="s">
        <v>73</v>
      </c>
      <c r="G62" s="13">
        <v>5</v>
      </c>
      <c r="H62" s="18">
        <f t="shared" si="40"/>
        <v>19.247942972</v>
      </c>
      <c r="I62" s="18">
        <f t="shared" si="41"/>
        <v>292.397942972</v>
      </c>
      <c r="J62" s="18">
        <f t="shared" si="42"/>
        <v>0.182090992774886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8.92325065913293</v>
      </c>
      <c r="O62" s="18">
        <f t="shared" si="56"/>
        <v>3.23232977153331</v>
      </c>
      <c r="P62" s="18">
        <f t="shared" si="45"/>
        <v>0.588578137074321</v>
      </c>
      <c r="Q62" s="23">
        <f t="shared" si="46"/>
        <v>0.170687659751553</v>
      </c>
      <c r="R62" s="18">
        <f t="shared" si="47"/>
        <v>0.80117865</v>
      </c>
      <c r="S62" s="24">
        <f t="shared" si="48"/>
        <v>0.213045691808629</v>
      </c>
      <c r="T62" s="3">
        <v>0.27</v>
      </c>
      <c r="U62" s="25">
        <f t="shared" si="49"/>
        <v>0.0575223367883297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0.286376590037972</v>
      </c>
      <c r="AC62" s="28">
        <f t="shared" si="51"/>
        <v>10.2321666666667</v>
      </c>
      <c r="AD62" s="1">
        <f t="shared" si="52"/>
        <v>0.29</v>
      </c>
      <c r="AE62" s="29">
        <f t="shared" si="53"/>
        <v>188.214219696822</v>
      </c>
      <c r="AF62" s="1">
        <f t="shared" si="54"/>
        <v>5515152.81664631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21.5201855225806</v>
      </c>
      <c r="E63" s="19">
        <f t="shared" si="55"/>
        <v>19.247942972</v>
      </c>
      <c r="F63" s="16" t="s">
        <v>75</v>
      </c>
      <c r="G63" s="13">
        <v>6</v>
      </c>
      <c r="H63" s="18">
        <f t="shared" si="40"/>
        <v>21.5201855225806</v>
      </c>
      <c r="I63" s="18">
        <f t="shared" si="41"/>
        <v>294.670185522581</v>
      </c>
      <c r="J63" s="18">
        <f t="shared" si="42"/>
        <v>0.235399902970617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5.40643663445899</v>
      </c>
      <c r="P63" s="18">
        <f t="shared" si="45"/>
        <v>1.27267465916844</v>
      </c>
      <c r="Q63" s="23">
        <f t="shared" si="46"/>
        <v>0.369075651158846</v>
      </c>
      <c r="R63" s="18">
        <f t="shared" si="47"/>
        <v>0.80117865</v>
      </c>
      <c r="S63" s="24">
        <f t="shared" si="48"/>
        <v>0.460665859179905</v>
      </c>
      <c r="T63" s="3">
        <v>0.27</v>
      </c>
      <c r="U63" s="25">
        <f t="shared" si="49"/>
        <v>0.124379781978574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0.299366991638437</v>
      </c>
      <c r="AC63" s="28">
        <f t="shared" si="51"/>
        <v>10.2321666666667</v>
      </c>
      <c r="AD63" s="1">
        <f t="shared" si="52"/>
        <v>0.29</v>
      </c>
      <c r="AE63" s="29">
        <f t="shared" si="53"/>
        <v>188.214219696822</v>
      </c>
      <c r="AF63" s="1">
        <f t="shared" si="54"/>
        <v>5765327.07134594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26.2853023196667</v>
      </c>
      <c r="E64" s="19">
        <f t="shared" si="55"/>
        <v>21.5201855225806</v>
      </c>
      <c r="F64" s="16" t="s">
        <v>73</v>
      </c>
      <c r="G64" s="13">
        <v>7</v>
      </c>
      <c r="H64" s="18">
        <f t="shared" si="40"/>
        <v>26.2853023196667</v>
      </c>
      <c r="I64" s="18">
        <f t="shared" si="41"/>
        <v>299.435302319667</v>
      </c>
      <c r="J64" s="18">
        <f t="shared" si="42"/>
        <v>0.398266565041068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6.89644697529055</v>
      </c>
      <c r="P64" s="18">
        <f t="shared" si="45"/>
        <v>2.74662424783683</v>
      </c>
      <c r="Q64" s="23">
        <f t="shared" si="46"/>
        <v>0.796521031872681</v>
      </c>
      <c r="R64" s="18">
        <f t="shared" si="47"/>
        <v>0.80117865</v>
      </c>
      <c r="S64" s="24">
        <f t="shared" si="48"/>
        <v>0.994186542380631</v>
      </c>
      <c r="T64" s="3">
        <v>0.27</v>
      </c>
      <c r="U64" s="25">
        <f t="shared" si="49"/>
        <v>0.26843036644277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0.34255602019983</v>
      </c>
      <c r="AC64" s="28">
        <f t="shared" si="51"/>
        <v>10.2321666666667</v>
      </c>
      <c r="AD64" s="1">
        <f t="shared" si="52"/>
        <v>0.29</v>
      </c>
      <c r="AE64" s="29">
        <f t="shared" si="53"/>
        <v>188.214219696822</v>
      </c>
      <c r="AF64" s="1">
        <f t="shared" si="54"/>
        <v>6597078.3415423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27.8072928651613</v>
      </c>
      <c r="E65" s="19">
        <f t="shared" si="55"/>
        <v>26.2853023196667</v>
      </c>
      <c r="F65" s="16" t="s">
        <v>73</v>
      </c>
      <c r="G65" s="13">
        <v>8</v>
      </c>
      <c r="H65" s="18">
        <f t="shared" si="40"/>
        <v>27.8072928651613</v>
      </c>
      <c r="I65" s="18">
        <f t="shared" si="41"/>
        <v>300.957292865161</v>
      </c>
      <c r="J65" s="18">
        <f t="shared" si="42"/>
        <v>0.469452081015319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6.91250772745372</v>
      </c>
      <c r="P65" s="18">
        <f t="shared" si="45"/>
        <v>3.24509113768762</v>
      </c>
      <c r="Q65" s="23">
        <f t="shared" si="46"/>
        <v>0.94107642992941</v>
      </c>
      <c r="R65" s="18">
        <f t="shared" si="47"/>
        <v>0.80117865</v>
      </c>
      <c r="S65" s="24">
        <f t="shared" si="48"/>
        <v>1.17461496250482</v>
      </c>
      <c r="T65" s="3">
        <v>0.27</v>
      </c>
      <c r="U65" s="25">
        <f t="shared" si="49"/>
        <v>0.317146039876301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0.352021475547965</v>
      </c>
      <c r="AC65" s="28">
        <f t="shared" si="51"/>
        <v>10.2321666666667</v>
      </c>
      <c r="AD65" s="1">
        <f t="shared" si="52"/>
        <v>0.29</v>
      </c>
      <c r="AE65" s="29">
        <f t="shared" si="53"/>
        <v>188.214219696822</v>
      </c>
      <c r="AF65" s="1">
        <f t="shared" si="54"/>
        <v>6779367.79724531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27.1161806787097</v>
      </c>
      <c r="E66" s="19">
        <f t="shared" si="55"/>
        <v>27.8072928651613</v>
      </c>
      <c r="F66" s="16" t="s">
        <v>73</v>
      </c>
      <c r="G66" s="13">
        <v>9</v>
      </c>
      <c r="H66" s="18">
        <f t="shared" si="40"/>
        <v>27.1161806787097</v>
      </c>
      <c r="I66" s="18">
        <f t="shared" si="41"/>
        <v>300.26618067871</v>
      </c>
      <c r="J66" s="18">
        <f t="shared" si="42"/>
        <v>0.43576411976644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6.4301015897661</v>
      </c>
      <c r="P66" s="18">
        <f t="shared" si="45"/>
        <v>2.80200755927321</v>
      </c>
      <c r="Q66" s="23">
        <f t="shared" si="46"/>
        <v>0.812582192189231</v>
      </c>
      <c r="R66" s="18">
        <f t="shared" si="47"/>
        <v>0.80117865</v>
      </c>
      <c r="S66" s="24">
        <f t="shared" si="48"/>
        <v>1.01423345740582</v>
      </c>
      <c r="T66" s="3">
        <v>0.27</v>
      </c>
      <c r="U66" s="25">
        <f t="shared" si="49"/>
        <v>0.273843033499573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0.343607701408967</v>
      </c>
      <c r="AC66" s="28">
        <f t="shared" si="51"/>
        <v>10.2321666666667</v>
      </c>
      <c r="AD66" s="1">
        <f t="shared" si="52"/>
        <v>0.29</v>
      </c>
      <c r="AE66" s="29">
        <f t="shared" si="53"/>
        <v>188.214219696822</v>
      </c>
      <c r="AF66" s="1">
        <f t="shared" si="54"/>
        <v>6617332.03121021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24.8748409996667</v>
      </c>
      <c r="E67" s="19">
        <f t="shared" si="55"/>
        <v>27.1161806787097</v>
      </c>
      <c r="F67" s="16" t="s">
        <v>73</v>
      </c>
      <c r="G67" s="13">
        <v>10</v>
      </c>
      <c r="H67" s="18">
        <f t="shared" si="40"/>
        <v>24.8748409996667</v>
      </c>
      <c r="I67" s="18">
        <f t="shared" si="41"/>
        <v>298.024840999667</v>
      </c>
      <c r="J67" s="18">
        <f t="shared" si="42"/>
        <v>0.341459001059969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6.39077903049289</v>
      </c>
      <c r="P67" s="18">
        <f t="shared" si="45"/>
        <v>2.1821890237471</v>
      </c>
      <c r="Q67" s="23">
        <f t="shared" si="46"/>
        <v>0.632834816886659</v>
      </c>
      <c r="R67" s="18">
        <f t="shared" si="47"/>
        <v>0.80117865</v>
      </c>
      <c r="S67" s="24">
        <f t="shared" si="48"/>
        <v>0.789879781352959</v>
      </c>
      <c r="T67" s="3">
        <v>0.27</v>
      </c>
      <c r="U67" s="25">
        <f t="shared" si="49"/>
        <v>0.213267540965299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0.316637883209558</v>
      </c>
      <c r="AC67" s="28">
        <f t="shared" si="51"/>
        <v>10.2321666666667</v>
      </c>
      <c r="AD67" s="1">
        <f t="shared" si="52"/>
        <v>0.29</v>
      </c>
      <c r="AE67" s="29">
        <f t="shared" si="53"/>
        <v>188.214219696822</v>
      </c>
      <c r="AF67" s="1">
        <f t="shared" si="54"/>
        <v>6097936.68263375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20.0853309596774</v>
      </c>
      <c r="E68" s="19">
        <f t="shared" si="55"/>
        <v>24.8748409996667</v>
      </c>
      <c r="F68" s="16" t="s">
        <v>73</v>
      </c>
      <c r="G68" s="13">
        <v>11</v>
      </c>
      <c r="H68" s="18">
        <f t="shared" si="40"/>
        <v>20.0853309596774</v>
      </c>
      <c r="I68" s="18">
        <f t="shared" si="41"/>
        <v>293.235330959677</v>
      </c>
      <c r="J68" s="18">
        <f t="shared" si="42"/>
        <v>0.200256741812716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3.9981605064085</v>
      </c>
      <c r="O68" s="18">
        <f t="shared" si="56"/>
        <v>2.97311450033729</v>
      </c>
      <c r="P68" s="18">
        <f t="shared" si="45"/>
        <v>0.595386222873687</v>
      </c>
      <c r="Q68" s="23">
        <f t="shared" si="46"/>
        <v>0.172662004633369</v>
      </c>
      <c r="R68" s="18">
        <f t="shared" si="47"/>
        <v>0.80117865</v>
      </c>
      <c r="S68" s="24">
        <f t="shared" si="48"/>
        <v>0.21550999222629</v>
      </c>
      <c r="T68" s="3">
        <v>0.27</v>
      </c>
      <c r="U68" s="25">
        <f t="shared" si="49"/>
        <v>0.0581876979010982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0.286505869702183</v>
      </c>
      <c r="AC68" s="28">
        <f t="shared" si="51"/>
        <v>10.2321666666667</v>
      </c>
      <c r="AD68" s="1">
        <f t="shared" si="52"/>
        <v>0.29</v>
      </c>
      <c r="AE68" s="29">
        <f t="shared" si="53"/>
        <v>188.214219696822</v>
      </c>
      <c r="AF68" s="1">
        <f t="shared" si="54"/>
        <v>5517642.53518132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17.8019430023333</v>
      </c>
      <c r="E69" s="19">
        <f t="shared" si="55"/>
        <v>20.0853309596774</v>
      </c>
      <c r="F69" s="16" t="s">
        <v>75</v>
      </c>
      <c r="G69" s="13">
        <v>12</v>
      </c>
      <c r="H69" s="18">
        <f t="shared" si="40"/>
        <v>17.8019430023333</v>
      </c>
      <c r="I69" s="18">
        <f t="shared" si="41"/>
        <v>290.951943002333</v>
      </c>
      <c r="J69" s="18">
        <f t="shared" si="42"/>
        <v>0.154317188838566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5.1404132774636</v>
      </c>
      <c r="P69" s="18">
        <f t="shared" si="45"/>
        <v>0.793254126446623</v>
      </c>
      <c r="Q69" s="23">
        <f t="shared" si="46"/>
        <v>0.230043696669521</v>
      </c>
      <c r="R69" s="18">
        <f t="shared" si="47"/>
        <v>0.80117865</v>
      </c>
      <c r="S69" s="24">
        <f t="shared" si="48"/>
        <v>0.287131586281687</v>
      </c>
      <c r="T69" s="3">
        <v>0.27</v>
      </c>
      <c r="U69" s="25">
        <f t="shared" si="49"/>
        <v>0.0775255282960555</v>
      </c>
      <c r="V69" s="3">
        <v>220.1</v>
      </c>
      <c r="W69" s="26">
        <v>12.1</v>
      </c>
      <c r="X69" s="26">
        <v>4.5</v>
      </c>
      <c r="Y69" s="26">
        <v>1.5</v>
      </c>
      <c r="Z69" s="26">
        <v>6.8</v>
      </c>
      <c r="AA69" s="3">
        <v>30.2</v>
      </c>
      <c r="AB69" s="2">
        <f t="shared" si="50"/>
        <v>0.290263210147924</v>
      </c>
      <c r="AC69" s="28">
        <f t="shared" si="51"/>
        <v>10.2321666666667</v>
      </c>
      <c r="AD69" s="1">
        <f t="shared" si="52"/>
        <v>0.29</v>
      </c>
      <c r="AE69" s="29">
        <f t="shared" si="53"/>
        <v>188.214219696822</v>
      </c>
      <c r="AF69" s="1">
        <f t="shared" si="54"/>
        <v>5590002.87280415</v>
      </c>
      <c r="AG69" s="1">
        <f>SUM(AF58:AF69)</f>
        <v>67466324.2319636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9.58356560577419</v>
      </c>
      <c r="E70" s="19">
        <f t="shared" si="55"/>
        <v>17.8019430023333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9.94117626774194</v>
      </c>
      <c r="E74" s="16"/>
      <c r="F74" s="16"/>
      <c r="G74" s="13">
        <v>1</v>
      </c>
      <c r="H74" s="18">
        <f t="shared" ref="H74:H85" si="57">E75</f>
        <v>9.94117626774194</v>
      </c>
      <c r="I74" s="18">
        <f t="shared" ref="I74:I85" si="58">H74+273.15</f>
        <v>283.091176267742</v>
      </c>
      <c r="J74" s="18">
        <f t="shared" ref="J74:J85" si="59">EXP(($C$16*(I74-$C$14))/($C$17*I74*$C$14))</f>
        <v>0.060932035017168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0.0317589952916483</v>
      </c>
      <c r="Q74" s="23">
        <f t="shared" ref="Q74:Q85" si="63">P74*$B$76</f>
        <v>0.00825733877582856</v>
      </c>
      <c r="R74" s="18">
        <f t="shared" ref="R74:R85" si="64">L74*$B$76</f>
        <v>0.1355172</v>
      </c>
      <c r="S74" s="24">
        <f t="shared" ref="S74:S85" si="65">Q74/R74</f>
        <v>0.060932035017168</v>
      </c>
      <c r="T74" s="3">
        <v>0.01</v>
      </c>
      <c r="U74" s="25">
        <f t="shared" ref="U74:U85" si="66">S74*T74</f>
        <v>0.00060932035017168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0.0105593203501717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5.54891102796774</v>
      </c>
      <c r="E75" s="19">
        <f t="shared" ref="E75:E86" si="74">D74</f>
        <v>9.94117626774194</v>
      </c>
      <c r="F75" s="16" t="s">
        <v>73</v>
      </c>
      <c r="G75" s="13">
        <v>2</v>
      </c>
      <c r="H75" s="18">
        <f t="shared" si="57"/>
        <v>5.54891102796774</v>
      </c>
      <c r="I75" s="18">
        <f t="shared" si="58"/>
        <v>278.698911027968</v>
      </c>
      <c r="J75" s="18">
        <f t="shared" si="59"/>
        <v>0.0354351709829827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1.01068100470835</v>
      </c>
      <c r="P75" s="18">
        <f t="shared" si="62"/>
        <v>0.0358136542110932</v>
      </c>
      <c r="Q75" s="23">
        <f t="shared" si="63"/>
        <v>0.00931155009488423</v>
      </c>
      <c r="R75" s="18">
        <f t="shared" si="64"/>
        <v>0.1355172</v>
      </c>
      <c r="S75" s="24">
        <f t="shared" si="65"/>
        <v>0.068711204886791</v>
      </c>
      <c r="T75" s="3">
        <v>0.01</v>
      </c>
      <c r="U75" s="25">
        <f t="shared" si="66"/>
        <v>0.00068711204886791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0.00617711204886791</v>
      </c>
      <c r="AU75" s="28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10.5565664522143</v>
      </c>
      <c r="E76" s="19">
        <f t="shared" si="74"/>
        <v>5.54891102796774</v>
      </c>
      <c r="F76" s="16" t="s">
        <v>73</v>
      </c>
      <c r="G76" s="13">
        <v>3</v>
      </c>
      <c r="H76" s="18">
        <f t="shared" si="57"/>
        <v>10.5565664522143</v>
      </c>
      <c r="I76" s="18">
        <f t="shared" si="58"/>
        <v>283.706566452214</v>
      </c>
      <c r="J76" s="18">
        <f t="shared" si="59"/>
        <v>0.0656517674256224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1.49608735049726</v>
      </c>
      <c r="P76" s="18">
        <f t="shared" si="62"/>
        <v>0.0982207787832616</v>
      </c>
      <c r="Q76" s="23">
        <f t="shared" si="63"/>
        <v>0.025537402483648</v>
      </c>
      <c r="R76" s="18">
        <f t="shared" si="64"/>
        <v>0.1355172</v>
      </c>
      <c r="S76" s="24">
        <f t="shared" si="65"/>
        <v>0.188443994442388</v>
      </c>
      <c r="T76" s="3">
        <v>0.01</v>
      </c>
      <c r="U76" s="25">
        <f t="shared" si="66"/>
        <v>0.00188443994442388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0.00737443994442388</v>
      </c>
      <c r="AU76" s="28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7">
        <v>11.8361888114194</v>
      </c>
      <c r="E77" s="19">
        <f t="shared" si="74"/>
        <v>10.5565664522143</v>
      </c>
      <c r="F77" s="16" t="s">
        <v>73</v>
      </c>
      <c r="G77" s="13">
        <v>4</v>
      </c>
      <c r="H77" s="18">
        <f t="shared" si="57"/>
        <v>11.8361888114194</v>
      </c>
      <c r="I77" s="18">
        <f t="shared" si="58"/>
        <v>284.986188811419</v>
      </c>
      <c r="J77" s="18">
        <f t="shared" si="59"/>
        <v>0.0765898944177917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1.919086571714</v>
      </c>
      <c r="P77" s="18">
        <f t="shared" si="62"/>
        <v>0.146982637906177</v>
      </c>
      <c r="Q77" s="23">
        <f t="shared" si="63"/>
        <v>0.038215485855606</v>
      </c>
      <c r="R77" s="18">
        <f t="shared" si="64"/>
        <v>0.1355172</v>
      </c>
      <c r="S77" s="24">
        <f t="shared" si="65"/>
        <v>0.281997309976933</v>
      </c>
      <c r="T77" s="3">
        <v>0.01</v>
      </c>
      <c r="U77" s="25">
        <f t="shared" si="66"/>
        <v>0.00281997309976933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0.005</v>
      </c>
      <c r="AF77" s="3">
        <v>0.49</v>
      </c>
      <c r="AG77" s="25">
        <f t="shared" si="67"/>
        <v>0.00245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0.015</v>
      </c>
      <c r="AR77" s="3">
        <v>0.5</v>
      </c>
      <c r="AS77" s="3">
        <f t="shared" si="68"/>
        <v>0.0075</v>
      </c>
      <c r="AT77" s="2">
        <f t="shared" si="69"/>
        <v>0.0127699730997693</v>
      </c>
      <c r="AU77" s="28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7">
        <v>19.247942972</v>
      </c>
      <c r="E78" s="19">
        <f t="shared" si="74"/>
        <v>11.8361888114194</v>
      </c>
      <c r="F78" s="16" t="s">
        <v>73</v>
      </c>
      <c r="G78" s="13">
        <v>5</v>
      </c>
      <c r="H78" s="18">
        <f t="shared" si="57"/>
        <v>19.247942972</v>
      </c>
      <c r="I78" s="18">
        <f t="shared" si="58"/>
        <v>292.397942972</v>
      </c>
      <c r="J78" s="18">
        <f t="shared" si="59"/>
        <v>0.182090992774886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1.68349873711743</v>
      </c>
      <c r="O78" s="18">
        <f t="shared" si="75"/>
        <v>0.609825196690391</v>
      </c>
      <c r="P78" s="18">
        <f t="shared" si="62"/>
        <v>0.111043675484493</v>
      </c>
      <c r="Q78" s="23">
        <f t="shared" si="63"/>
        <v>0.0288713556259683</v>
      </c>
      <c r="R78" s="18">
        <f t="shared" si="64"/>
        <v>0.1355172</v>
      </c>
      <c r="S78" s="24">
        <f t="shared" si="65"/>
        <v>0.213045691808629</v>
      </c>
      <c r="T78" s="3">
        <v>0.01</v>
      </c>
      <c r="U78" s="25">
        <f t="shared" si="66"/>
        <v>0.00213045691808629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0.0120804569180863</v>
      </c>
      <c r="AU78" s="28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7">
        <v>21.5201855225806</v>
      </c>
      <c r="E79" s="19">
        <f t="shared" si="74"/>
        <v>19.247942972</v>
      </c>
      <c r="F79" s="16" t="s">
        <v>75</v>
      </c>
      <c r="G79" s="13">
        <v>6</v>
      </c>
      <c r="H79" s="18">
        <f t="shared" si="57"/>
        <v>21.5201855225806</v>
      </c>
      <c r="I79" s="18">
        <f t="shared" si="58"/>
        <v>294.670185522581</v>
      </c>
      <c r="J79" s="18">
        <f t="shared" si="59"/>
        <v>0.235399902970617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1.0200015212059</v>
      </c>
      <c r="P79" s="18">
        <f t="shared" si="62"/>
        <v>0.24010825912175</v>
      </c>
      <c r="Q79" s="23">
        <f t="shared" si="63"/>
        <v>0.062428147371655</v>
      </c>
      <c r="R79" s="18">
        <f t="shared" si="64"/>
        <v>0.1355172</v>
      </c>
      <c r="S79" s="24">
        <f t="shared" si="65"/>
        <v>0.460665859179905</v>
      </c>
      <c r="T79" s="3">
        <v>0.01</v>
      </c>
      <c r="U79" s="25">
        <f t="shared" si="66"/>
        <v>0.00460665859179905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0.014556658591799</v>
      </c>
      <c r="AU79" s="28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7">
        <v>26.2853023196667</v>
      </c>
      <c r="E80" s="19">
        <f t="shared" si="74"/>
        <v>21.5201855225806</v>
      </c>
      <c r="F80" s="16" t="s">
        <v>73</v>
      </c>
      <c r="G80" s="13">
        <v>7</v>
      </c>
      <c r="H80" s="18">
        <f t="shared" si="57"/>
        <v>26.2853023196667</v>
      </c>
      <c r="I80" s="18">
        <f t="shared" si="58"/>
        <v>299.435302319667</v>
      </c>
      <c r="J80" s="18">
        <f t="shared" si="59"/>
        <v>0.398266565041068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1.30111326208415</v>
      </c>
      <c r="P80" s="18">
        <f t="shared" si="62"/>
        <v>0.518189909619632</v>
      </c>
      <c r="Q80" s="23">
        <f t="shared" si="63"/>
        <v>0.134729376501104</v>
      </c>
      <c r="R80" s="18">
        <f t="shared" si="64"/>
        <v>0.1355172</v>
      </c>
      <c r="S80" s="24">
        <f t="shared" si="65"/>
        <v>0.994186542380631</v>
      </c>
      <c r="T80" s="3">
        <v>0.01</v>
      </c>
      <c r="U80" s="25">
        <f t="shared" si="66"/>
        <v>0.00994186542380631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0.0248418654238063</v>
      </c>
      <c r="AU80" s="28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7">
        <v>27.8072928651613</v>
      </c>
      <c r="E81" s="19">
        <f t="shared" si="74"/>
        <v>26.2853023196667</v>
      </c>
      <c r="F81" s="16" t="s">
        <v>73</v>
      </c>
      <c r="G81" s="13">
        <v>8</v>
      </c>
      <c r="H81" s="18">
        <f t="shared" si="57"/>
        <v>27.8072928651613</v>
      </c>
      <c r="I81" s="18">
        <f t="shared" si="58"/>
        <v>300.957292865161</v>
      </c>
      <c r="J81" s="18">
        <f t="shared" si="59"/>
        <v>0.469452081015319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1.30414335246452</v>
      </c>
      <c r="P81" s="18">
        <f t="shared" si="62"/>
        <v>0.612232810756761</v>
      </c>
      <c r="Q81" s="23">
        <f t="shared" si="63"/>
        <v>0.159180530796758</v>
      </c>
      <c r="R81" s="18">
        <f t="shared" si="64"/>
        <v>0.1355172</v>
      </c>
      <c r="S81" s="24">
        <f t="shared" si="65"/>
        <v>1.17461496250482</v>
      </c>
      <c r="T81" s="3">
        <v>0.01</v>
      </c>
      <c r="U81" s="25">
        <f t="shared" si="66"/>
        <v>0.0117461496250482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0.0266461496250482</v>
      </c>
      <c r="AU81" s="28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7">
        <v>27.1161806787097</v>
      </c>
      <c r="E82" s="19">
        <f t="shared" si="74"/>
        <v>27.8072928651613</v>
      </c>
      <c r="F82" s="16" t="s">
        <v>73</v>
      </c>
      <c r="G82" s="13">
        <v>9</v>
      </c>
      <c r="H82" s="18">
        <f t="shared" si="57"/>
        <v>27.1161806787097</v>
      </c>
      <c r="I82" s="18">
        <f t="shared" si="58"/>
        <v>300.26618067871</v>
      </c>
      <c r="J82" s="18">
        <f t="shared" si="59"/>
        <v>0.43576411976644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1.21313054170775</v>
      </c>
      <c r="P82" s="18">
        <f t="shared" si="62"/>
        <v>0.528638762669064</v>
      </c>
      <c r="Q82" s="23">
        <f t="shared" si="63"/>
        <v>0.137446078293957</v>
      </c>
      <c r="R82" s="18">
        <f t="shared" si="64"/>
        <v>0.1355172</v>
      </c>
      <c r="S82" s="24">
        <f t="shared" si="65"/>
        <v>1.01423345740582</v>
      </c>
      <c r="T82" s="3">
        <v>0.01</v>
      </c>
      <c r="U82" s="25">
        <f t="shared" si="66"/>
        <v>0.0101423345740582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0.0250423345740582</v>
      </c>
      <c r="AU82" s="28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7">
        <v>24.8748409996667</v>
      </c>
      <c r="E83" s="19">
        <f t="shared" si="74"/>
        <v>27.1161806787097</v>
      </c>
      <c r="F83" s="16" t="s">
        <v>73</v>
      </c>
      <c r="G83" s="13">
        <v>10</v>
      </c>
      <c r="H83" s="18">
        <f t="shared" si="57"/>
        <v>24.8748409996667</v>
      </c>
      <c r="I83" s="18">
        <f t="shared" si="58"/>
        <v>298.024840999667</v>
      </c>
      <c r="J83" s="18">
        <f t="shared" si="59"/>
        <v>0.341459001059969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1.20571177903869</v>
      </c>
      <c r="P83" s="18">
        <f t="shared" si="62"/>
        <v>0.411701139636789</v>
      </c>
      <c r="Q83" s="23">
        <f t="shared" si="63"/>
        <v>0.107042296305565</v>
      </c>
      <c r="R83" s="18">
        <f t="shared" si="64"/>
        <v>0.1355172</v>
      </c>
      <c r="S83" s="24">
        <f t="shared" si="65"/>
        <v>0.789879781352959</v>
      </c>
      <c r="T83" s="3">
        <v>0.01</v>
      </c>
      <c r="U83" s="25">
        <f t="shared" si="66"/>
        <v>0.00789879781352959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0.0178487978135296</v>
      </c>
      <c r="AU83" s="28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7">
        <v>20.0853309596774</v>
      </c>
      <c r="E84" s="19">
        <f t="shared" si="74"/>
        <v>24.8748409996667</v>
      </c>
      <c r="F84" s="16" t="s">
        <v>73</v>
      </c>
      <c r="G84" s="13">
        <v>11</v>
      </c>
      <c r="H84" s="18">
        <f t="shared" si="57"/>
        <v>20.0853309596774</v>
      </c>
      <c r="I84" s="18">
        <f t="shared" si="58"/>
        <v>293.235330959677</v>
      </c>
      <c r="J84" s="18">
        <f t="shared" si="59"/>
        <v>0.200256741812716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0.754310107431806</v>
      </c>
      <c r="O84" s="18">
        <f t="shared" si="75"/>
        <v>0.560920531970095</v>
      </c>
      <c r="P84" s="18">
        <f t="shared" si="62"/>
        <v>0.112328118148187</v>
      </c>
      <c r="Q84" s="23">
        <f t="shared" si="63"/>
        <v>0.0292053107185285</v>
      </c>
      <c r="R84" s="18">
        <f t="shared" si="64"/>
        <v>0.1355172</v>
      </c>
      <c r="S84" s="24">
        <f t="shared" si="65"/>
        <v>0.21550999222629</v>
      </c>
      <c r="T84" s="3">
        <v>0.01</v>
      </c>
      <c r="U84" s="25">
        <f t="shared" si="66"/>
        <v>0.0021550999222629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0.0121050999222629</v>
      </c>
      <c r="AU84" s="28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7">
        <v>17.8019430023333</v>
      </c>
      <c r="E85" s="19">
        <f t="shared" si="74"/>
        <v>20.0853309596774</v>
      </c>
      <c r="F85" s="16" t="s">
        <v>75</v>
      </c>
      <c r="G85" s="13">
        <v>12</v>
      </c>
      <c r="H85" s="18">
        <f t="shared" si="57"/>
        <v>17.8019430023333</v>
      </c>
      <c r="I85" s="18">
        <f t="shared" si="58"/>
        <v>290.951943002333</v>
      </c>
      <c r="J85" s="18">
        <f t="shared" si="59"/>
        <v>0.154317188838566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0.969812413821908</v>
      </c>
      <c r="P85" s="18">
        <f t="shared" si="62"/>
        <v>0.149658725401741</v>
      </c>
      <c r="Q85" s="23">
        <f t="shared" si="63"/>
        <v>0.0389112686044526</v>
      </c>
      <c r="R85" s="18">
        <f t="shared" si="64"/>
        <v>0.1355172</v>
      </c>
      <c r="S85" s="24">
        <f t="shared" si="65"/>
        <v>0.287131586281687</v>
      </c>
      <c r="T85" s="3">
        <v>0.01</v>
      </c>
      <c r="U85" s="25">
        <f t="shared" si="66"/>
        <v>0.00287131586281687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0.005</v>
      </c>
      <c r="AF85" s="3">
        <v>0.49</v>
      </c>
      <c r="AG85" s="25">
        <f t="shared" si="67"/>
        <v>0.00245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0.015</v>
      </c>
      <c r="AR85" s="3">
        <v>0.5</v>
      </c>
      <c r="AS85" s="3">
        <f t="shared" si="68"/>
        <v>0.0075</v>
      </c>
      <c r="AT85" s="2">
        <f t="shared" si="69"/>
        <v>0.0128213158628169</v>
      </c>
      <c r="AU85" s="28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7">
        <v>9.58356560577419</v>
      </c>
      <c r="E86" s="19">
        <f t="shared" si="74"/>
        <v>17.8019430023333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9.94117626774194</v>
      </c>
      <c r="E90" s="16"/>
      <c r="F90" s="16"/>
      <c r="G90" s="13">
        <v>1</v>
      </c>
      <c r="H90" s="18">
        <f t="shared" ref="H90:H101" si="76">E91</f>
        <v>9.94117626774194</v>
      </c>
      <c r="I90" s="18">
        <f t="shared" ref="I90:I101" si="77">H90+273.15</f>
        <v>283.091176267742</v>
      </c>
      <c r="J90" s="18">
        <f t="shared" ref="J90:J101" si="78">EXP(($C$16*(I90-$C$14))/($C$17*I90*$C$14))</f>
        <v>0.060932035017168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0.0173473503693877</v>
      </c>
      <c r="Q90" s="23">
        <f t="shared" ref="Q90:Q101" si="82">P90*$B$76</f>
        <v>0.00451031109604081</v>
      </c>
      <c r="R90" s="18">
        <f t="shared" ref="R90:R101" si="83">L90*$B$76</f>
        <v>0.074022</v>
      </c>
      <c r="S90" s="24">
        <f t="shared" ref="S90:S101" si="84">Q90/R90</f>
        <v>0.060932035017168</v>
      </c>
      <c r="T90" s="3">
        <v>0.01</v>
      </c>
      <c r="U90" s="25">
        <f t="shared" ref="U90:U101" si="85">S90*T90</f>
        <v>0.00060932035017168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0.0105593203501717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5.54891102796774</v>
      </c>
      <c r="E91" s="19">
        <f t="shared" ref="E91:E102" si="95">D90</f>
        <v>9.94117626774194</v>
      </c>
      <c r="F91" s="16" t="s">
        <v>73</v>
      </c>
      <c r="G91" s="13">
        <v>2</v>
      </c>
      <c r="H91" s="18">
        <f t="shared" si="76"/>
        <v>5.54891102796774</v>
      </c>
      <c r="I91" s="18">
        <f t="shared" si="77"/>
        <v>278.698911027968</v>
      </c>
      <c r="J91" s="18">
        <f t="shared" si="78"/>
        <v>0.0354351709829827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0.552052649630612</v>
      </c>
      <c r="P91" s="18">
        <f t="shared" si="81"/>
        <v>0.0195620800312694</v>
      </c>
      <c r="Q91" s="23">
        <f t="shared" si="82"/>
        <v>0.00508614080813004</v>
      </c>
      <c r="R91" s="18">
        <f t="shared" si="83"/>
        <v>0.074022</v>
      </c>
      <c r="S91" s="24">
        <f t="shared" si="84"/>
        <v>0.068711204886791</v>
      </c>
      <c r="T91" s="3">
        <v>0.01</v>
      </c>
      <c r="U91" s="25">
        <f t="shared" si="85"/>
        <v>0.00068711204886791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0.00617711204886791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10.5565664522143</v>
      </c>
      <c r="E92" s="19">
        <f t="shared" si="95"/>
        <v>5.54891102796774</v>
      </c>
      <c r="F92" s="16" t="s">
        <v>73</v>
      </c>
      <c r="G92" s="13">
        <v>3</v>
      </c>
      <c r="H92" s="18">
        <f t="shared" si="76"/>
        <v>10.5565664522143</v>
      </c>
      <c r="I92" s="18">
        <f t="shared" si="77"/>
        <v>283.706566452214</v>
      </c>
      <c r="J92" s="18">
        <f t="shared" si="78"/>
        <v>0.0656517674256224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0.817190569599343</v>
      </c>
      <c r="P92" s="18">
        <f t="shared" si="81"/>
        <v>0.053650005217748</v>
      </c>
      <c r="Q92" s="23">
        <f t="shared" si="82"/>
        <v>0.0139490013566145</v>
      </c>
      <c r="R92" s="18">
        <f t="shared" si="83"/>
        <v>0.074022</v>
      </c>
      <c r="S92" s="24">
        <f t="shared" si="84"/>
        <v>0.188443994442388</v>
      </c>
      <c r="T92" s="3">
        <v>0.01</v>
      </c>
      <c r="U92" s="25">
        <f t="shared" si="85"/>
        <v>0.00188443994442388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0.00737443994442388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7">
        <v>11.8361888114194</v>
      </c>
      <c r="E93" s="19">
        <f t="shared" si="95"/>
        <v>10.5565664522143</v>
      </c>
      <c r="F93" s="16" t="s">
        <v>73</v>
      </c>
      <c r="G93" s="13">
        <v>4</v>
      </c>
      <c r="H93" s="18">
        <f t="shared" si="76"/>
        <v>11.8361888114194</v>
      </c>
      <c r="I93" s="18">
        <f t="shared" si="77"/>
        <v>284.986188811419</v>
      </c>
      <c r="J93" s="18">
        <f t="shared" si="78"/>
        <v>0.0765898944177917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1.0482405643816</v>
      </c>
      <c r="P93" s="18">
        <f t="shared" si="81"/>
        <v>0.0802846341504327</v>
      </c>
      <c r="Q93" s="23">
        <f t="shared" si="82"/>
        <v>0.0208740048791125</v>
      </c>
      <c r="R93" s="18">
        <f t="shared" si="83"/>
        <v>0.074022</v>
      </c>
      <c r="S93" s="24">
        <f t="shared" si="84"/>
        <v>0.281997309976933</v>
      </c>
      <c r="T93" s="3">
        <v>0.01</v>
      </c>
      <c r="U93" s="25">
        <f t="shared" si="85"/>
        <v>0.00281997309976933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0.005</v>
      </c>
      <c r="AF93" s="3">
        <v>0.49</v>
      </c>
      <c r="AG93" s="25">
        <f t="shared" si="86"/>
        <v>0.00245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0.015</v>
      </c>
      <c r="AR93" s="3">
        <v>0.5</v>
      </c>
      <c r="AS93" s="3">
        <f t="shared" si="87"/>
        <v>0.0075</v>
      </c>
      <c r="AT93" s="2">
        <f t="shared" si="88"/>
        <v>0.0127699730997693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7">
        <v>19.247942972</v>
      </c>
      <c r="E94" s="19">
        <f t="shared" si="95"/>
        <v>11.8361888114194</v>
      </c>
      <c r="F94" s="16" t="s">
        <v>73</v>
      </c>
      <c r="G94" s="13">
        <v>5</v>
      </c>
      <c r="H94" s="18">
        <f t="shared" si="76"/>
        <v>19.247942972</v>
      </c>
      <c r="I94" s="18">
        <f t="shared" si="77"/>
        <v>292.397942972</v>
      </c>
      <c r="J94" s="18">
        <f t="shared" si="78"/>
        <v>0.182090992774886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0.919558133719604</v>
      </c>
      <c r="O94" s="18">
        <f t="shared" si="96"/>
        <v>0.333097796511558</v>
      </c>
      <c r="P94" s="18">
        <f t="shared" si="81"/>
        <v>0.0606541084579166</v>
      </c>
      <c r="Q94" s="23">
        <f t="shared" si="82"/>
        <v>0.0157700681990583</v>
      </c>
      <c r="R94" s="18">
        <f t="shared" si="83"/>
        <v>0.074022</v>
      </c>
      <c r="S94" s="24">
        <f t="shared" si="84"/>
        <v>0.213045691808629</v>
      </c>
      <c r="T94" s="3">
        <v>0.01</v>
      </c>
      <c r="U94" s="25">
        <f t="shared" si="85"/>
        <v>0.00213045691808629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0.0120804569180863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7">
        <v>21.5201855225806</v>
      </c>
      <c r="E95" s="19">
        <f t="shared" si="95"/>
        <v>19.247942972</v>
      </c>
      <c r="F95" s="16" t="s">
        <v>75</v>
      </c>
      <c r="G95" s="13">
        <v>6</v>
      </c>
      <c r="H95" s="18">
        <f t="shared" si="76"/>
        <v>21.5201855225806</v>
      </c>
      <c r="I95" s="18">
        <f t="shared" si="77"/>
        <v>294.670185522581</v>
      </c>
      <c r="J95" s="18">
        <f t="shared" si="78"/>
        <v>0.235399902970617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0.557143688053641</v>
      </c>
      <c r="P95" s="18">
        <f t="shared" si="81"/>
        <v>0.131151570108519</v>
      </c>
      <c r="Q95" s="23">
        <f t="shared" si="82"/>
        <v>0.0340994082282149</v>
      </c>
      <c r="R95" s="18">
        <f t="shared" si="83"/>
        <v>0.074022</v>
      </c>
      <c r="S95" s="24">
        <f t="shared" si="84"/>
        <v>0.460665859179905</v>
      </c>
      <c r="T95" s="3">
        <v>0.01</v>
      </c>
      <c r="U95" s="25">
        <f t="shared" si="85"/>
        <v>0.00460665859179905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0.014556658591799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7">
        <v>26.2853023196667</v>
      </c>
      <c r="E96" s="19">
        <f t="shared" si="95"/>
        <v>21.5201855225806</v>
      </c>
      <c r="F96" s="16" t="s">
        <v>73</v>
      </c>
      <c r="G96" s="13">
        <v>7</v>
      </c>
      <c r="H96" s="18">
        <f t="shared" si="76"/>
        <v>26.2853023196667</v>
      </c>
      <c r="I96" s="18">
        <f t="shared" si="77"/>
        <v>299.435302319667</v>
      </c>
      <c r="J96" s="18">
        <f t="shared" si="78"/>
        <v>0.398266565041068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0.710692117945123</v>
      </c>
      <c r="P96" s="18">
        <f t="shared" si="81"/>
        <v>0.283044908615766</v>
      </c>
      <c r="Q96" s="23">
        <f t="shared" si="82"/>
        <v>0.0735916762400991</v>
      </c>
      <c r="R96" s="18">
        <f t="shared" si="83"/>
        <v>0.074022</v>
      </c>
      <c r="S96" s="24">
        <f t="shared" si="84"/>
        <v>0.994186542380631</v>
      </c>
      <c r="T96" s="3">
        <v>0.01</v>
      </c>
      <c r="U96" s="25">
        <f t="shared" si="85"/>
        <v>0.00994186542380631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0.0248418654238063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7">
        <v>27.8072928651613</v>
      </c>
      <c r="E97" s="19">
        <f t="shared" si="95"/>
        <v>26.2853023196667</v>
      </c>
      <c r="F97" s="16" t="s">
        <v>73</v>
      </c>
      <c r="G97" s="13">
        <v>8</v>
      </c>
      <c r="H97" s="18">
        <f t="shared" si="76"/>
        <v>27.8072928651613</v>
      </c>
      <c r="I97" s="18">
        <f t="shared" si="77"/>
        <v>300.957292865161</v>
      </c>
      <c r="J97" s="18">
        <f t="shared" si="78"/>
        <v>0.469452081015319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0.712347209329357</v>
      </c>
      <c r="P97" s="18">
        <f t="shared" si="81"/>
        <v>0.334412879825122</v>
      </c>
      <c r="Q97" s="23">
        <f t="shared" si="82"/>
        <v>0.0869473487545316</v>
      </c>
      <c r="R97" s="18">
        <f t="shared" si="83"/>
        <v>0.074022</v>
      </c>
      <c r="S97" s="24">
        <f t="shared" si="84"/>
        <v>1.17461496250482</v>
      </c>
      <c r="T97" s="3">
        <v>0.01</v>
      </c>
      <c r="U97" s="25">
        <f t="shared" si="85"/>
        <v>0.0117461496250482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0.0266461496250482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7">
        <v>27.1161806787097</v>
      </c>
      <c r="E98" s="19">
        <f t="shared" si="95"/>
        <v>27.8072928651613</v>
      </c>
      <c r="F98" s="16" t="s">
        <v>73</v>
      </c>
      <c r="G98" s="13">
        <v>9</v>
      </c>
      <c r="H98" s="18">
        <f t="shared" si="76"/>
        <v>27.1161806787097</v>
      </c>
      <c r="I98" s="18">
        <f t="shared" si="77"/>
        <v>300.26618067871</v>
      </c>
      <c r="J98" s="18">
        <f t="shared" si="78"/>
        <v>0.43576411976644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0.662634329504235</v>
      </c>
      <c r="P98" s="18">
        <f t="shared" si="81"/>
        <v>0.288752265323438</v>
      </c>
      <c r="Q98" s="23">
        <f t="shared" si="82"/>
        <v>0.0750755889840939</v>
      </c>
      <c r="R98" s="18">
        <f t="shared" si="83"/>
        <v>0.074022</v>
      </c>
      <c r="S98" s="24">
        <f t="shared" si="84"/>
        <v>1.01423345740582</v>
      </c>
      <c r="T98" s="3">
        <v>0.01</v>
      </c>
      <c r="U98" s="25">
        <f t="shared" si="85"/>
        <v>0.0101423345740582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0.0250423345740582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7">
        <v>24.8748409996667</v>
      </c>
      <c r="E99" s="19">
        <f t="shared" si="95"/>
        <v>27.1161806787097</v>
      </c>
      <c r="F99" s="16" t="s">
        <v>73</v>
      </c>
      <c r="G99" s="13">
        <v>10</v>
      </c>
      <c r="H99" s="18">
        <f t="shared" si="76"/>
        <v>24.8748409996667</v>
      </c>
      <c r="I99" s="18">
        <f t="shared" si="77"/>
        <v>298.024840999667</v>
      </c>
      <c r="J99" s="18">
        <f t="shared" si="78"/>
        <v>0.341459001059969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0.658582064180797</v>
      </c>
      <c r="P99" s="18">
        <f t="shared" si="81"/>
        <v>0.224878773751187</v>
      </c>
      <c r="Q99" s="23">
        <f t="shared" si="82"/>
        <v>0.0584684811753087</v>
      </c>
      <c r="R99" s="18">
        <f t="shared" si="83"/>
        <v>0.074022</v>
      </c>
      <c r="S99" s="24">
        <f t="shared" si="84"/>
        <v>0.789879781352959</v>
      </c>
      <c r="T99" s="3">
        <v>0.01</v>
      </c>
      <c r="U99" s="25">
        <f t="shared" si="85"/>
        <v>0.00789879781352959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0.0178487978135296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7">
        <v>20.0853309596774</v>
      </c>
      <c r="E100" s="19">
        <f t="shared" si="95"/>
        <v>24.8748409996667</v>
      </c>
      <c r="F100" s="16" t="s">
        <v>73</v>
      </c>
      <c r="G100" s="13">
        <v>11</v>
      </c>
      <c r="H100" s="18">
        <f t="shared" si="76"/>
        <v>20.0853309596774</v>
      </c>
      <c r="I100" s="18">
        <f t="shared" si="77"/>
        <v>293.235330959677</v>
      </c>
      <c r="J100" s="18">
        <f t="shared" si="78"/>
        <v>0.200256741812716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0.412018125908129</v>
      </c>
      <c r="O100" s="18">
        <f t="shared" si="96"/>
        <v>0.30638516452148</v>
      </c>
      <c r="P100" s="18">
        <f t="shared" si="81"/>
        <v>0.0613556947868246</v>
      </c>
      <c r="Q100" s="23">
        <f t="shared" si="82"/>
        <v>0.0159524806445744</v>
      </c>
      <c r="R100" s="18">
        <f t="shared" si="83"/>
        <v>0.074022</v>
      </c>
      <c r="S100" s="24">
        <f t="shared" si="84"/>
        <v>0.215509992226289</v>
      </c>
      <c r="T100" s="3">
        <v>0.01</v>
      </c>
      <c r="U100" s="25">
        <f t="shared" si="85"/>
        <v>0.0021550999222629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0.0121050999222629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7">
        <v>17.8019430023333</v>
      </c>
      <c r="E101" s="19">
        <f t="shared" si="95"/>
        <v>20.0853309596774</v>
      </c>
      <c r="F101" s="16" t="s">
        <v>75</v>
      </c>
      <c r="G101" s="13">
        <v>12</v>
      </c>
      <c r="H101" s="18">
        <f t="shared" si="76"/>
        <v>17.8019430023333</v>
      </c>
      <c r="I101" s="18">
        <f t="shared" si="77"/>
        <v>290.951943002333</v>
      </c>
      <c r="J101" s="18">
        <f t="shared" si="78"/>
        <v>0.154317188838566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0.529729469734656</v>
      </c>
      <c r="P101" s="18">
        <f t="shared" si="81"/>
        <v>0.0817463626143963</v>
      </c>
      <c r="Q101" s="23">
        <f t="shared" si="82"/>
        <v>0.021254054279743</v>
      </c>
      <c r="R101" s="18">
        <f t="shared" si="83"/>
        <v>0.074022</v>
      </c>
      <c r="S101" s="24">
        <f t="shared" si="84"/>
        <v>0.287131586281687</v>
      </c>
      <c r="T101" s="3">
        <v>0.01</v>
      </c>
      <c r="U101" s="25">
        <f t="shared" si="85"/>
        <v>0.00287131586281687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0.005</v>
      </c>
      <c r="AF101" s="3">
        <v>0.49</v>
      </c>
      <c r="AG101" s="25">
        <f t="shared" si="86"/>
        <v>0.00245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0.0128213158628169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7">
        <v>9.58356560577419</v>
      </c>
      <c r="E102" s="19">
        <f t="shared" si="95"/>
        <v>17.8019430023333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2.8888888888889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238.4852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138.008136986301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4398.34473223648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AV38+AV53+AY85+AY101+BB101+AG69</f>
        <v>128501141.389463</v>
      </c>
      <c r="J14" s="14" t="s">
        <v>22</v>
      </c>
      <c r="K14" s="14">
        <f>I14/(10000*1000)</f>
        <v>12.8501141389463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60150172.6986301</v>
      </c>
      <c r="J15" s="14" t="s">
        <v>22</v>
      </c>
      <c r="K15" s="14">
        <f>I15/(10000*1000)</f>
        <v>6.01501726986301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8.67555794570968</v>
      </c>
      <c r="E27" s="16"/>
      <c r="F27" s="16"/>
      <c r="G27" s="13">
        <v>1</v>
      </c>
      <c r="H27" s="18">
        <f t="shared" ref="H27:H38" si="0">E28</f>
        <v>8.67555794570968</v>
      </c>
      <c r="I27" s="18">
        <f t="shared" ref="I27:I38" si="1">H27+273.15</f>
        <v>281.82555794571</v>
      </c>
      <c r="J27" s="18">
        <f t="shared" ref="J27:J38" si="2">EXP(($C$16*(I27-$C$14))/($C$17*I27*$C$14))</f>
        <v>0.0522113844589498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0.0568125562238818</v>
      </c>
      <c r="Q27" s="23">
        <f t="shared" ref="Q27:Q38" si="6">P27*$B$29</f>
        <v>0.00681750674686582</v>
      </c>
      <c r="R27" s="18">
        <f t="shared" ref="R27:R38" si="7">L27*$B$29</f>
        <v>0.1305751</v>
      </c>
      <c r="S27" s="24">
        <f t="shared" ref="S27:S38" si="8">Q27/R27</f>
        <v>0.0522113844589498</v>
      </c>
      <c r="T27" s="3">
        <v>0.01</v>
      </c>
      <c r="U27" s="25">
        <f t="shared" ref="U27:U38" si="9">S27*T27</f>
        <v>0.000522113844589498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0.0299721138445895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19.8737666666667</v>
      </c>
      <c r="AU27" s="1">
        <f t="shared" ref="AU27:AU38" si="17">AT27*10000*AS27*0.67*AR27*AQ27</f>
        <v>52111.3986841202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2.69797395558065</v>
      </c>
      <c r="E28" s="19">
        <f t="shared" ref="E28:E39" si="18">D27</f>
        <v>8.67555794570968</v>
      </c>
      <c r="F28" s="16" t="s">
        <v>73</v>
      </c>
      <c r="G28" s="13">
        <v>2</v>
      </c>
      <c r="H28" s="18">
        <f t="shared" si="0"/>
        <v>2.69797395558065</v>
      </c>
      <c r="I28" s="18">
        <f t="shared" si="1"/>
        <v>275.847973955581</v>
      </c>
      <c r="J28" s="18">
        <f t="shared" si="2"/>
        <v>0.0246956991369809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2.11943911044278</v>
      </c>
      <c r="P28" s="18">
        <f t="shared" si="5"/>
        <v>0.0523410306106455</v>
      </c>
      <c r="Q28" s="23">
        <f t="shared" si="6"/>
        <v>0.00628092367327745</v>
      </c>
      <c r="R28" s="18">
        <f t="shared" si="7"/>
        <v>0.1305751</v>
      </c>
      <c r="S28" s="24">
        <f t="shared" si="8"/>
        <v>0.0481020016318383</v>
      </c>
      <c r="T28" s="3">
        <v>0.01</v>
      </c>
      <c r="U28" s="25">
        <f t="shared" si="9"/>
        <v>0.000481020016318383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0.0223810200163184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19.8737666666667</v>
      </c>
      <c r="AU28" s="1">
        <f t="shared" si="17"/>
        <v>38913.0464095772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9.34694104625</v>
      </c>
      <c r="E29" s="19">
        <f t="shared" si="18"/>
        <v>2.69797395558065</v>
      </c>
      <c r="F29" s="16" t="s">
        <v>73</v>
      </c>
      <c r="G29" s="13">
        <v>3</v>
      </c>
      <c r="H29" s="18">
        <f t="shared" si="0"/>
        <v>9.34694104625</v>
      </c>
      <c r="I29" s="18">
        <f t="shared" si="1"/>
        <v>282.49694104625</v>
      </c>
      <c r="J29" s="18">
        <f t="shared" si="2"/>
        <v>0.0566793420482913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3.15522391316547</v>
      </c>
      <c r="P29" s="18">
        <f t="shared" si="5"/>
        <v>0.178836015413254</v>
      </c>
      <c r="Q29" s="23">
        <f t="shared" si="6"/>
        <v>0.0214603218495905</v>
      </c>
      <c r="R29" s="18">
        <f t="shared" si="7"/>
        <v>0.1305751</v>
      </c>
      <c r="S29" s="24">
        <f t="shared" si="8"/>
        <v>0.164352329422612</v>
      </c>
      <c r="T29" s="3">
        <v>0.01</v>
      </c>
      <c r="U29" s="25">
        <f t="shared" si="9"/>
        <v>0.00164352329422612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0.0235435232942261</v>
      </c>
      <c r="AR29" s="28">
        <f t="shared" si="15"/>
        <v>108.812583333333</v>
      </c>
      <c r="AS29" s="1">
        <f t="shared" si="16"/>
        <v>0.12</v>
      </c>
      <c r="AT29" s="2">
        <f t="shared" si="20"/>
        <v>19.8737666666667</v>
      </c>
      <c r="AU29" s="1">
        <f t="shared" si="17"/>
        <v>40934.2475868035</v>
      </c>
    </row>
    <row r="30" s="1" customFormat="1" spans="1:47">
      <c r="A30" s="13"/>
      <c r="B30" s="13"/>
      <c r="C30" s="16">
        <v>3</v>
      </c>
      <c r="D30" s="17">
        <v>11.3446260162258</v>
      </c>
      <c r="E30" s="19">
        <f t="shared" si="18"/>
        <v>9.34694104625</v>
      </c>
      <c r="F30" s="16" t="s">
        <v>73</v>
      </c>
      <c r="G30" s="13">
        <v>4</v>
      </c>
      <c r="H30" s="18">
        <f t="shared" si="0"/>
        <v>11.3446260162258</v>
      </c>
      <c r="I30" s="18">
        <f t="shared" si="1"/>
        <v>284.494626016226</v>
      </c>
      <c r="J30" s="18">
        <f t="shared" si="2"/>
        <v>0.0721994093264728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4.06451373108555</v>
      </c>
      <c r="P30" s="18">
        <f t="shared" si="5"/>
        <v>0.293455490583715</v>
      </c>
      <c r="Q30" s="23">
        <f t="shared" si="6"/>
        <v>0.0352146588700458</v>
      </c>
      <c r="R30" s="18">
        <f t="shared" si="7"/>
        <v>0.1305751</v>
      </c>
      <c r="S30" s="24">
        <f t="shared" si="8"/>
        <v>0.269688928976855</v>
      </c>
      <c r="T30" s="3">
        <v>0.01</v>
      </c>
      <c r="U30" s="25">
        <f t="shared" si="9"/>
        <v>0.00269688928976855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0.0245968892897686</v>
      </c>
      <c r="AR30" s="28">
        <f t="shared" si="15"/>
        <v>108.812583333333</v>
      </c>
      <c r="AS30" s="1">
        <f t="shared" si="16"/>
        <v>0.12</v>
      </c>
      <c r="AT30" s="2">
        <f t="shared" si="20"/>
        <v>19.8737666666667</v>
      </c>
      <c r="AU30" s="1">
        <f t="shared" si="17"/>
        <v>42765.6958336183</v>
      </c>
    </row>
    <row r="31" s="1" customFormat="1" spans="1:47">
      <c r="A31" s="13"/>
      <c r="B31" s="13"/>
      <c r="C31" s="16">
        <v>4</v>
      </c>
      <c r="D31" s="17">
        <v>19.4690306092667</v>
      </c>
      <c r="E31" s="19">
        <f t="shared" si="18"/>
        <v>11.3446260162258</v>
      </c>
      <c r="F31" s="16" t="s">
        <v>73</v>
      </c>
      <c r="G31" s="13">
        <v>5</v>
      </c>
      <c r="H31" s="18">
        <f t="shared" si="0"/>
        <v>19.4690306092667</v>
      </c>
      <c r="I31" s="18">
        <f t="shared" si="1"/>
        <v>292.619030609267</v>
      </c>
      <c r="J31" s="18">
        <f t="shared" si="2"/>
        <v>0.186730443791902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3.58250532847675</v>
      </c>
      <c r="O31" s="18">
        <f t="shared" si="19"/>
        <v>1.27667874535843</v>
      </c>
      <c r="P31" s="18">
        <f t="shared" si="5"/>
        <v>0.238394788700467</v>
      </c>
      <c r="Q31" s="23">
        <f t="shared" si="6"/>
        <v>0.0286073746440561</v>
      </c>
      <c r="R31" s="18">
        <f t="shared" si="7"/>
        <v>0.1305751</v>
      </c>
      <c r="S31" s="24">
        <f t="shared" si="8"/>
        <v>0.219087518554886</v>
      </c>
      <c r="T31" s="3">
        <v>0.01</v>
      </c>
      <c r="U31" s="25">
        <f t="shared" si="9"/>
        <v>0.00219087518554886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0.0316408751855489</v>
      </c>
      <c r="AR31" s="28">
        <f t="shared" si="15"/>
        <v>108.812583333333</v>
      </c>
      <c r="AS31" s="1">
        <f t="shared" si="16"/>
        <v>0.12</v>
      </c>
      <c r="AT31" s="2">
        <f t="shared" si="20"/>
        <v>19.8737666666667</v>
      </c>
      <c r="AU31" s="1">
        <f t="shared" si="17"/>
        <v>55012.8119110381</v>
      </c>
    </row>
    <row r="32" s="1" customFormat="1" spans="1:47">
      <c r="A32" s="13"/>
      <c r="B32" s="13"/>
      <c r="C32" s="16">
        <v>5</v>
      </c>
      <c r="D32" s="17">
        <v>22.3531590287097</v>
      </c>
      <c r="E32" s="19">
        <f t="shared" si="18"/>
        <v>19.4690306092667</v>
      </c>
      <c r="F32" s="16" t="s">
        <v>75</v>
      </c>
      <c r="G32" s="13">
        <v>6</v>
      </c>
      <c r="H32" s="18">
        <f t="shared" si="0"/>
        <v>22.3531590287097</v>
      </c>
      <c r="I32" s="18">
        <f t="shared" si="1"/>
        <v>295.50315902871</v>
      </c>
      <c r="J32" s="18">
        <f t="shared" si="2"/>
        <v>0.258379243295959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2.12640978999129</v>
      </c>
      <c r="P32" s="18">
        <f t="shared" si="5"/>
        <v>0.549420152475069</v>
      </c>
      <c r="Q32" s="23">
        <f t="shared" si="6"/>
        <v>0.0659304182970083</v>
      </c>
      <c r="R32" s="18">
        <f t="shared" si="7"/>
        <v>0.1305751</v>
      </c>
      <c r="S32" s="24">
        <f t="shared" si="8"/>
        <v>0.504923360556555</v>
      </c>
      <c r="T32" s="3">
        <v>0.01</v>
      </c>
      <c r="U32" s="25">
        <f t="shared" si="9"/>
        <v>0.00504923360556555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0.0344992336055656</v>
      </c>
      <c r="AR32" s="28">
        <f t="shared" si="15"/>
        <v>108.812583333333</v>
      </c>
      <c r="AS32" s="1">
        <f t="shared" si="16"/>
        <v>0.12</v>
      </c>
      <c r="AT32" s="2">
        <f t="shared" si="20"/>
        <v>19.8737666666667</v>
      </c>
      <c r="AU32" s="1">
        <f t="shared" si="17"/>
        <v>59982.5332987236</v>
      </c>
    </row>
    <row r="33" s="1" customFormat="1" spans="1:47">
      <c r="A33" s="13"/>
      <c r="B33" s="13"/>
      <c r="C33" s="16">
        <v>6</v>
      </c>
      <c r="D33" s="17">
        <v>26.365371198</v>
      </c>
      <c r="E33" s="19">
        <f t="shared" si="18"/>
        <v>22.3531590287097</v>
      </c>
      <c r="F33" s="16" t="s">
        <v>73</v>
      </c>
      <c r="G33" s="13">
        <v>7</v>
      </c>
      <c r="H33" s="18">
        <f t="shared" si="0"/>
        <v>26.365371198</v>
      </c>
      <c r="I33" s="18">
        <f t="shared" si="1"/>
        <v>299.515371198</v>
      </c>
      <c r="J33" s="18">
        <f t="shared" si="2"/>
        <v>0.401743689343226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2.66511547084956</v>
      </c>
      <c r="P33" s="18">
        <f t="shared" si="5"/>
        <v>1.07069332178481</v>
      </c>
      <c r="Q33" s="23">
        <f t="shared" si="6"/>
        <v>0.128483198614177</v>
      </c>
      <c r="R33" s="18">
        <f t="shared" si="7"/>
        <v>0.1305751</v>
      </c>
      <c r="S33" s="24">
        <f t="shared" si="8"/>
        <v>0.9839793238847</v>
      </c>
      <c r="T33" s="3">
        <v>0.01</v>
      </c>
      <c r="U33" s="25">
        <f t="shared" si="9"/>
        <v>0.009839793238847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0.044739793238847</v>
      </c>
      <c r="AR33" s="28">
        <f t="shared" si="15"/>
        <v>108.812583333333</v>
      </c>
      <c r="AS33" s="1">
        <f t="shared" si="16"/>
        <v>0.12</v>
      </c>
      <c r="AT33" s="2">
        <f t="shared" si="20"/>
        <v>19.8737666666667</v>
      </c>
      <c r="AU33" s="1">
        <f t="shared" si="17"/>
        <v>77787.4131468886</v>
      </c>
    </row>
    <row r="34" s="1" customFormat="1" spans="1:47">
      <c r="A34" s="13"/>
      <c r="B34" s="13"/>
      <c r="C34" s="16">
        <v>7</v>
      </c>
      <c r="D34" s="17">
        <v>29.3214312874194</v>
      </c>
      <c r="E34" s="19">
        <f t="shared" si="18"/>
        <v>26.365371198</v>
      </c>
      <c r="F34" s="16" t="s">
        <v>73</v>
      </c>
      <c r="G34" s="13">
        <v>8</v>
      </c>
      <c r="H34" s="18">
        <f t="shared" si="0"/>
        <v>29.3214312874194</v>
      </c>
      <c r="I34" s="18">
        <f t="shared" si="1"/>
        <v>302.471431287419</v>
      </c>
      <c r="J34" s="18">
        <f t="shared" si="2"/>
        <v>0.551984734459901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2.68254798239808</v>
      </c>
      <c r="P34" s="18">
        <f t="shared" si="5"/>
        <v>1.48072553573995</v>
      </c>
      <c r="Q34" s="23">
        <f t="shared" si="6"/>
        <v>0.177687064288794</v>
      </c>
      <c r="R34" s="18">
        <f t="shared" si="7"/>
        <v>0.1305751</v>
      </c>
      <c r="S34" s="24">
        <f t="shared" si="8"/>
        <v>1.36080358574333</v>
      </c>
      <c r="T34" s="3">
        <v>0.01</v>
      </c>
      <c r="U34" s="25">
        <f t="shared" si="9"/>
        <v>0.0136080358574333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0.0485080358574333</v>
      </c>
      <c r="AR34" s="28">
        <f t="shared" si="15"/>
        <v>108.812583333333</v>
      </c>
      <c r="AS34" s="1">
        <f t="shared" si="16"/>
        <v>0.12</v>
      </c>
      <c r="AT34" s="2">
        <f t="shared" si="20"/>
        <v>19.8737666666667</v>
      </c>
      <c r="AU34" s="1">
        <f t="shared" si="17"/>
        <v>84339.1163218413</v>
      </c>
    </row>
    <row r="35" s="1" customFormat="1" spans="1:47">
      <c r="A35" s="13"/>
      <c r="B35" s="13"/>
      <c r="C35" s="16">
        <v>8</v>
      </c>
      <c r="D35" s="17">
        <v>28.2988174016129</v>
      </c>
      <c r="E35" s="19">
        <f t="shared" si="18"/>
        <v>29.3214312874194</v>
      </c>
      <c r="F35" s="16" t="s">
        <v>73</v>
      </c>
      <c r="G35" s="13">
        <v>9</v>
      </c>
      <c r="H35" s="18">
        <f t="shared" si="0"/>
        <v>28.2988174016129</v>
      </c>
      <c r="I35" s="18">
        <f t="shared" si="1"/>
        <v>301.448817401613</v>
      </c>
      <c r="J35" s="18">
        <f t="shared" si="2"/>
        <v>0.494881660619389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2.28994827999147</v>
      </c>
      <c r="P35" s="18">
        <f t="shared" si="5"/>
        <v>1.13325340753469</v>
      </c>
      <c r="Q35" s="23">
        <f t="shared" si="6"/>
        <v>0.135990408904163</v>
      </c>
      <c r="R35" s="18">
        <f t="shared" si="7"/>
        <v>0.1305751</v>
      </c>
      <c r="S35" s="24">
        <f t="shared" si="8"/>
        <v>1.04147275325972</v>
      </c>
      <c r="T35" s="3">
        <v>0.01</v>
      </c>
      <c r="U35" s="25">
        <f t="shared" si="9"/>
        <v>0.0104147275325972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0.0453147275325972</v>
      </c>
      <c r="AR35" s="28">
        <f t="shared" si="15"/>
        <v>108.812583333333</v>
      </c>
      <c r="AS35" s="1">
        <f t="shared" si="16"/>
        <v>0.12</v>
      </c>
      <c r="AT35" s="2">
        <f t="shared" si="20"/>
        <v>19.8737666666667</v>
      </c>
      <c r="AU35" s="1">
        <f t="shared" si="17"/>
        <v>78787.0300025477</v>
      </c>
    </row>
    <row r="36" s="1" customFormat="1" spans="1:47">
      <c r="A36" s="13"/>
      <c r="B36" s="13"/>
      <c r="C36" s="16">
        <v>9</v>
      </c>
      <c r="D36" s="17">
        <v>24.581490215</v>
      </c>
      <c r="E36" s="19">
        <f t="shared" si="18"/>
        <v>28.2988174016129</v>
      </c>
      <c r="F36" s="16" t="s">
        <v>73</v>
      </c>
      <c r="G36" s="13">
        <v>10</v>
      </c>
      <c r="H36" s="18">
        <f t="shared" si="0"/>
        <v>24.581490215</v>
      </c>
      <c r="I36" s="18">
        <f t="shared" si="1"/>
        <v>297.731490215</v>
      </c>
      <c r="J36" s="18">
        <f t="shared" si="2"/>
        <v>0.330642344218681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2.24482070579011</v>
      </c>
      <c r="P36" s="18">
        <f t="shared" si="5"/>
        <v>0.742232780513076</v>
      </c>
      <c r="Q36" s="23">
        <f t="shared" si="6"/>
        <v>0.0890679336615691</v>
      </c>
      <c r="R36" s="18">
        <f t="shared" si="7"/>
        <v>0.1305751</v>
      </c>
      <c r="S36" s="24">
        <f t="shared" si="8"/>
        <v>0.68212035573068</v>
      </c>
      <c r="T36" s="3">
        <v>0.01</v>
      </c>
      <c r="U36" s="25">
        <f t="shared" si="9"/>
        <v>0.0068212035573068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0.02</v>
      </c>
      <c r="AC36" s="3">
        <v>0.29</v>
      </c>
      <c r="AD36" s="26">
        <f t="shared" si="11"/>
        <v>0.0058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0.0396212035573068</v>
      </c>
      <c r="AR36" s="28">
        <f t="shared" si="15"/>
        <v>108.812583333333</v>
      </c>
      <c r="AS36" s="1">
        <f t="shared" si="16"/>
        <v>0.12</v>
      </c>
      <c r="AT36" s="2">
        <f t="shared" si="20"/>
        <v>19.8737666666667</v>
      </c>
      <c r="AU36" s="1">
        <f t="shared" si="17"/>
        <v>68887.9117977931</v>
      </c>
    </row>
    <row r="37" s="1" customFormat="1" spans="1:47">
      <c r="A37" s="13"/>
      <c r="B37" s="13"/>
      <c r="C37" s="16">
        <v>10</v>
      </c>
      <c r="D37" s="17">
        <v>19.1441886287097</v>
      </c>
      <c r="E37" s="19">
        <f t="shared" si="18"/>
        <v>24.581490215</v>
      </c>
      <c r="F37" s="16" t="s">
        <v>73</v>
      </c>
      <c r="G37" s="13">
        <v>11</v>
      </c>
      <c r="H37" s="18">
        <f t="shared" si="0"/>
        <v>19.1441886287097</v>
      </c>
      <c r="I37" s="18">
        <f t="shared" si="1"/>
        <v>292.29418862871</v>
      </c>
      <c r="J37" s="18">
        <f t="shared" si="2"/>
        <v>0.179951298086196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1.42745852901318</v>
      </c>
      <c r="O37" s="18">
        <f t="shared" si="19"/>
        <v>1.16325522959718</v>
      </c>
      <c r="P37" s="18">
        <f t="shared" si="5"/>
        <v>0.209329288571569</v>
      </c>
      <c r="Q37" s="23">
        <f t="shared" si="6"/>
        <v>0.0251195146285883</v>
      </c>
      <c r="R37" s="18">
        <f t="shared" si="7"/>
        <v>0.1305751</v>
      </c>
      <c r="S37" s="24">
        <f t="shared" si="8"/>
        <v>0.192375993804242</v>
      </c>
      <c r="T37" s="3">
        <v>0.01</v>
      </c>
      <c r="U37" s="25">
        <f t="shared" si="9"/>
        <v>0.00192375993804242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0.0313737599380424</v>
      </c>
      <c r="AR37" s="28">
        <f t="shared" si="15"/>
        <v>108.812583333333</v>
      </c>
      <c r="AS37" s="1">
        <f t="shared" si="16"/>
        <v>0.12</v>
      </c>
      <c r="AT37" s="2">
        <f t="shared" si="20"/>
        <v>19.8737666666667</v>
      </c>
      <c r="AU37" s="1">
        <f t="shared" si="17"/>
        <v>54548.3885730783</v>
      </c>
    </row>
    <row r="38" s="1" customFormat="1" spans="1:48">
      <c r="A38" s="13"/>
      <c r="B38" s="13"/>
      <c r="C38" s="16">
        <v>11</v>
      </c>
      <c r="D38" s="17">
        <v>16.775924073</v>
      </c>
      <c r="E38" s="19">
        <f t="shared" si="18"/>
        <v>19.1441886287097</v>
      </c>
      <c r="F38" s="16" t="s">
        <v>75</v>
      </c>
      <c r="G38" s="13">
        <v>12</v>
      </c>
      <c r="H38" s="18">
        <f t="shared" si="0"/>
        <v>16.775924073</v>
      </c>
      <c r="I38" s="18">
        <f t="shared" si="1"/>
        <v>289.925924073</v>
      </c>
      <c r="J38" s="18">
        <f t="shared" si="2"/>
        <v>0.137082077588871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2.04205177435895</v>
      </c>
      <c r="P38" s="18">
        <f t="shared" si="5"/>
        <v>0.279928699773165</v>
      </c>
      <c r="Q38" s="23">
        <f t="shared" si="6"/>
        <v>0.0335914439727798</v>
      </c>
      <c r="R38" s="18">
        <f t="shared" si="7"/>
        <v>0.1305751</v>
      </c>
      <c r="S38" s="24">
        <f t="shared" si="8"/>
        <v>0.257257654581768</v>
      </c>
      <c r="T38" s="3">
        <v>0.01</v>
      </c>
      <c r="U38" s="25">
        <f t="shared" si="9"/>
        <v>0.00257257654581768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0.0244725765458177</v>
      </c>
      <c r="AR38" s="28">
        <f t="shared" si="15"/>
        <v>108.812583333333</v>
      </c>
      <c r="AS38" s="1">
        <f t="shared" si="16"/>
        <v>0.12</v>
      </c>
      <c r="AT38" s="2">
        <f t="shared" si="20"/>
        <v>19.8737666666667</v>
      </c>
      <c r="AU38" s="1">
        <f t="shared" si="17"/>
        <v>42549.5578930269</v>
      </c>
      <c r="AV38" s="1">
        <f>SUM(AU27:AU38)</f>
        <v>696619.151459057</v>
      </c>
    </row>
    <row r="39" s="1" customFormat="1" spans="1:46">
      <c r="A39" s="13"/>
      <c r="B39" s="13"/>
      <c r="C39" s="16">
        <v>12</v>
      </c>
      <c r="D39" s="17">
        <v>7.29202595396774</v>
      </c>
      <c r="E39" s="19">
        <f t="shared" si="18"/>
        <v>16.775924073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8.67555794570968</v>
      </c>
      <c r="E42" s="16"/>
      <c r="F42" s="16"/>
      <c r="G42" s="13">
        <v>1</v>
      </c>
      <c r="H42" s="18">
        <f t="shared" ref="H42:H53" si="21">E43</f>
        <v>8.67555794570968</v>
      </c>
      <c r="I42" s="18">
        <f t="shared" ref="I42:I53" si="22">H42+273.15</f>
        <v>281.82555794571</v>
      </c>
      <c r="J42" s="18">
        <f t="shared" ref="J42:J53" si="23">EXP(($C$16*(I42-$C$14))/($C$17*I42*$C$14))</f>
        <v>0.0522113844589498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0.00402503001479925</v>
      </c>
      <c r="Q42" s="23">
        <f t="shared" ref="Q42:Q53" si="27">P42*$B$44</f>
        <v>0.000523253901923903</v>
      </c>
      <c r="R42" s="18">
        <f t="shared" ref="R42:R53" si="28">L42*$B$44</f>
        <v>0.0100218354166667</v>
      </c>
      <c r="S42" s="24">
        <f t="shared" ref="S42:S53" si="29">Q42/R42</f>
        <v>0.0522113844589498</v>
      </c>
      <c r="T42" s="3">
        <v>0.01</v>
      </c>
      <c r="U42" s="25">
        <f t="shared" ref="U42:U53" si="30">S42*T42</f>
        <v>0.000522113844589498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0.0276221138445895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11.5006780821917</v>
      </c>
      <c r="AU42" s="1">
        <f t="shared" ref="AU42:AU53" si="37">AT42*10000*AS42*0.67*AR42*AQ42</f>
        <v>2133.05683367921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2.69797395558065</v>
      </c>
      <c r="E43" s="19">
        <f t="shared" ref="E43:E54" si="38">D42</f>
        <v>8.67555794570968</v>
      </c>
      <c r="F43" s="16" t="s">
        <v>73</v>
      </c>
      <c r="G43" s="13">
        <v>2</v>
      </c>
      <c r="H43" s="18">
        <f t="shared" si="21"/>
        <v>2.69797395558065</v>
      </c>
      <c r="I43" s="18">
        <f t="shared" si="22"/>
        <v>275.847973955581</v>
      </c>
      <c r="J43" s="18">
        <f t="shared" si="23"/>
        <v>0.0246956991369809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0.150157053318534</v>
      </c>
      <c r="P43" s="18">
        <f t="shared" si="26"/>
        <v>0.00370823341205012</v>
      </c>
      <c r="Q43" s="23">
        <f t="shared" si="27"/>
        <v>0.000482070343566515</v>
      </c>
      <c r="R43" s="18">
        <f t="shared" si="28"/>
        <v>0.0100218354166667</v>
      </c>
      <c r="S43" s="24">
        <f t="shared" si="29"/>
        <v>0.0481020016318383</v>
      </c>
      <c r="T43" s="3">
        <v>0.01</v>
      </c>
      <c r="U43" s="25">
        <f t="shared" si="30"/>
        <v>0.000481020016318383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0.0152810200163184</v>
      </c>
      <c r="AR43" s="28">
        <f t="shared" si="34"/>
        <v>7.70910416666667</v>
      </c>
      <c r="AS43" s="1">
        <f t="shared" si="35"/>
        <v>0.13</v>
      </c>
      <c r="AT43" s="2">
        <f t="shared" si="36"/>
        <v>11.5006780821917</v>
      </c>
      <c r="AU43" s="1">
        <f t="shared" si="37"/>
        <v>1180.04307544266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9.34694104625</v>
      </c>
      <c r="E44" s="19">
        <f t="shared" si="38"/>
        <v>2.69797395558065</v>
      </c>
      <c r="F44" s="16" t="s">
        <v>73</v>
      </c>
      <c r="G44" s="13">
        <v>3</v>
      </c>
      <c r="H44" s="18">
        <f t="shared" si="21"/>
        <v>9.34694104625</v>
      </c>
      <c r="I44" s="18">
        <f t="shared" si="22"/>
        <v>282.49694104625</v>
      </c>
      <c r="J44" s="18">
        <f t="shared" si="23"/>
        <v>0.0566793420482913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0.223539861573151</v>
      </c>
      <c r="P44" s="18">
        <f t="shared" si="26"/>
        <v>0.0126700922755323</v>
      </c>
      <c r="Q44" s="23">
        <f t="shared" si="27"/>
        <v>0.0016471119958192</v>
      </c>
      <c r="R44" s="18">
        <f t="shared" si="28"/>
        <v>0.0100218354166667</v>
      </c>
      <c r="S44" s="24">
        <f t="shared" si="29"/>
        <v>0.164352329422612</v>
      </c>
      <c r="T44" s="3">
        <v>0.01</v>
      </c>
      <c r="U44" s="25">
        <f t="shared" si="30"/>
        <v>0.00164352329422612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0.0164435232942261</v>
      </c>
      <c r="AR44" s="28">
        <f t="shared" si="34"/>
        <v>7.70910416666667</v>
      </c>
      <c r="AS44" s="1">
        <f t="shared" si="35"/>
        <v>0.13</v>
      </c>
      <c r="AT44" s="2">
        <f t="shared" si="36"/>
        <v>11.5006780821917</v>
      </c>
      <c r="AU44" s="1">
        <f t="shared" si="37"/>
        <v>1269.81482770851</v>
      </c>
    </row>
    <row r="45" s="1" customFormat="1" spans="1:47">
      <c r="A45" s="13"/>
      <c r="B45" s="13"/>
      <c r="C45" s="16">
        <v>3</v>
      </c>
      <c r="D45" s="17">
        <v>11.3446260162258</v>
      </c>
      <c r="E45" s="19">
        <f t="shared" si="38"/>
        <v>9.34694104625</v>
      </c>
      <c r="F45" s="16" t="s">
        <v>73</v>
      </c>
      <c r="G45" s="13">
        <v>4</v>
      </c>
      <c r="H45" s="18">
        <f t="shared" si="21"/>
        <v>11.3446260162258</v>
      </c>
      <c r="I45" s="18">
        <f t="shared" si="22"/>
        <v>284.494626016226</v>
      </c>
      <c r="J45" s="18">
        <f t="shared" si="23"/>
        <v>0.0721994093264728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0.287960810964285</v>
      </c>
      <c r="P45" s="18">
        <f t="shared" si="26"/>
        <v>0.0207906004607935</v>
      </c>
      <c r="Q45" s="23">
        <f t="shared" si="27"/>
        <v>0.00270277805990315</v>
      </c>
      <c r="R45" s="18">
        <f t="shared" si="28"/>
        <v>0.0100218354166667</v>
      </c>
      <c r="S45" s="24">
        <f t="shared" si="29"/>
        <v>0.269688928976855</v>
      </c>
      <c r="T45" s="3">
        <v>0.01</v>
      </c>
      <c r="U45" s="25">
        <f t="shared" si="30"/>
        <v>0.00269688928976855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0.0174968892897686</v>
      </c>
      <c r="AR45" s="28">
        <f t="shared" si="34"/>
        <v>7.70910416666667</v>
      </c>
      <c r="AS45" s="1">
        <f t="shared" si="35"/>
        <v>0.13</v>
      </c>
      <c r="AT45" s="2">
        <f t="shared" si="36"/>
        <v>11.5006780821917</v>
      </c>
      <c r="AU45" s="1">
        <f t="shared" si="37"/>
        <v>1351.15869399618</v>
      </c>
    </row>
    <row r="46" s="1" customFormat="1" spans="1:47">
      <c r="A46" s="13"/>
      <c r="B46" s="13"/>
      <c r="C46" s="16">
        <v>4</v>
      </c>
      <c r="D46" s="17">
        <v>19.4690306092667</v>
      </c>
      <c r="E46" s="19">
        <f t="shared" si="38"/>
        <v>11.3446260162258</v>
      </c>
      <c r="F46" s="16" t="s">
        <v>73</v>
      </c>
      <c r="G46" s="13">
        <v>5</v>
      </c>
      <c r="H46" s="18">
        <f t="shared" si="21"/>
        <v>19.4690306092667</v>
      </c>
      <c r="I46" s="18">
        <f t="shared" si="22"/>
        <v>292.619030609267</v>
      </c>
      <c r="J46" s="18">
        <f t="shared" si="23"/>
        <v>0.186730443791902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0.253811699978317</v>
      </c>
      <c r="O46" s="18">
        <f t="shared" si="39"/>
        <v>0.0904495521918412</v>
      </c>
      <c r="P46" s="18">
        <f t="shared" si="26"/>
        <v>0.0168896850215613</v>
      </c>
      <c r="Q46" s="23">
        <f t="shared" si="27"/>
        <v>0.00219565905280297</v>
      </c>
      <c r="R46" s="18">
        <f t="shared" si="28"/>
        <v>0.0100218354166667</v>
      </c>
      <c r="S46" s="24">
        <f t="shared" si="29"/>
        <v>0.219087518554886</v>
      </c>
      <c r="T46" s="3">
        <v>0.01</v>
      </c>
      <c r="U46" s="25">
        <f t="shared" si="30"/>
        <v>0.00219087518554886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0.0292908751855489</v>
      </c>
      <c r="AR46" s="28">
        <f t="shared" si="34"/>
        <v>7.70910416666667</v>
      </c>
      <c r="AS46" s="1">
        <f t="shared" si="35"/>
        <v>0.13</v>
      </c>
      <c r="AT46" s="2">
        <f t="shared" si="36"/>
        <v>11.5006780821917</v>
      </c>
      <c r="AU46" s="1">
        <f t="shared" si="37"/>
        <v>2261.92324854305</v>
      </c>
    </row>
    <row r="47" s="1" customFormat="1" spans="1:47">
      <c r="A47" s="13"/>
      <c r="B47" s="13"/>
      <c r="C47" s="16">
        <v>5</v>
      </c>
      <c r="D47" s="17">
        <v>22.3531590287097</v>
      </c>
      <c r="E47" s="19">
        <f t="shared" si="38"/>
        <v>19.4690306092667</v>
      </c>
      <c r="F47" s="16" t="s">
        <v>75</v>
      </c>
      <c r="G47" s="13">
        <v>6</v>
      </c>
      <c r="H47" s="18">
        <f t="shared" si="21"/>
        <v>22.3531590287097</v>
      </c>
      <c r="I47" s="18">
        <f t="shared" si="22"/>
        <v>295.50315902871</v>
      </c>
      <c r="J47" s="18">
        <f t="shared" si="23"/>
        <v>0.258379243295959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0.150650908836947</v>
      </c>
      <c r="P47" s="18">
        <f t="shared" si="26"/>
        <v>0.0389250678271388</v>
      </c>
      <c r="Q47" s="23">
        <f t="shared" si="27"/>
        <v>0.00506025881752804</v>
      </c>
      <c r="R47" s="18">
        <f t="shared" si="28"/>
        <v>0.0100218354166667</v>
      </c>
      <c r="S47" s="24">
        <f t="shared" si="29"/>
        <v>0.504923360556555</v>
      </c>
      <c r="T47" s="3">
        <v>0.01</v>
      </c>
      <c r="U47" s="25">
        <f t="shared" si="30"/>
        <v>0.00504923360556555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0.0321492336055656</v>
      </c>
      <c r="AR47" s="28">
        <f t="shared" si="34"/>
        <v>7.70910416666667</v>
      </c>
      <c r="AS47" s="1">
        <f t="shared" si="35"/>
        <v>0.13</v>
      </c>
      <c r="AT47" s="2">
        <f t="shared" si="36"/>
        <v>11.5006780821917</v>
      </c>
      <c r="AU47" s="1">
        <f t="shared" si="37"/>
        <v>2482.6536747235</v>
      </c>
    </row>
    <row r="48" s="1" customFormat="1" spans="1:47">
      <c r="A48" s="13"/>
      <c r="B48" s="13"/>
      <c r="C48" s="16">
        <v>6</v>
      </c>
      <c r="D48" s="17">
        <v>26.365371198</v>
      </c>
      <c r="E48" s="19">
        <f t="shared" si="38"/>
        <v>22.3531590287097</v>
      </c>
      <c r="F48" s="16" t="s">
        <v>73</v>
      </c>
      <c r="G48" s="13">
        <v>7</v>
      </c>
      <c r="H48" s="18">
        <f t="shared" si="21"/>
        <v>26.365371198</v>
      </c>
      <c r="I48" s="18">
        <f t="shared" si="22"/>
        <v>299.515371198</v>
      </c>
      <c r="J48" s="18">
        <f t="shared" si="23"/>
        <v>0.401743689343226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0.188816882676474</v>
      </c>
      <c r="P48" s="18">
        <f t="shared" si="26"/>
        <v>0.0758559910567339</v>
      </c>
      <c r="Q48" s="23">
        <f t="shared" si="27"/>
        <v>0.00986127883737541</v>
      </c>
      <c r="R48" s="18">
        <f t="shared" si="28"/>
        <v>0.0100218354166667</v>
      </c>
      <c r="S48" s="24">
        <f t="shared" si="29"/>
        <v>0.9839793238847</v>
      </c>
      <c r="T48" s="3">
        <v>0.01</v>
      </c>
      <c r="U48" s="25">
        <f t="shared" si="30"/>
        <v>0.009839793238847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0.044339793238847</v>
      </c>
      <c r="AR48" s="28">
        <f t="shared" si="34"/>
        <v>7.70910416666667</v>
      </c>
      <c r="AS48" s="1">
        <f t="shared" si="35"/>
        <v>0.13</v>
      </c>
      <c r="AT48" s="2">
        <f t="shared" si="36"/>
        <v>11.5006780821917</v>
      </c>
      <c r="AU48" s="1">
        <f t="shared" si="37"/>
        <v>3424.04276168645</v>
      </c>
    </row>
    <row r="49" s="1" customFormat="1" spans="1:47">
      <c r="A49" s="13"/>
      <c r="B49" s="13"/>
      <c r="C49" s="16">
        <v>7</v>
      </c>
      <c r="D49" s="17">
        <v>29.3214312874194</v>
      </c>
      <c r="E49" s="19">
        <f t="shared" si="38"/>
        <v>26.365371198</v>
      </c>
      <c r="F49" s="16" t="s">
        <v>73</v>
      </c>
      <c r="G49" s="13">
        <v>8</v>
      </c>
      <c r="H49" s="18">
        <f t="shared" si="21"/>
        <v>29.3214312874194</v>
      </c>
      <c r="I49" s="18">
        <f t="shared" si="22"/>
        <v>302.471431287419</v>
      </c>
      <c r="J49" s="18">
        <f t="shared" si="23"/>
        <v>0.551984734459901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0.190051933286407</v>
      </c>
      <c r="P49" s="18">
        <f t="shared" si="26"/>
        <v>0.104905765928688</v>
      </c>
      <c r="Q49" s="23">
        <f t="shared" si="27"/>
        <v>0.0136377495707295</v>
      </c>
      <c r="R49" s="18">
        <f t="shared" si="28"/>
        <v>0.0100218354166667</v>
      </c>
      <c r="S49" s="24">
        <f t="shared" si="29"/>
        <v>1.36080358574333</v>
      </c>
      <c r="T49" s="3">
        <v>0.01</v>
      </c>
      <c r="U49" s="25">
        <f t="shared" si="30"/>
        <v>0.0136080358574333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0.0481080358574333</v>
      </c>
      <c r="AR49" s="28">
        <f t="shared" si="34"/>
        <v>7.70910416666667</v>
      </c>
      <c r="AS49" s="1">
        <f t="shared" si="35"/>
        <v>0.13</v>
      </c>
      <c r="AT49" s="2">
        <f t="shared" si="36"/>
        <v>11.5006780821917</v>
      </c>
      <c r="AU49" s="1">
        <f t="shared" si="37"/>
        <v>3715.03698876698</v>
      </c>
    </row>
    <row r="50" s="1" customFormat="1" spans="1:47">
      <c r="A50" s="13"/>
      <c r="B50" s="13"/>
      <c r="C50" s="16">
        <v>8</v>
      </c>
      <c r="D50" s="17">
        <v>28.2988174016129</v>
      </c>
      <c r="E50" s="19">
        <f t="shared" si="38"/>
        <v>29.3214312874194</v>
      </c>
      <c r="F50" s="16" t="s">
        <v>73</v>
      </c>
      <c r="G50" s="13">
        <v>9</v>
      </c>
      <c r="H50" s="18">
        <f t="shared" si="21"/>
        <v>28.2988174016129</v>
      </c>
      <c r="I50" s="18">
        <f t="shared" si="22"/>
        <v>301.448817401613</v>
      </c>
      <c r="J50" s="18">
        <f t="shared" si="23"/>
        <v>0.494881660619389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0.162237209024386</v>
      </c>
      <c r="P50" s="18">
        <f t="shared" si="26"/>
        <v>0.0802882194162429</v>
      </c>
      <c r="Q50" s="23">
        <f t="shared" si="27"/>
        <v>0.0104374685241116</v>
      </c>
      <c r="R50" s="18">
        <f t="shared" si="28"/>
        <v>0.0100218354166667</v>
      </c>
      <c r="S50" s="24">
        <f t="shared" si="29"/>
        <v>1.04147275325972</v>
      </c>
      <c r="T50" s="3">
        <v>0.01</v>
      </c>
      <c r="U50" s="25">
        <f t="shared" si="30"/>
        <v>0.0104147275325972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0.0449147275325972</v>
      </c>
      <c r="AR50" s="28">
        <f t="shared" si="34"/>
        <v>7.70910416666667</v>
      </c>
      <c r="AS50" s="1">
        <f t="shared" si="35"/>
        <v>0.13</v>
      </c>
      <c r="AT50" s="2">
        <f t="shared" si="36"/>
        <v>11.5006780821917</v>
      </c>
      <c r="AU50" s="1">
        <f t="shared" si="37"/>
        <v>3468.44079476605</v>
      </c>
    </row>
    <row r="51" s="1" customFormat="1" spans="1:47">
      <c r="A51" s="13"/>
      <c r="B51" s="13"/>
      <c r="C51" s="16">
        <v>9</v>
      </c>
      <c r="D51" s="17">
        <v>24.581490215</v>
      </c>
      <c r="E51" s="19">
        <f t="shared" si="38"/>
        <v>28.2988174016129</v>
      </c>
      <c r="F51" s="16" t="s">
        <v>73</v>
      </c>
      <c r="G51" s="13">
        <v>10</v>
      </c>
      <c r="H51" s="18">
        <f t="shared" si="21"/>
        <v>24.581490215</v>
      </c>
      <c r="I51" s="18">
        <f t="shared" si="22"/>
        <v>297.731490215</v>
      </c>
      <c r="J51" s="18">
        <f t="shared" si="23"/>
        <v>0.330642344218681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0.159040031274809</v>
      </c>
      <c r="P51" s="18">
        <f t="shared" si="26"/>
        <v>0.0525853687653153</v>
      </c>
      <c r="Q51" s="23">
        <f t="shared" si="27"/>
        <v>0.00683609793949099</v>
      </c>
      <c r="R51" s="18">
        <f t="shared" si="28"/>
        <v>0.0100218354166667</v>
      </c>
      <c r="S51" s="24">
        <f t="shared" si="29"/>
        <v>0.68212035573068</v>
      </c>
      <c r="T51" s="3">
        <v>0.01</v>
      </c>
      <c r="U51" s="25">
        <f t="shared" si="30"/>
        <v>0.0068212035573068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0.02</v>
      </c>
      <c r="AO51" s="3">
        <v>0.5</v>
      </c>
      <c r="AP51" s="3">
        <f t="shared" si="32"/>
        <v>0.01</v>
      </c>
      <c r="AQ51" s="1">
        <f t="shared" si="33"/>
        <v>0.0364212035573068</v>
      </c>
      <c r="AR51" s="28">
        <f t="shared" si="34"/>
        <v>7.70910416666667</v>
      </c>
      <c r="AS51" s="1">
        <f t="shared" si="35"/>
        <v>0.13</v>
      </c>
      <c r="AT51" s="2">
        <f t="shared" si="36"/>
        <v>11.5006780821917</v>
      </c>
      <c r="AU51" s="1">
        <f t="shared" si="37"/>
        <v>2812.54713436612</v>
      </c>
    </row>
    <row r="52" s="1" customFormat="1" spans="1:47">
      <c r="A52" s="13"/>
      <c r="B52" s="13"/>
      <c r="C52" s="16">
        <v>10</v>
      </c>
      <c r="D52" s="17">
        <v>19.1441886287097</v>
      </c>
      <c r="E52" s="19">
        <f t="shared" si="38"/>
        <v>24.581490215</v>
      </c>
      <c r="F52" s="16" t="s">
        <v>73</v>
      </c>
      <c r="G52" s="13">
        <v>11</v>
      </c>
      <c r="H52" s="18">
        <f t="shared" si="21"/>
        <v>19.1441886287097</v>
      </c>
      <c r="I52" s="18">
        <f t="shared" si="22"/>
        <v>292.29418862871</v>
      </c>
      <c r="J52" s="18">
        <f t="shared" si="23"/>
        <v>0.179951298086196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0.101131929384019</v>
      </c>
      <c r="O52" s="18">
        <f t="shared" si="39"/>
        <v>0.0824137747921414</v>
      </c>
      <c r="P52" s="18">
        <f t="shared" si="26"/>
        <v>0.0148304657540293</v>
      </c>
      <c r="Q52" s="23">
        <f t="shared" si="27"/>
        <v>0.0019279605480238</v>
      </c>
      <c r="R52" s="18">
        <f t="shared" si="28"/>
        <v>0.0100218354166667</v>
      </c>
      <c r="S52" s="24">
        <f t="shared" si="29"/>
        <v>0.192375993804242</v>
      </c>
      <c r="T52" s="3">
        <v>0.01</v>
      </c>
      <c r="U52" s="25">
        <f t="shared" si="30"/>
        <v>0.00192375993804242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0.0290237599380424</v>
      </c>
      <c r="AR52" s="28">
        <f t="shared" si="34"/>
        <v>7.70910416666667</v>
      </c>
      <c r="AS52" s="1">
        <f t="shared" si="35"/>
        <v>0.13</v>
      </c>
      <c r="AT52" s="2">
        <f t="shared" si="36"/>
        <v>11.5006780821917</v>
      </c>
      <c r="AU52" s="1">
        <f t="shared" si="37"/>
        <v>2241.29586255517</v>
      </c>
    </row>
    <row r="53" s="1" customFormat="1" spans="1:48">
      <c r="A53" s="13"/>
      <c r="B53" s="13"/>
      <c r="C53" s="16">
        <v>11</v>
      </c>
      <c r="D53" s="17">
        <v>16.775924073</v>
      </c>
      <c r="E53" s="19">
        <f t="shared" si="38"/>
        <v>19.1441886287097</v>
      </c>
      <c r="F53" s="16" t="s">
        <v>75</v>
      </c>
      <c r="G53" s="13">
        <v>12</v>
      </c>
      <c r="H53" s="18">
        <f t="shared" si="21"/>
        <v>16.775924073</v>
      </c>
      <c r="I53" s="18">
        <f t="shared" si="22"/>
        <v>289.925924073</v>
      </c>
      <c r="J53" s="18">
        <f t="shared" si="23"/>
        <v>0.137082077588871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0.144674350704779</v>
      </c>
      <c r="P53" s="18">
        <f t="shared" si="26"/>
        <v>0.019832260568432</v>
      </c>
      <c r="Q53" s="23">
        <f t="shared" si="27"/>
        <v>0.00257819387389616</v>
      </c>
      <c r="R53" s="18">
        <f t="shared" si="28"/>
        <v>0.0100218354166667</v>
      </c>
      <c r="S53" s="24">
        <f t="shared" si="29"/>
        <v>0.257257654581768</v>
      </c>
      <c r="T53" s="3">
        <v>0.01</v>
      </c>
      <c r="U53" s="25">
        <f t="shared" si="30"/>
        <v>0.00257257654581768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0.0173725765458177</v>
      </c>
      <c r="AR53" s="28">
        <f t="shared" si="34"/>
        <v>7.70910416666667</v>
      </c>
      <c r="AS53" s="1">
        <f t="shared" si="35"/>
        <v>0.13</v>
      </c>
      <c r="AT53" s="2">
        <f t="shared" si="36"/>
        <v>11.5006780821917</v>
      </c>
      <c r="AU53" s="1">
        <f t="shared" si="37"/>
        <v>1341.55891645961</v>
      </c>
      <c r="AV53" s="1">
        <f>SUM(AU42:AU53)</f>
        <v>27681.5728126935</v>
      </c>
    </row>
    <row r="54" s="1" customFormat="1" spans="1:46">
      <c r="A54" s="13"/>
      <c r="B54" s="13"/>
      <c r="C54" s="16">
        <v>12</v>
      </c>
      <c r="D54" s="17">
        <v>7.29202595396774</v>
      </c>
      <c r="E54" s="19">
        <f t="shared" si="38"/>
        <v>16.775924073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8.67555794570968</v>
      </c>
      <c r="E58" s="16"/>
      <c r="F58" s="16"/>
      <c r="G58" s="13">
        <v>1</v>
      </c>
      <c r="H58" s="18">
        <f t="shared" ref="H58:H69" si="40">E59</f>
        <v>8.67555794570968</v>
      </c>
      <c r="I58" s="18">
        <f t="shared" ref="I58:I69" si="41">H58+273.15</f>
        <v>281.82555794571</v>
      </c>
      <c r="J58" s="18">
        <f t="shared" ref="J58:J69" si="42">EXP(($C$16*(I58-$C$14))/($C$17*I58*$C$14))</f>
        <v>0.0522113844589498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0.144243608673974</v>
      </c>
      <c r="Q58" s="23">
        <f t="shared" ref="Q58:Q69" si="46">P58*$B$60</f>
        <v>0.0418306465154524</v>
      </c>
      <c r="R58" s="18">
        <f t="shared" ref="R58:R69" si="47">L58*$B$60</f>
        <v>0.80117865</v>
      </c>
      <c r="S58" s="24">
        <f t="shared" ref="S58:S69" si="48">Q58/R58</f>
        <v>0.0522113844589498</v>
      </c>
      <c r="T58" s="3">
        <v>0.27</v>
      </c>
      <c r="U58" s="25">
        <f t="shared" ref="U58:U69" si="49">S58*T58</f>
        <v>0.0140970738039164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0.229139061440101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366.528727686373</v>
      </c>
      <c r="AF58" s="1">
        <f t="shared" ref="AF58:AF69" si="54">AE58*10000*AC58*AB58</f>
        <v>8593592.47491145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74</v>
      </c>
      <c r="B59" s="13">
        <v>27</v>
      </c>
      <c r="C59" s="16">
        <v>1</v>
      </c>
      <c r="D59" s="17">
        <v>2.69797395558065</v>
      </c>
      <c r="E59" s="19">
        <f t="shared" ref="E59:E70" si="55">D58</f>
        <v>8.67555794570968</v>
      </c>
      <c r="F59" s="16" t="s">
        <v>73</v>
      </c>
      <c r="G59" s="13">
        <v>2</v>
      </c>
      <c r="H59" s="18">
        <f t="shared" si="40"/>
        <v>2.69797395558065</v>
      </c>
      <c r="I59" s="18">
        <f t="shared" si="41"/>
        <v>275.847973955581</v>
      </c>
      <c r="J59" s="18">
        <f t="shared" si="42"/>
        <v>0.0246956991369809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5.38112639132602</v>
      </c>
      <c r="P59" s="18">
        <f t="shared" si="45"/>
        <v>0.132890678378255</v>
      </c>
      <c r="Q59" s="23">
        <f t="shared" si="46"/>
        <v>0.038538296729694</v>
      </c>
      <c r="R59" s="18">
        <f t="shared" si="47"/>
        <v>0.80117865</v>
      </c>
      <c r="S59" s="24">
        <f t="shared" si="48"/>
        <v>0.0481020016318383</v>
      </c>
      <c r="T59" s="3">
        <v>0.27</v>
      </c>
      <c r="U59" s="25">
        <f t="shared" si="49"/>
        <v>0.0129875404405964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0.228923479107608</v>
      </c>
      <c r="AC59" s="28">
        <f t="shared" si="51"/>
        <v>10.2321666666667</v>
      </c>
      <c r="AD59" s="1">
        <f t="shared" si="52"/>
        <v>0.29</v>
      </c>
      <c r="AE59" s="29">
        <f t="shared" si="53"/>
        <v>366.528727686373</v>
      </c>
      <c r="AF59" s="1">
        <f t="shared" si="54"/>
        <v>8585507.31169837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9.34694104625</v>
      </c>
      <c r="E60" s="19">
        <f t="shared" si="55"/>
        <v>2.69797395558065</v>
      </c>
      <c r="F60" s="16" t="s">
        <v>73</v>
      </c>
      <c r="G60" s="13">
        <v>3</v>
      </c>
      <c r="H60" s="18">
        <f t="shared" si="40"/>
        <v>9.34694104625</v>
      </c>
      <c r="I60" s="18">
        <f t="shared" si="41"/>
        <v>282.49694104625</v>
      </c>
      <c r="J60" s="18">
        <f t="shared" si="42"/>
        <v>0.0566793420482913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8.01092071294777</v>
      </c>
      <c r="P60" s="18">
        <f t="shared" si="45"/>
        <v>0.454053715210908</v>
      </c>
      <c r="Q60" s="23">
        <f t="shared" si="46"/>
        <v>0.131675577411163</v>
      </c>
      <c r="R60" s="18">
        <f t="shared" si="47"/>
        <v>0.80117865</v>
      </c>
      <c r="S60" s="24">
        <f t="shared" si="48"/>
        <v>0.164352329422612</v>
      </c>
      <c r="T60" s="3">
        <v>0.27</v>
      </c>
      <c r="U60" s="25">
        <f t="shared" si="49"/>
        <v>0.0443751289441052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0.23502208755384</v>
      </c>
      <c r="AC60" s="28">
        <f t="shared" si="51"/>
        <v>10.2321666666667</v>
      </c>
      <c r="AD60" s="1">
        <f t="shared" si="52"/>
        <v>0.29</v>
      </c>
      <c r="AE60" s="29">
        <f t="shared" si="53"/>
        <v>366.528727686373</v>
      </c>
      <c r="AF60" s="1">
        <f t="shared" si="54"/>
        <v>8814228.4879203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17">
        <v>11.3446260162258</v>
      </c>
      <c r="E61" s="19">
        <f t="shared" si="55"/>
        <v>9.34694104625</v>
      </c>
      <c r="F61" s="16" t="s">
        <v>73</v>
      </c>
      <c r="G61" s="13">
        <v>4</v>
      </c>
      <c r="H61" s="18">
        <f t="shared" si="40"/>
        <v>11.3446260162258</v>
      </c>
      <c r="I61" s="18">
        <f t="shared" si="41"/>
        <v>284.494626016226</v>
      </c>
      <c r="J61" s="18">
        <f t="shared" si="42"/>
        <v>0.0721994093264728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10.3195519977369</v>
      </c>
      <c r="P61" s="18">
        <f t="shared" si="45"/>
        <v>0.745065558750424</v>
      </c>
      <c r="Q61" s="23">
        <f t="shared" si="46"/>
        <v>0.216069012037623</v>
      </c>
      <c r="R61" s="18">
        <f t="shared" si="47"/>
        <v>0.80117865</v>
      </c>
      <c r="S61" s="24">
        <f t="shared" si="48"/>
        <v>0.269688928976855</v>
      </c>
      <c r="T61" s="3">
        <v>0.27</v>
      </c>
      <c r="U61" s="25">
        <f t="shared" si="49"/>
        <v>0.072816010823751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0.240548150903055</v>
      </c>
      <c r="AC61" s="28">
        <f t="shared" si="51"/>
        <v>10.2321666666667</v>
      </c>
      <c r="AD61" s="1">
        <f t="shared" si="52"/>
        <v>0.29</v>
      </c>
      <c r="AE61" s="29">
        <f t="shared" si="53"/>
        <v>366.528727686373</v>
      </c>
      <c r="AF61" s="1">
        <f t="shared" si="54"/>
        <v>9021477.02998572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17">
        <v>19.4690306092667</v>
      </c>
      <c r="E62" s="19">
        <f t="shared" si="55"/>
        <v>11.3446260162258</v>
      </c>
      <c r="F62" s="16" t="s">
        <v>73</v>
      </c>
      <c r="G62" s="13">
        <v>5</v>
      </c>
      <c r="H62" s="18">
        <f t="shared" si="40"/>
        <v>19.4690306092667</v>
      </c>
      <c r="I62" s="18">
        <f t="shared" si="41"/>
        <v>292.619030609267</v>
      </c>
      <c r="J62" s="18">
        <f t="shared" si="42"/>
        <v>0.186730443791902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9.09576211703712</v>
      </c>
      <c r="O62" s="18">
        <f t="shared" si="56"/>
        <v>3.24140932194932</v>
      </c>
      <c r="P62" s="18">
        <f t="shared" si="45"/>
        <v>0.605269801198805</v>
      </c>
      <c r="Q62" s="23">
        <f t="shared" si="46"/>
        <v>0.175528242347653</v>
      </c>
      <c r="R62" s="18">
        <f t="shared" si="47"/>
        <v>0.80117865</v>
      </c>
      <c r="S62" s="24">
        <f t="shared" si="48"/>
        <v>0.219087518554886</v>
      </c>
      <c r="T62" s="3">
        <v>0.27</v>
      </c>
      <c r="U62" s="25">
        <f t="shared" si="49"/>
        <v>0.0591536300098192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0.286693550310908</v>
      </c>
      <c r="AC62" s="28">
        <f t="shared" si="51"/>
        <v>10.2321666666667</v>
      </c>
      <c r="AD62" s="1">
        <f t="shared" si="52"/>
        <v>0.29</v>
      </c>
      <c r="AE62" s="29">
        <f t="shared" si="53"/>
        <v>366.528727686373</v>
      </c>
      <c r="AF62" s="1">
        <f t="shared" si="54"/>
        <v>10752106.2584151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17">
        <v>22.3531590287097</v>
      </c>
      <c r="E63" s="19">
        <f t="shared" si="55"/>
        <v>19.4690306092667</v>
      </c>
      <c r="F63" s="16" t="s">
        <v>75</v>
      </c>
      <c r="G63" s="13">
        <v>6</v>
      </c>
      <c r="H63" s="18">
        <f t="shared" si="40"/>
        <v>22.3531590287097</v>
      </c>
      <c r="I63" s="18">
        <f t="shared" si="41"/>
        <v>295.50315902871</v>
      </c>
      <c r="J63" s="18">
        <f t="shared" si="42"/>
        <v>0.258379243295959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5.39882452075052</v>
      </c>
      <c r="P63" s="18">
        <f t="shared" si="45"/>
        <v>1.39494419435919</v>
      </c>
      <c r="Q63" s="23">
        <f t="shared" si="46"/>
        <v>0.404533816364164</v>
      </c>
      <c r="R63" s="18">
        <f t="shared" si="47"/>
        <v>0.80117865</v>
      </c>
      <c r="S63" s="24">
        <f t="shared" si="48"/>
        <v>0.504923360556555</v>
      </c>
      <c r="T63" s="3">
        <v>0.27</v>
      </c>
      <c r="U63" s="25">
        <f t="shared" si="49"/>
        <v>0.13632930735027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0.301688784418157</v>
      </c>
      <c r="AC63" s="28">
        <f t="shared" si="51"/>
        <v>10.2321666666667</v>
      </c>
      <c r="AD63" s="1">
        <f t="shared" si="52"/>
        <v>0.29</v>
      </c>
      <c r="AE63" s="29">
        <f t="shared" si="53"/>
        <v>366.528727686373</v>
      </c>
      <c r="AF63" s="1">
        <f t="shared" si="54"/>
        <v>11314484.9736534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17">
        <v>26.365371198</v>
      </c>
      <c r="E64" s="19">
        <f t="shared" si="55"/>
        <v>22.3531590287097</v>
      </c>
      <c r="F64" s="16" t="s">
        <v>73</v>
      </c>
      <c r="G64" s="13">
        <v>7</v>
      </c>
      <c r="H64" s="18">
        <f t="shared" si="40"/>
        <v>26.365371198</v>
      </c>
      <c r="I64" s="18">
        <f t="shared" si="41"/>
        <v>299.515371198</v>
      </c>
      <c r="J64" s="18">
        <f t="shared" si="42"/>
        <v>0.401743689343226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6.76656532639133</v>
      </c>
      <c r="P64" s="18">
        <f t="shared" si="45"/>
        <v>2.7184249184064</v>
      </c>
      <c r="Q64" s="23">
        <f t="shared" si="46"/>
        <v>0.788343226337857</v>
      </c>
      <c r="R64" s="18">
        <f t="shared" si="47"/>
        <v>0.80117865</v>
      </c>
      <c r="S64" s="24">
        <f t="shared" si="48"/>
        <v>0.9839793238847</v>
      </c>
      <c r="T64" s="3">
        <v>0.27</v>
      </c>
      <c r="U64" s="25">
        <f t="shared" si="49"/>
        <v>0.265674417448869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0.342020539310315</v>
      </c>
      <c r="AC64" s="28">
        <f t="shared" si="51"/>
        <v>10.2321666666667</v>
      </c>
      <c r="AD64" s="1">
        <f t="shared" si="52"/>
        <v>0.29</v>
      </c>
      <c r="AE64" s="29">
        <f t="shared" si="53"/>
        <v>366.528727686373</v>
      </c>
      <c r="AF64" s="1">
        <f t="shared" si="54"/>
        <v>12827080.2647527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17">
        <v>29.3214312874194</v>
      </c>
      <c r="E65" s="19">
        <f t="shared" si="55"/>
        <v>26.365371198</v>
      </c>
      <c r="F65" s="16" t="s">
        <v>73</v>
      </c>
      <c r="G65" s="13">
        <v>8</v>
      </c>
      <c r="H65" s="18">
        <f t="shared" si="40"/>
        <v>29.3214312874194</v>
      </c>
      <c r="I65" s="18">
        <f t="shared" si="41"/>
        <v>302.471431287419</v>
      </c>
      <c r="J65" s="18">
        <f t="shared" si="42"/>
        <v>0.551984734459901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6.81082540798493</v>
      </c>
      <c r="P65" s="18">
        <f t="shared" si="45"/>
        <v>3.75947165427931</v>
      </c>
      <c r="Q65" s="23">
        <f t="shared" si="46"/>
        <v>1.090246779741</v>
      </c>
      <c r="R65" s="18">
        <f t="shared" si="47"/>
        <v>0.80117865</v>
      </c>
      <c r="S65" s="24">
        <f t="shared" si="48"/>
        <v>1.36080358574333</v>
      </c>
      <c r="T65" s="3">
        <v>0.27</v>
      </c>
      <c r="U65" s="25">
        <f t="shared" si="49"/>
        <v>0.367416968150699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0.361789116911681</v>
      </c>
      <c r="AC65" s="28">
        <f t="shared" si="51"/>
        <v>10.2321666666667</v>
      </c>
      <c r="AD65" s="1">
        <f t="shared" si="52"/>
        <v>0.29</v>
      </c>
      <c r="AE65" s="29">
        <f t="shared" si="53"/>
        <v>366.528727686373</v>
      </c>
      <c r="AF65" s="1">
        <f t="shared" si="54"/>
        <v>13568477.6443488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17">
        <v>28.2988174016129</v>
      </c>
      <c r="E66" s="19">
        <f t="shared" si="55"/>
        <v>29.3214312874194</v>
      </c>
      <c r="F66" s="16" t="s">
        <v>73</v>
      </c>
      <c r="G66" s="13">
        <v>9</v>
      </c>
      <c r="H66" s="18">
        <f t="shared" si="40"/>
        <v>28.2988174016129</v>
      </c>
      <c r="I66" s="18">
        <f t="shared" si="41"/>
        <v>301.448817401613</v>
      </c>
      <c r="J66" s="18">
        <f t="shared" si="42"/>
        <v>0.494881660619389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5.81403875370562</v>
      </c>
      <c r="P66" s="18">
        <f t="shared" si="45"/>
        <v>2.87726115333932</v>
      </c>
      <c r="Q66" s="23">
        <f t="shared" si="46"/>
        <v>0.834405734468402</v>
      </c>
      <c r="R66" s="18">
        <f t="shared" si="47"/>
        <v>0.80117865</v>
      </c>
      <c r="S66" s="24">
        <f t="shared" si="48"/>
        <v>1.04147275325972</v>
      </c>
      <c r="T66" s="3">
        <v>0.27</v>
      </c>
      <c r="U66" s="25">
        <f t="shared" si="49"/>
        <v>0.281197643380123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0.345036702108758</v>
      </c>
      <c r="AC66" s="28">
        <f t="shared" si="51"/>
        <v>10.2321666666667</v>
      </c>
      <c r="AD66" s="1">
        <f t="shared" si="52"/>
        <v>0.29</v>
      </c>
      <c r="AE66" s="29">
        <f t="shared" si="53"/>
        <v>366.528727686373</v>
      </c>
      <c r="AF66" s="1">
        <f t="shared" si="54"/>
        <v>12940197.9224969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17">
        <v>24.581490215</v>
      </c>
      <c r="E67" s="19">
        <f t="shared" si="55"/>
        <v>28.2988174016129</v>
      </c>
      <c r="F67" s="16" t="s">
        <v>73</v>
      </c>
      <c r="G67" s="13">
        <v>10</v>
      </c>
      <c r="H67" s="18">
        <f t="shared" si="40"/>
        <v>24.581490215</v>
      </c>
      <c r="I67" s="18">
        <f t="shared" si="41"/>
        <v>297.731490215</v>
      </c>
      <c r="J67" s="18">
        <f t="shared" si="42"/>
        <v>0.330642344218681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5.6994626003663</v>
      </c>
      <c r="P67" s="18">
        <f t="shared" si="45"/>
        <v>1.88448367497181</v>
      </c>
      <c r="Q67" s="23">
        <f t="shared" si="46"/>
        <v>0.546500265741826</v>
      </c>
      <c r="R67" s="18">
        <f t="shared" si="47"/>
        <v>0.80117865</v>
      </c>
      <c r="S67" s="24">
        <f t="shared" si="48"/>
        <v>0.68212035573068</v>
      </c>
      <c r="T67" s="3">
        <v>0.27</v>
      </c>
      <c r="U67" s="25">
        <f t="shared" si="49"/>
        <v>0.184172496047284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0.310984715981987</v>
      </c>
      <c r="AC67" s="28">
        <f t="shared" si="51"/>
        <v>10.2321666666667</v>
      </c>
      <c r="AD67" s="1">
        <f t="shared" si="52"/>
        <v>0.29</v>
      </c>
      <c r="AE67" s="29">
        <f t="shared" si="53"/>
        <v>366.528727686373</v>
      </c>
      <c r="AF67" s="1">
        <f t="shared" si="54"/>
        <v>11663118.0134858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17">
        <v>19.1441886287097</v>
      </c>
      <c r="E68" s="19">
        <f t="shared" si="55"/>
        <v>24.581490215</v>
      </c>
      <c r="F68" s="16" t="s">
        <v>73</v>
      </c>
      <c r="G68" s="13">
        <v>11</v>
      </c>
      <c r="H68" s="18">
        <f t="shared" si="40"/>
        <v>19.1441886287097</v>
      </c>
      <c r="I68" s="18">
        <f t="shared" si="41"/>
        <v>292.29418862871</v>
      </c>
      <c r="J68" s="18">
        <f t="shared" si="42"/>
        <v>0.179951298086196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3.62422997912476</v>
      </c>
      <c r="O68" s="18">
        <f t="shared" si="56"/>
        <v>2.95343394626972</v>
      </c>
      <c r="P68" s="18">
        <f t="shared" si="45"/>
        <v>0.531474272443073</v>
      </c>
      <c r="Q68" s="23">
        <f t="shared" si="46"/>
        <v>0.154127539008491</v>
      </c>
      <c r="R68" s="18">
        <f t="shared" si="47"/>
        <v>0.80117865</v>
      </c>
      <c r="S68" s="24">
        <f t="shared" si="48"/>
        <v>0.192375993804242</v>
      </c>
      <c r="T68" s="3">
        <v>0.27</v>
      </c>
      <c r="U68" s="25">
        <f t="shared" si="49"/>
        <v>0.0519415183271454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0.285292237010964</v>
      </c>
      <c r="AC68" s="28">
        <f t="shared" si="51"/>
        <v>10.2321666666667</v>
      </c>
      <c r="AD68" s="1">
        <f t="shared" si="52"/>
        <v>0.29</v>
      </c>
      <c r="AE68" s="29">
        <f t="shared" si="53"/>
        <v>366.528727686373</v>
      </c>
      <c r="AF68" s="1">
        <f t="shared" si="54"/>
        <v>10699551.6422195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17">
        <v>16.775924073</v>
      </c>
      <c r="E69" s="19">
        <f t="shared" si="55"/>
        <v>19.1441886287097</v>
      </c>
      <c r="F69" s="16" t="s">
        <v>75</v>
      </c>
      <c r="G69" s="13">
        <v>12</v>
      </c>
      <c r="H69" s="18">
        <f t="shared" si="40"/>
        <v>16.775924073</v>
      </c>
      <c r="I69" s="18">
        <f t="shared" si="41"/>
        <v>289.925924073</v>
      </c>
      <c r="J69" s="18">
        <f t="shared" si="42"/>
        <v>0.137082077588871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5.18464467382665</v>
      </c>
      <c r="P69" s="18">
        <f t="shared" si="45"/>
        <v>0.710721863448232</v>
      </c>
      <c r="Q69" s="23">
        <f t="shared" si="46"/>
        <v>0.206109340399987</v>
      </c>
      <c r="R69" s="18">
        <f t="shared" si="47"/>
        <v>0.80117865</v>
      </c>
      <c r="S69" s="24">
        <f t="shared" si="48"/>
        <v>0.257257654581768</v>
      </c>
      <c r="T69" s="3">
        <v>0.27</v>
      </c>
      <c r="U69" s="25">
        <f t="shared" si="49"/>
        <v>0.0694595667370774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0.239895993817014</v>
      </c>
      <c r="AC69" s="28">
        <f t="shared" si="51"/>
        <v>10.2321666666667</v>
      </c>
      <c r="AD69" s="1">
        <f t="shared" si="52"/>
        <v>0.29</v>
      </c>
      <c r="AE69" s="29">
        <f t="shared" si="53"/>
        <v>366.528727686373</v>
      </c>
      <c r="AF69" s="1">
        <f t="shared" si="54"/>
        <v>8997018.64130316</v>
      </c>
      <c r="AG69" s="1">
        <f>SUM(AF58:AF69)</f>
        <v>127776840.665191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17">
        <v>7.29202595396774</v>
      </c>
      <c r="E70" s="19">
        <f t="shared" si="55"/>
        <v>16.775924073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8.67555794570968</v>
      </c>
      <c r="E74" s="16"/>
      <c r="F74" s="16"/>
      <c r="G74" s="13">
        <v>1</v>
      </c>
      <c r="H74" s="18">
        <f t="shared" ref="H74:H85" si="57">E75</f>
        <v>8.67555794570968</v>
      </c>
      <c r="I74" s="18">
        <f t="shared" ref="I74:I85" si="58">H74+273.15</f>
        <v>281.82555794571</v>
      </c>
      <c r="J74" s="18">
        <f t="shared" ref="J74:J85" si="59">EXP(($C$16*(I74-$C$14))/($C$17*I74*$C$14))</f>
        <v>0.0522113844589498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0.0272136178076938</v>
      </c>
      <c r="Q74" s="23">
        <f t="shared" ref="Q74:Q85" si="63">P74*$B$76</f>
        <v>0.00707554063000039</v>
      </c>
      <c r="R74" s="18">
        <f t="shared" ref="R74:R85" si="64">L74*$B$76</f>
        <v>0.1355172</v>
      </c>
      <c r="S74" s="24">
        <f t="shared" ref="S74:S85" si="65">Q74/R74</f>
        <v>0.0522113844589498</v>
      </c>
      <c r="T74" s="3">
        <v>0.01</v>
      </c>
      <c r="U74" s="25">
        <f t="shared" ref="U74:U85" si="66">S74*T74</f>
        <v>0.000522113844589498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0.0104721138445895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2.69797395558065</v>
      </c>
      <c r="E75" s="19">
        <f t="shared" ref="E75:E86" si="74">D74</f>
        <v>8.67555794570968</v>
      </c>
      <c r="F75" s="16" t="s">
        <v>73</v>
      </c>
      <c r="G75" s="13">
        <v>2</v>
      </c>
      <c r="H75" s="18">
        <f t="shared" si="57"/>
        <v>2.69797395558065</v>
      </c>
      <c r="I75" s="18">
        <f t="shared" si="58"/>
        <v>275.847973955581</v>
      </c>
      <c r="J75" s="18">
        <f t="shared" si="59"/>
        <v>0.0246956991369809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1.01522638219231</v>
      </c>
      <c r="P75" s="18">
        <f t="shared" si="62"/>
        <v>0.0250717252905468</v>
      </c>
      <c r="Q75" s="23">
        <f t="shared" si="63"/>
        <v>0.00651864857554216</v>
      </c>
      <c r="R75" s="18">
        <f t="shared" si="64"/>
        <v>0.1355172</v>
      </c>
      <c r="S75" s="24">
        <f t="shared" si="65"/>
        <v>0.0481020016318383</v>
      </c>
      <c r="T75" s="3">
        <v>0.01</v>
      </c>
      <c r="U75" s="25">
        <f t="shared" si="66"/>
        <v>0.000481020016318383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0.00597102001631838</v>
      </c>
      <c r="AU75" s="28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9.34694104625</v>
      </c>
      <c r="E76" s="19">
        <f t="shared" si="74"/>
        <v>2.69797395558065</v>
      </c>
      <c r="F76" s="16" t="s">
        <v>73</v>
      </c>
      <c r="G76" s="13">
        <v>3</v>
      </c>
      <c r="H76" s="18">
        <f t="shared" si="57"/>
        <v>9.34694104625</v>
      </c>
      <c r="I76" s="18">
        <f t="shared" si="58"/>
        <v>282.49694104625</v>
      </c>
      <c r="J76" s="18">
        <f t="shared" si="59"/>
        <v>0.0566793420482913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1.51137465690176</v>
      </c>
      <c r="P76" s="18">
        <f t="shared" si="62"/>
        <v>0.0856637211416537</v>
      </c>
      <c r="Q76" s="23">
        <f t="shared" si="63"/>
        <v>0.02227256749683</v>
      </c>
      <c r="R76" s="18">
        <f t="shared" si="64"/>
        <v>0.1355172</v>
      </c>
      <c r="S76" s="24">
        <f t="shared" si="65"/>
        <v>0.164352329422612</v>
      </c>
      <c r="T76" s="3">
        <v>0.01</v>
      </c>
      <c r="U76" s="25">
        <f t="shared" si="66"/>
        <v>0.00164352329422612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0.00713352329422612</v>
      </c>
      <c r="AU76" s="28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17">
        <v>11.3446260162258</v>
      </c>
      <c r="E77" s="19">
        <f t="shared" si="74"/>
        <v>9.34694104625</v>
      </c>
      <c r="F77" s="16" t="s">
        <v>73</v>
      </c>
      <c r="G77" s="13">
        <v>4</v>
      </c>
      <c r="H77" s="18">
        <f t="shared" si="57"/>
        <v>11.3446260162258</v>
      </c>
      <c r="I77" s="18">
        <f t="shared" si="58"/>
        <v>284.494626016226</v>
      </c>
      <c r="J77" s="18">
        <f t="shared" si="59"/>
        <v>0.0721994093264728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1.94693093576011</v>
      </c>
      <c r="P77" s="18">
        <f t="shared" si="62"/>
        <v>0.140567263561317</v>
      </c>
      <c r="Q77" s="23">
        <f t="shared" si="63"/>
        <v>0.0365474885259423</v>
      </c>
      <c r="R77" s="18">
        <f t="shared" si="64"/>
        <v>0.1355172</v>
      </c>
      <c r="S77" s="24">
        <f t="shared" si="65"/>
        <v>0.269688928976855</v>
      </c>
      <c r="T77" s="3">
        <v>0.01</v>
      </c>
      <c r="U77" s="25">
        <f t="shared" si="66"/>
        <v>0.00269688928976855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0.00818688928976856</v>
      </c>
      <c r="AU77" s="28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17">
        <v>19.4690306092667</v>
      </c>
      <c r="E78" s="19">
        <f t="shared" si="74"/>
        <v>11.3446260162258</v>
      </c>
      <c r="F78" s="16" t="s">
        <v>73</v>
      </c>
      <c r="G78" s="13">
        <v>5</v>
      </c>
      <c r="H78" s="18">
        <f t="shared" si="57"/>
        <v>19.4690306092667</v>
      </c>
      <c r="I78" s="18">
        <f t="shared" si="58"/>
        <v>292.619030609267</v>
      </c>
      <c r="J78" s="18">
        <f t="shared" si="59"/>
        <v>0.186730443791902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1.71604548858885</v>
      </c>
      <c r="O78" s="18">
        <f t="shared" si="75"/>
        <v>0.61153818360994</v>
      </c>
      <c r="P78" s="18">
        <f t="shared" si="62"/>
        <v>0.114192796421178</v>
      </c>
      <c r="Q78" s="23">
        <f t="shared" si="63"/>
        <v>0.0296901270695062</v>
      </c>
      <c r="R78" s="18">
        <f t="shared" si="64"/>
        <v>0.1355172</v>
      </c>
      <c r="S78" s="24">
        <f t="shared" si="65"/>
        <v>0.219087518554886</v>
      </c>
      <c r="T78" s="3">
        <v>0.01</v>
      </c>
      <c r="U78" s="25">
        <f t="shared" si="66"/>
        <v>0.00219087518554886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0.0121408751855489</v>
      </c>
      <c r="AU78" s="28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17">
        <v>22.3531590287097</v>
      </c>
      <c r="E79" s="19">
        <f t="shared" si="74"/>
        <v>19.4690306092667</v>
      </c>
      <c r="F79" s="16" t="s">
        <v>75</v>
      </c>
      <c r="G79" s="13">
        <v>6</v>
      </c>
      <c r="H79" s="18">
        <f t="shared" si="57"/>
        <v>22.3531590287097</v>
      </c>
      <c r="I79" s="18">
        <f t="shared" si="58"/>
        <v>295.50315902871</v>
      </c>
      <c r="J79" s="18">
        <f t="shared" si="59"/>
        <v>0.258379243295959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1.01856538718876</v>
      </c>
      <c r="P79" s="18">
        <f t="shared" si="62"/>
        <v>0.263176153989288</v>
      </c>
      <c r="Q79" s="23">
        <f t="shared" si="63"/>
        <v>0.0684258000372148</v>
      </c>
      <c r="R79" s="18">
        <f t="shared" si="64"/>
        <v>0.1355172</v>
      </c>
      <c r="S79" s="24">
        <f t="shared" si="65"/>
        <v>0.504923360556555</v>
      </c>
      <c r="T79" s="3">
        <v>0.01</v>
      </c>
      <c r="U79" s="25">
        <f t="shared" si="66"/>
        <v>0.00504923360556555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0.0149992336055656</v>
      </c>
      <c r="AU79" s="28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17">
        <v>26.365371198</v>
      </c>
      <c r="E80" s="19">
        <f t="shared" si="74"/>
        <v>22.3531590287097</v>
      </c>
      <c r="F80" s="16" t="s">
        <v>73</v>
      </c>
      <c r="G80" s="13">
        <v>7</v>
      </c>
      <c r="H80" s="18">
        <f t="shared" si="57"/>
        <v>26.365371198</v>
      </c>
      <c r="I80" s="18">
        <f t="shared" si="58"/>
        <v>299.515371198</v>
      </c>
      <c r="J80" s="18">
        <f t="shared" si="59"/>
        <v>0.401743689343226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1.27660923319947</v>
      </c>
      <c r="P80" s="18">
        <f t="shared" si="62"/>
        <v>0.512869703195183</v>
      </c>
      <c r="Q80" s="23">
        <f t="shared" si="63"/>
        <v>0.133346122830748</v>
      </c>
      <c r="R80" s="18">
        <f t="shared" si="64"/>
        <v>0.1355172</v>
      </c>
      <c r="S80" s="24">
        <f t="shared" si="65"/>
        <v>0.9839793238847</v>
      </c>
      <c r="T80" s="3">
        <v>0.01</v>
      </c>
      <c r="U80" s="25">
        <f t="shared" si="66"/>
        <v>0.009839793238847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0.024739793238847</v>
      </c>
      <c r="AU80" s="28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17">
        <v>29.3214312874194</v>
      </c>
      <c r="E81" s="19">
        <f t="shared" si="74"/>
        <v>26.365371198</v>
      </c>
      <c r="F81" s="16" t="s">
        <v>73</v>
      </c>
      <c r="G81" s="13">
        <v>8</v>
      </c>
      <c r="H81" s="18">
        <f t="shared" si="57"/>
        <v>29.3214312874194</v>
      </c>
      <c r="I81" s="18">
        <f t="shared" si="58"/>
        <v>302.471431287419</v>
      </c>
      <c r="J81" s="18">
        <f t="shared" si="59"/>
        <v>0.551984734459901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1.28495953000429</v>
      </c>
      <c r="P81" s="18">
        <f t="shared" si="62"/>
        <v>0.709278044961138</v>
      </c>
      <c r="Q81" s="23">
        <f t="shared" si="63"/>
        <v>0.184412291689896</v>
      </c>
      <c r="R81" s="18">
        <f t="shared" si="64"/>
        <v>0.1355172</v>
      </c>
      <c r="S81" s="24">
        <f t="shared" si="65"/>
        <v>1.36080358574333</v>
      </c>
      <c r="T81" s="3">
        <v>0.01</v>
      </c>
      <c r="U81" s="25">
        <f t="shared" si="66"/>
        <v>0.0136080358574333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0.0285080358574333</v>
      </c>
      <c r="AU81" s="28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17">
        <v>28.2988174016129</v>
      </c>
      <c r="E82" s="19">
        <f t="shared" si="74"/>
        <v>29.3214312874194</v>
      </c>
      <c r="F82" s="16" t="s">
        <v>73</v>
      </c>
      <c r="G82" s="13">
        <v>9</v>
      </c>
      <c r="H82" s="18">
        <f t="shared" si="57"/>
        <v>28.2988174016129</v>
      </c>
      <c r="I82" s="18">
        <f t="shared" si="58"/>
        <v>301.448817401613</v>
      </c>
      <c r="J82" s="18">
        <f t="shared" si="59"/>
        <v>0.494881660619389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1.09690148504315</v>
      </c>
      <c r="P82" s="18">
        <f t="shared" si="62"/>
        <v>0.542836428454029</v>
      </c>
      <c r="Q82" s="23">
        <f t="shared" si="63"/>
        <v>0.141137471398048</v>
      </c>
      <c r="R82" s="18">
        <f t="shared" si="64"/>
        <v>0.1355172</v>
      </c>
      <c r="S82" s="24">
        <f t="shared" si="65"/>
        <v>1.04147275325972</v>
      </c>
      <c r="T82" s="3">
        <v>0.01</v>
      </c>
      <c r="U82" s="25">
        <f t="shared" si="66"/>
        <v>0.0104147275325972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0.0253147275325972</v>
      </c>
      <c r="AU82" s="28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17">
        <v>24.581490215</v>
      </c>
      <c r="E83" s="19">
        <f t="shared" si="74"/>
        <v>28.2988174016129</v>
      </c>
      <c r="F83" s="16" t="s">
        <v>73</v>
      </c>
      <c r="G83" s="13">
        <v>10</v>
      </c>
      <c r="H83" s="18">
        <f t="shared" si="57"/>
        <v>24.581490215</v>
      </c>
      <c r="I83" s="18">
        <f t="shared" si="58"/>
        <v>297.731490215</v>
      </c>
      <c r="J83" s="18">
        <f t="shared" si="59"/>
        <v>0.330642344218681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1.07528505658912</v>
      </c>
      <c r="P83" s="18">
        <f t="shared" si="62"/>
        <v>0.355534771813945</v>
      </c>
      <c r="Q83" s="23">
        <f t="shared" si="63"/>
        <v>0.0924390406716257</v>
      </c>
      <c r="R83" s="18">
        <f t="shared" si="64"/>
        <v>0.1355172</v>
      </c>
      <c r="S83" s="24">
        <f t="shared" si="65"/>
        <v>0.68212035573068</v>
      </c>
      <c r="T83" s="3">
        <v>0.01</v>
      </c>
      <c r="U83" s="25">
        <f t="shared" si="66"/>
        <v>0.0068212035573068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0.01</v>
      </c>
      <c r="AF83" s="3">
        <v>0.49</v>
      </c>
      <c r="AG83" s="25">
        <f t="shared" si="67"/>
        <v>0.0049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0.02</v>
      </c>
      <c r="AR83" s="3">
        <v>0.5</v>
      </c>
      <c r="AS83" s="3">
        <f t="shared" si="68"/>
        <v>0.01</v>
      </c>
      <c r="AT83" s="2">
        <f t="shared" si="69"/>
        <v>0.0217212035573068</v>
      </c>
      <c r="AU83" s="28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17">
        <v>19.1441886287097</v>
      </c>
      <c r="E84" s="19">
        <f t="shared" si="74"/>
        <v>24.581490215</v>
      </c>
      <c r="F84" s="16" t="s">
        <v>73</v>
      </c>
      <c r="G84" s="13">
        <v>11</v>
      </c>
      <c r="H84" s="18">
        <f t="shared" si="57"/>
        <v>19.1441886287097</v>
      </c>
      <c r="I84" s="18">
        <f t="shared" si="58"/>
        <v>292.29418862871</v>
      </c>
      <c r="J84" s="18">
        <f t="shared" si="59"/>
        <v>0.179951298086196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0.68376277053642</v>
      </c>
      <c r="O84" s="18">
        <f t="shared" si="75"/>
        <v>0.557207514238759</v>
      </c>
      <c r="P84" s="18">
        <f t="shared" si="62"/>
        <v>0.100270215490647</v>
      </c>
      <c r="Q84" s="23">
        <f t="shared" si="63"/>
        <v>0.0260702560275683</v>
      </c>
      <c r="R84" s="18">
        <f t="shared" si="64"/>
        <v>0.1355172</v>
      </c>
      <c r="S84" s="24">
        <f t="shared" si="65"/>
        <v>0.192375993804242</v>
      </c>
      <c r="T84" s="3">
        <v>0.01</v>
      </c>
      <c r="U84" s="25">
        <f t="shared" si="66"/>
        <v>0.00192375993804242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0.0118737599380424</v>
      </c>
      <c r="AU84" s="28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17">
        <v>16.775924073</v>
      </c>
      <c r="E85" s="19">
        <f t="shared" si="74"/>
        <v>19.1441886287097</v>
      </c>
      <c r="F85" s="16" t="s">
        <v>75</v>
      </c>
      <c r="G85" s="13">
        <v>12</v>
      </c>
      <c r="H85" s="18">
        <f t="shared" si="57"/>
        <v>16.775924073</v>
      </c>
      <c r="I85" s="18">
        <f t="shared" si="58"/>
        <v>289.925924073</v>
      </c>
      <c r="J85" s="18">
        <f t="shared" si="59"/>
        <v>0.137082077588871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0.978157298748112</v>
      </c>
      <c r="P85" s="18">
        <f t="shared" si="62"/>
        <v>0.134087834721109</v>
      </c>
      <c r="Q85" s="23">
        <f t="shared" si="63"/>
        <v>0.0348628370274884</v>
      </c>
      <c r="R85" s="18">
        <f t="shared" si="64"/>
        <v>0.1355172</v>
      </c>
      <c r="S85" s="24">
        <f t="shared" si="65"/>
        <v>0.257257654581768</v>
      </c>
      <c r="T85" s="3">
        <v>0.01</v>
      </c>
      <c r="U85" s="25">
        <f t="shared" si="66"/>
        <v>0.00257257654581768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0.00806257654581768</v>
      </c>
      <c r="AU85" s="28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17">
        <v>7.29202595396774</v>
      </c>
      <c r="E86" s="19">
        <f t="shared" si="74"/>
        <v>16.775924073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8.67555794570968</v>
      </c>
      <c r="E90" s="16"/>
      <c r="F90" s="16"/>
      <c r="G90" s="13">
        <v>1</v>
      </c>
      <c r="H90" s="18">
        <f t="shared" ref="H90:H101" si="76">E91</f>
        <v>8.67555794570968</v>
      </c>
      <c r="I90" s="18">
        <f t="shared" ref="I90:I101" si="77">H90+273.15</f>
        <v>281.82555794571</v>
      </c>
      <c r="J90" s="18">
        <f t="shared" ref="J90:J101" si="78">EXP(($C$16*(I90-$C$14))/($C$17*I90*$C$14))</f>
        <v>0.0522113844589498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0.014864581155463</v>
      </c>
      <c r="Q90" s="23">
        <f t="shared" ref="Q90:Q101" si="82">P90*$B$76</f>
        <v>0.00386479110042038</v>
      </c>
      <c r="R90" s="18">
        <f t="shared" ref="R90:R101" si="83">L90*$B$76</f>
        <v>0.074022</v>
      </c>
      <c r="S90" s="24">
        <f t="shared" ref="S90:S101" si="84">Q90/R90</f>
        <v>0.0522113844589498</v>
      </c>
      <c r="T90" s="3">
        <v>0.01</v>
      </c>
      <c r="U90" s="25">
        <f t="shared" ref="U90:U101" si="85">S90*T90</f>
        <v>0.000522113844589498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0.0104721138445895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2.69797395558065</v>
      </c>
      <c r="E91" s="19">
        <f t="shared" ref="E91:E102" si="95">D90</f>
        <v>8.67555794570968</v>
      </c>
      <c r="F91" s="16" t="s">
        <v>73</v>
      </c>
      <c r="G91" s="13">
        <v>2</v>
      </c>
      <c r="H91" s="18">
        <f t="shared" si="76"/>
        <v>2.69797395558065</v>
      </c>
      <c r="I91" s="18">
        <f t="shared" si="77"/>
        <v>275.847973955581</v>
      </c>
      <c r="J91" s="18">
        <f t="shared" si="78"/>
        <v>0.0246956991369809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0.554535418844537</v>
      </c>
      <c r="P91" s="18">
        <f t="shared" si="81"/>
        <v>0.0136946398645844</v>
      </c>
      <c r="Q91" s="23">
        <f t="shared" si="82"/>
        <v>0.00356060636479194</v>
      </c>
      <c r="R91" s="18">
        <f t="shared" si="83"/>
        <v>0.074022</v>
      </c>
      <c r="S91" s="24">
        <f t="shared" si="84"/>
        <v>0.0481020016318383</v>
      </c>
      <c r="T91" s="3">
        <v>0.01</v>
      </c>
      <c r="U91" s="25">
        <f t="shared" si="85"/>
        <v>0.000481020016318383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0.00597102001631838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9.34694104625</v>
      </c>
      <c r="E92" s="19">
        <f t="shared" si="95"/>
        <v>2.69797395558065</v>
      </c>
      <c r="F92" s="16" t="s">
        <v>73</v>
      </c>
      <c r="G92" s="13">
        <v>3</v>
      </c>
      <c r="H92" s="18">
        <f t="shared" si="76"/>
        <v>9.34694104625</v>
      </c>
      <c r="I92" s="18">
        <f t="shared" si="77"/>
        <v>282.49694104625</v>
      </c>
      <c r="J92" s="18">
        <f t="shared" si="78"/>
        <v>0.0566793420482913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0.825540778979953</v>
      </c>
      <c r="P92" s="18">
        <f t="shared" si="81"/>
        <v>0.0467911081866176</v>
      </c>
      <c r="Q92" s="23">
        <f t="shared" si="82"/>
        <v>0.0121656881285206</v>
      </c>
      <c r="R92" s="18">
        <f t="shared" si="83"/>
        <v>0.074022</v>
      </c>
      <c r="S92" s="24">
        <f t="shared" si="84"/>
        <v>0.164352329422612</v>
      </c>
      <c r="T92" s="3">
        <v>0.01</v>
      </c>
      <c r="U92" s="25">
        <f t="shared" si="85"/>
        <v>0.00164352329422612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0.00713352329422612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17">
        <v>11.3446260162258</v>
      </c>
      <c r="E93" s="19">
        <f t="shared" si="95"/>
        <v>9.34694104625</v>
      </c>
      <c r="F93" s="16" t="s">
        <v>73</v>
      </c>
      <c r="G93" s="13">
        <v>4</v>
      </c>
      <c r="H93" s="18">
        <f t="shared" si="76"/>
        <v>11.3446260162258</v>
      </c>
      <c r="I93" s="18">
        <f t="shared" si="77"/>
        <v>284.494626016226</v>
      </c>
      <c r="J93" s="18">
        <f t="shared" si="78"/>
        <v>0.0721994093264728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1.06344967079333</v>
      </c>
      <c r="P93" s="18">
        <f t="shared" si="81"/>
        <v>0.0767804380797107</v>
      </c>
      <c r="Q93" s="23">
        <f t="shared" si="82"/>
        <v>0.0199629139007248</v>
      </c>
      <c r="R93" s="18">
        <f t="shared" si="83"/>
        <v>0.074022</v>
      </c>
      <c r="S93" s="24">
        <f t="shared" si="84"/>
        <v>0.269688928976855</v>
      </c>
      <c r="T93" s="3">
        <v>0.01</v>
      </c>
      <c r="U93" s="25">
        <f t="shared" si="85"/>
        <v>0.00269688928976855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0.00818688928976856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17">
        <v>19.4690306092667</v>
      </c>
      <c r="E94" s="19">
        <f t="shared" si="95"/>
        <v>11.3446260162258</v>
      </c>
      <c r="F94" s="16" t="s">
        <v>73</v>
      </c>
      <c r="G94" s="13">
        <v>5</v>
      </c>
      <c r="H94" s="18">
        <f t="shared" si="76"/>
        <v>19.4690306092667</v>
      </c>
      <c r="I94" s="18">
        <f t="shared" si="77"/>
        <v>292.619030609267</v>
      </c>
      <c r="J94" s="18">
        <f t="shared" si="78"/>
        <v>0.186730443791902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0.937335771077943</v>
      </c>
      <c r="O94" s="18">
        <f t="shared" si="96"/>
        <v>0.334033461635681</v>
      </c>
      <c r="P94" s="18">
        <f t="shared" si="81"/>
        <v>0.062374216532576</v>
      </c>
      <c r="Q94" s="23">
        <f t="shared" si="82"/>
        <v>0.0162172962984698</v>
      </c>
      <c r="R94" s="18">
        <f t="shared" si="83"/>
        <v>0.074022</v>
      </c>
      <c r="S94" s="24">
        <f t="shared" si="84"/>
        <v>0.219087518554886</v>
      </c>
      <c r="T94" s="3">
        <v>0.01</v>
      </c>
      <c r="U94" s="25">
        <f t="shared" si="85"/>
        <v>0.00219087518554886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0.0121408751855489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17">
        <v>22.3531590287097</v>
      </c>
      <c r="E95" s="19">
        <f t="shared" si="95"/>
        <v>19.4690306092667</v>
      </c>
      <c r="F95" s="16" t="s">
        <v>75</v>
      </c>
      <c r="G95" s="13">
        <v>6</v>
      </c>
      <c r="H95" s="18">
        <f t="shared" si="76"/>
        <v>22.3531590287097</v>
      </c>
      <c r="I95" s="18">
        <f t="shared" si="77"/>
        <v>295.50315902871</v>
      </c>
      <c r="J95" s="18">
        <f t="shared" si="78"/>
        <v>0.258379243295959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0.556359245103105</v>
      </c>
      <c r="P95" s="18">
        <f t="shared" si="81"/>
        <v>0.143751680750451</v>
      </c>
      <c r="Q95" s="23">
        <f t="shared" si="82"/>
        <v>0.0373754369951173</v>
      </c>
      <c r="R95" s="18">
        <f t="shared" si="83"/>
        <v>0.074022</v>
      </c>
      <c r="S95" s="24">
        <f t="shared" si="84"/>
        <v>0.504923360556555</v>
      </c>
      <c r="T95" s="3">
        <v>0.01</v>
      </c>
      <c r="U95" s="25">
        <f t="shared" si="85"/>
        <v>0.00504923360556555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0.0149992336055656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17">
        <v>26.365371198</v>
      </c>
      <c r="E96" s="19">
        <f t="shared" si="95"/>
        <v>22.3531590287097</v>
      </c>
      <c r="F96" s="16" t="s">
        <v>73</v>
      </c>
      <c r="G96" s="13">
        <v>7</v>
      </c>
      <c r="H96" s="18">
        <f t="shared" si="76"/>
        <v>26.365371198</v>
      </c>
      <c r="I96" s="18">
        <f t="shared" si="77"/>
        <v>299.515371198</v>
      </c>
      <c r="J96" s="18">
        <f t="shared" si="78"/>
        <v>0.401743689343226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0.697307564352654</v>
      </c>
      <c r="P96" s="18">
        <f t="shared" si="81"/>
        <v>0.280138913509974</v>
      </c>
      <c r="Q96" s="23">
        <f t="shared" si="82"/>
        <v>0.0728361175125933</v>
      </c>
      <c r="R96" s="18">
        <f t="shared" si="83"/>
        <v>0.074022</v>
      </c>
      <c r="S96" s="24">
        <f t="shared" si="84"/>
        <v>0.9839793238847</v>
      </c>
      <c r="T96" s="3">
        <v>0.01</v>
      </c>
      <c r="U96" s="25">
        <f t="shared" si="85"/>
        <v>0.009839793238847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0.024739793238847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17">
        <v>29.3214312874194</v>
      </c>
      <c r="E97" s="19">
        <f t="shared" si="95"/>
        <v>26.365371198</v>
      </c>
      <c r="F97" s="16" t="s">
        <v>73</v>
      </c>
      <c r="G97" s="13">
        <v>8</v>
      </c>
      <c r="H97" s="18">
        <f t="shared" si="76"/>
        <v>29.3214312874194</v>
      </c>
      <c r="I97" s="18">
        <f t="shared" si="77"/>
        <v>302.471431287419</v>
      </c>
      <c r="J97" s="18">
        <f t="shared" si="78"/>
        <v>0.551984734459901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0.701868650842679</v>
      </c>
      <c r="P97" s="18">
        <f t="shared" si="81"/>
        <v>0.387420780861125</v>
      </c>
      <c r="Q97" s="23">
        <f t="shared" si="82"/>
        <v>0.100729403023893</v>
      </c>
      <c r="R97" s="18">
        <f t="shared" si="83"/>
        <v>0.074022</v>
      </c>
      <c r="S97" s="24">
        <f t="shared" si="84"/>
        <v>1.36080358574333</v>
      </c>
      <c r="T97" s="3">
        <v>0.01</v>
      </c>
      <c r="U97" s="25">
        <f t="shared" si="85"/>
        <v>0.0136080358574333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0.0285080358574333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17">
        <v>28.2988174016129</v>
      </c>
      <c r="E98" s="19">
        <f t="shared" si="95"/>
        <v>29.3214312874194</v>
      </c>
      <c r="F98" s="16" t="s">
        <v>73</v>
      </c>
      <c r="G98" s="13">
        <v>9</v>
      </c>
      <c r="H98" s="18">
        <f t="shared" si="76"/>
        <v>28.2988174016129</v>
      </c>
      <c r="I98" s="18">
        <f t="shared" si="77"/>
        <v>301.448817401613</v>
      </c>
      <c r="J98" s="18">
        <f t="shared" si="78"/>
        <v>0.494881660619389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0.599147869981554</v>
      </c>
      <c r="P98" s="18">
        <f t="shared" si="81"/>
        <v>0.296507292853041</v>
      </c>
      <c r="Q98" s="23">
        <f t="shared" si="82"/>
        <v>0.0770918961417907</v>
      </c>
      <c r="R98" s="18">
        <f t="shared" si="83"/>
        <v>0.074022</v>
      </c>
      <c r="S98" s="24">
        <f t="shared" si="84"/>
        <v>1.04147275325972</v>
      </c>
      <c r="T98" s="3">
        <v>0.01</v>
      </c>
      <c r="U98" s="25">
        <f t="shared" si="85"/>
        <v>0.0104147275325972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0.0253147275325972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17">
        <v>24.581490215</v>
      </c>
      <c r="E99" s="19">
        <f t="shared" si="95"/>
        <v>28.2988174016129</v>
      </c>
      <c r="F99" s="16" t="s">
        <v>73</v>
      </c>
      <c r="G99" s="13">
        <v>10</v>
      </c>
      <c r="H99" s="18">
        <f t="shared" si="76"/>
        <v>24.581490215</v>
      </c>
      <c r="I99" s="18">
        <f t="shared" si="77"/>
        <v>297.731490215</v>
      </c>
      <c r="J99" s="18">
        <f t="shared" si="78"/>
        <v>0.330642344218681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0.587340577128513</v>
      </c>
      <c r="P99" s="18">
        <f t="shared" si="81"/>
        <v>0.194199665276524</v>
      </c>
      <c r="Q99" s="23">
        <f t="shared" si="82"/>
        <v>0.0504919129718964</v>
      </c>
      <c r="R99" s="18">
        <f t="shared" si="83"/>
        <v>0.074022</v>
      </c>
      <c r="S99" s="24">
        <f t="shared" si="84"/>
        <v>0.68212035573068</v>
      </c>
      <c r="T99" s="3">
        <v>0.01</v>
      </c>
      <c r="U99" s="25">
        <f t="shared" si="85"/>
        <v>0.0068212035573068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0.01</v>
      </c>
      <c r="AF99" s="3">
        <v>0.49</v>
      </c>
      <c r="AG99" s="25">
        <f t="shared" si="86"/>
        <v>0.0049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0.02</v>
      </c>
      <c r="AR99" s="3">
        <v>0.5</v>
      </c>
      <c r="AS99" s="3">
        <f t="shared" si="87"/>
        <v>0.01</v>
      </c>
      <c r="AT99" s="2">
        <f t="shared" si="88"/>
        <v>0.0217212035573068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17">
        <v>19.1441886287097</v>
      </c>
      <c r="E100" s="19">
        <f t="shared" si="95"/>
        <v>24.581490215</v>
      </c>
      <c r="F100" s="16" t="s">
        <v>73</v>
      </c>
      <c r="G100" s="13">
        <v>11</v>
      </c>
      <c r="H100" s="18">
        <f t="shared" si="76"/>
        <v>19.1441886287097</v>
      </c>
      <c r="I100" s="18">
        <f t="shared" si="77"/>
        <v>292.29418862871</v>
      </c>
      <c r="J100" s="18">
        <f t="shared" si="78"/>
        <v>0.179951298086196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0.373483866259389</v>
      </c>
      <c r="O100" s="18">
        <f t="shared" si="96"/>
        <v>0.304357045592599</v>
      </c>
      <c r="P100" s="18">
        <f t="shared" si="81"/>
        <v>0.0547694454360678</v>
      </c>
      <c r="Q100" s="23">
        <f t="shared" si="82"/>
        <v>0.0142400558133776</v>
      </c>
      <c r="R100" s="18">
        <f t="shared" si="83"/>
        <v>0.074022</v>
      </c>
      <c r="S100" s="24">
        <f t="shared" si="84"/>
        <v>0.192375993804242</v>
      </c>
      <c r="T100" s="3">
        <v>0.01</v>
      </c>
      <c r="U100" s="25">
        <f t="shared" si="85"/>
        <v>0.00192375993804242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0.0118737599380424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17">
        <v>16.775924073</v>
      </c>
      <c r="E101" s="19">
        <f t="shared" si="95"/>
        <v>19.1441886287097</v>
      </c>
      <c r="F101" s="16" t="s">
        <v>75</v>
      </c>
      <c r="G101" s="13">
        <v>12</v>
      </c>
      <c r="H101" s="18">
        <f t="shared" si="76"/>
        <v>16.775924073</v>
      </c>
      <c r="I101" s="18">
        <f t="shared" si="77"/>
        <v>289.925924073</v>
      </c>
      <c r="J101" s="18">
        <f t="shared" si="78"/>
        <v>0.137082077588871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0.534287600156532</v>
      </c>
      <c r="P101" s="18">
        <f t="shared" si="81"/>
        <v>0.0732412542594294</v>
      </c>
      <c r="Q101" s="23">
        <f t="shared" si="82"/>
        <v>0.0190427261074516</v>
      </c>
      <c r="R101" s="18">
        <f t="shared" si="83"/>
        <v>0.074022</v>
      </c>
      <c r="S101" s="24">
        <f t="shared" si="84"/>
        <v>0.257257654581768</v>
      </c>
      <c r="T101" s="3">
        <v>0.01</v>
      </c>
      <c r="U101" s="25">
        <f t="shared" si="85"/>
        <v>0.00257257654581768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0.00806257654581768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17">
        <v>7.29202595396774</v>
      </c>
      <c r="E102" s="19">
        <f t="shared" si="95"/>
        <v>16.775924073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5" width="8.88888888888889" style="1"/>
    <col min="26" max="26" width="10.7777777777778" style="1" customWidth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851.183187876478</v>
      </c>
      <c r="F2" s="3">
        <v>769.42</v>
      </c>
      <c r="G2" s="7">
        <f>(F2+F3+F4)/3</f>
        <v>1231.02333333333</v>
      </c>
      <c r="H2" s="3">
        <v>0.18</v>
      </c>
      <c r="I2" s="20">
        <f>(H2+H3+H4)/3</f>
        <v>0.173333333333333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1268.01</v>
      </c>
      <c r="G3" s="9"/>
      <c r="H3" s="3">
        <v>0.24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2878.39181654953</v>
      </c>
      <c r="F5" s="3">
        <v>91.104</v>
      </c>
      <c r="G5" s="7">
        <f>(F5+F6)/2</f>
        <v>92.50925</v>
      </c>
      <c r="H5" s="3">
        <v>0.18</v>
      </c>
      <c r="I5" s="20">
        <f>(H5+H6)/2</f>
        <v>0.185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7414.90142724077</v>
      </c>
      <c r="F7" s="3">
        <v>108.2955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2.3472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12">
        <v>11.14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0.529455702270905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196575456.757362</v>
      </c>
      <c r="J14" s="14" t="s">
        <v>22</v>
      </c>
      <c r="K14" s="14">
        <f>I14/(10000*1000)</f>
        <v>19.6575456757362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110833965.118384</v>
      </c>
      <c r="J15" s="14" t="s">
        <v>22</v>
      </c>
      <c r="K15" s="14">
        <f>I15/(10000*1000)</f>
        <v>11.0833965118384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1231.02333333333</v>
      </c>
      <c r="C27" s="16" t="s">
        <v>72</v>
      </c>
      <c r="D27" s="17">
        <v>1.482311356</v>
      </c>
      <c r="E27" s="16"/>
      <c r="F27" s="16"/>
      <c r="G27" s="13">
        <v>1</v>
      </c>
      <c r="H27" s="18">
        <f t="shared" ref="H27:H38" si="0">E28</f>
        <v>1.482311356</v>
      </c>
      <c r="I27" s="18">
        <f t="shared" ref="I27:I38" si="1">H27+273.15</f>
        <v>274.632311356</v>
      </c>
      <c r="J27" s="18">
        <f t="shared" ref="J27:J38" si="2">EXP(($C$16*(I27-$C$14))/($C$17*I27*$C$14))</f>
        <v>0.0211234468932376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73</v>
      </c>
      <c r="N27" s="13"/>
      <c r="O27" s="18">
        <f>L27</f>
        <v>1.02585277777778</v>
      </c>
      <c r="P27" s="18">
        <f t="shared" ref="P27:P38" si="5">O27*J27</f>
        <v>0.0216695466716692</v>
      </c>
      <c r="Q27" s="23">
        <f t="shared" ref="Q27:Q38" si="6">P27*$B$29</f>
        <v>0.00375605475642265</v>
      </c>
      <c r="R27" s="18">
        <f t="shared" ref="R27:R38" si="7">L27*$B$29</f>
        <v>0.177814481481481</v>
      </c>
      <c r="S27" s="24">
        <f t="shared" ref="S27:S38" si="8">Q27/R27</f>
        <v>0.0211234468932376</v>
      </c>
      <c r="T27" s="3">
        <v>0.01</v>
      </c>
      <c r="U27" s="25">
        <f t="shared" ref="U27:U38" si="9">S27*T27</f>
        <v>0.000211234468932376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0.0296612344689324</v>
      </c>
      <c r="AR27" s="28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70.9319323230398</v>
      </c>
      <c r="AU27" s="1">
        <f t="shared" ref="AU27:AU38" si="17">AT27*10000*AS27*0.67*AR27*AQ27</f>
        <v>250653.021016166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-3.84180975435484</v>
      </c>
      <c r="E28" s="19">
        <f t="shared" ref="E28:E39" si="18">D27</f>
        <v>1.482311356</v>
      </c>
      <c r="F28" s="16" t="s">
        <v>73</v>
      </c>
      <c r="G28" s="13">
        <v>2</v>
      </c>
      <c r="H28" s="18">
        <f t="shared" si="0"/>
        <v>-3.84180975435484</v>
      </c>
      <c r="I28" s="18">
        <f t="shared" si="1"/>
        <v>269.308190245645</v>
      </c>
      <c r="J28" s="18">
        <f t="shared" si="2"/>
        <v>0.0104800480297193</v>
      </c>
      <c r="K28" s="18">
        <f t="shared" si="3"/>
        <v>102.585277777778</v>
      </c>
      <c r="L28" s="18">
        <f t="shared" si="4"/>
        <v>1.02585277777778</v>
      </c>
      <c r="M28" s="13" t="s">
        <v>73</v>
      </c>
      <c r="N28" s="13"/>
      <c r="O28" s="18">
        <f t="shared" ref="O28:O38" si="19">L28+O27-P27-N28</f>
        <v>2.03003600888389</v>
      </c>
      <c r="P28" s="18">
        <f t="shared" si="5"/>
        <v>0.0212748748751628</v>
      </c>
      <c r="Q28" s="23">
        <f t="shared" si="6"/>
        <v>0.00368764497836155</v>
      </c>
      <c r="R28" s="18">
        <f t="shared" si="7"/>
        <v>0.177814481481481</v>
      </c>
      <c r="S28" s="24">
        <f t="shared" si="8"/>
        <v>0.0207387213214442</v>
      </c>
      <c r="T28" s="3">
        <v>0.01</v>
      </c>
      <c r="U28" s="25">
        <f t="shared" si="9"/>
        <v>0.000207387213214442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0.0221073872132144</v>
      </c>
      <c r="AR28" s="28">
        <f t="shared" si="15"/>
        <v>102.585277777778</v>
      </c>
      <c r="AS28" s="1">
        <f t="shared" si="16"/>
        <v>0.173333333333333</v>
      </c>
      <c r="AT28" s="2">
        <f t="shared" ref="AT28:AT38" si="20">$E$2/12</f>
        <v>70.9319323230398</v>
      </c>
      <c r="AU28" s="1">
        <f t="shared" si="17"/>
        <v>186819.041451912</v>
      </c>
    </row>
    <row r="29" s="1" customFormat="1" spans="1:47">
      <c r="A29" s="13" t="s">
        <v>38</v>
      </c>
      <c r="B29" s="13">
        <f>I2</f>
        <v>0.173333333333333</v>
      </c>
      <c r="C29" s="16">
        <v>2</v>
      </c>
      <c r="D29" s="17">
        <v>1.06743501303571</v>
      </c>
      <c r="E29" s="19">
        <f t="shared" si="18"/>
        <v>-3.84180975435484</v>
      </c>
      <c r="F29" s="16" t="s">
        <v>73</v>
      </c>
      <c r="G29" s="13">
        <v>3</v>
      </c>
      <c r="H29" s="18">
        <f t="shared" si="0"/>
        <v>1.06743501303571</v>
      </c>
      <c r="I29" s="18">
        <f t="shared" si="1"/>
        <v>274.217435013036</v>
      </c>
      <c r="J29" s="18">
        <f t="shared" si="2"/>
        <v>0.0200202403210136</v>
      </c>
      <c r="K29" s="18">
        <f t="shared" si="3"/>
        <v>102.585277777778</v>
      </c>
      <c r="L29" s="18">
        <f t="shared" si="4"/>
        <v>1.02585277777778</v>
      </c>
      <c r="M29" s="13" t="s">
        <v>73</v>
      </c>
      <c r="N29" s="13"/>
      <c r="O29" s="18">
        <f t="shared" si="19"/>
        <v>3.0346139117865</v>
      </c>
      <c r="P29" s="18">
        <f t="shared" si="5"/>
        <v>0.0607536997954569</v>
      </c>
      <c r="Q29" s="23">
        <f t="shared" si="6"/>
        <v>0.0105306412978792</v>
      </c>
      <c r="R29" s="18">
        <f t="shared" si="7"/>
        <v>0.177814481481481</v>
      </c>
      <c r="S29" s="24">
        <f t="shared" si="8"/>
        <v>0.0592226302950242</v>
      </c>
      <c r="T29" s="3">
        <v>0.01</v>
      </c>
      <c r="U29" s="25">
        <f t="shared" si="9"/>
        <v>0.000592226302950242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0.0224922263029502</v>
      </c>
      <c r="AR29" s="28">
        <f t="shared" si="15"/>
        <v>102.585277777778</v>
      </c>
      <c r="AS29" s="1">
        <f t="shared" si="16"/>
        <v>0.173333333333333</v>
      </c>
      <c r="AT29" s="2">
        <f t="shared" si="20"/>
        <v>70.9319323230398</v>
      </c>
      <c r="AU29" s="1">
        <f t="shared" si="17"/>
        <v>190071.134029125</v>
      </c>
    </row>
    <row r="30" s="1" customFormat="1" spans="1:47">
      <c r="A30" s="13"/>
      <c r="B30" s="13"/>
      <c r="C30" s="16">
        <v>3</v>
      </c>
      <c r="D30" s="17">
        <v>7.37498605887097</v>
      </c>
      <c r="E30" s="19">
        <f t="shared" si="18"/>
        <v>1.06743501303571</v>
      </c>
      <c r="F30" s="16" t="s">
        <v>73</v>
      </c>
      <c r="G30" s="13">
        <v>4</v>
      </c>
      <c r="H30" s="18">
        <f t="shared" si="0"/>
        <v>7.37498605887097</v>
      </c>
      <c r="I30" s="18">
        <f t="shared" si="1"/>
        <v>280.524986058871</v>
      </c>
      <c r="J30" s="18">
        <f t="shared" si="2"/>
        <v>0.0444837647158433</v>
      </c>
      <c r="K30" s="18">
        <f t="shared" si="3"/>
        <v>102.585277777778</v>
      </c>
      <c r="L30" s="18">
        <f t="shared" si="4"/>
        <v>1.02585277777778</v>
      </c>
      <c r="M30" s="13" t="s">
        <v>73</v>
      </c>
      <c r="N30" s="13"/>
      <c r="O30" s="18">
        <f t="shared" si="19"/>
        <v>3.99971298976882</v>
      </c>
      <c r="P30" s="18">
        <f t="shared" si="5"/>
        <v>0.177922291567778</v>
      </c>
      <c r="Q30" s="23">
        <f t="shared" si="6"/>
        <v>0.0308398638717483</v>
      </c>
      <c r="R30" s="18">
        <f t="shared" si="7"/>
        <v>0.177814481481481</v>
      </c>
      <c r="S30" s="24">
        <f t="shared" si="8"/>
        <v>0.173438426470119</v>
      </c>
      <c r="T30" s="3">
        <v>0.01</v>
      </c>
      <c r="U30" s="25">
        <f t="shared" si="9"/>
        <v>0.00173438426470119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0.0236343842647012</v>
      </c>
      <c r="AR30" s="28">
        <f t="shared" si="15"/>
        <v>102.585277777778</v>
      </c>
      <c r="AS30" s="1">
        <f t="shared" si="16"/>
        <v>0.173333333333333</v>
      </c>
      <c r="AT30" s="2">
        <f t="shared" si="20"/>
        <v>70.9319323230398</v>
      </c>
      <c r="AU30" s="1">
        <f t="shared" si="17"/>
        <v>199722.969116785</v>
      </c>
    </row>
    <row r="31" s="1" customFormat="1" spans="1:47">
      <c r="A31" s="13"/>
      <c r="B31" s="13"/>
      <c r="C31" s="16">
        <v>4</v>
      </c>
      <c r="D31" s="17">
        <v>13.7770717995</v>
      </c>
      <c r="E31" s="19">
        <f t="shared" si="18"/>
        <v>7.37498605887097</v>
      </c>
      <c r="F31" s="16" t="s">
        <v>73</v>
      </c>
      <c r="G31" s="13">
        <v>5</v>
      </c>
      <c r="H31" s="18">
        <f t="shared" si="0"/>
        <v>13.7770717995</v>
      </c>
      <c r="I31" s="18">
        <f t="shared" si="1"/>
        <v>286.9270717995</v>
      </c>
      <c r="J31" s="18">
        <f t="shared" si="2"/>
        <v>0.0965031543352836</v>
      </c>
      <c r="K31" s="18">
        <f t="shared" si="3"/>
        <v>102.585277777778</v>
      </c>
      <c r="L31" s="18">
        <f t="shared" si="4"/>
        <v>1.02585277777778</v>
      </c>
      <c r="M31" s="13" t="s">
        <v>75</v>
      </c>
      <c r="N31" s="18">
        <f>(O30-P30)*C22/100</f>
        <v>3.63070116329099</v>
      </c>
      <c r="O31" s="18">
        <f t="shared" si="19"/>
        <v>1.21694231268783</v>
      </c>
      <c r="P31" s="18">
        <f t="shared" si="5"/>
        <v>0.117438771818451</v>
      </c>
      <c r="Q31" s="23">
        <f t="shared" si="6"/>
        <v>0.0203560537818648</v>
      </c>
      <c r="R31" s="18">
        <f t="shared" si="7"/>
        <v>0.177814481481481</v>
      </c>
      <c r="S31" s="24">
        <f t="shared" si="8"/>
        <v>0.114479167344898</v>
      </c>
      <c r="T31" s="3">
        <v>0.01</v>
      </c>
      <c r="U31" s="25">
        <f t="shared" si="9"/>
        <v>0.00114479167344898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0.023044791673449</v>
      </c>
      <c r="AR31" s="28">
        <f t="shared" si="15"/>
        <v>102.585277777778</v>
      </c>
      <c r="AS31" s="1">
        <f t="shared" si="16"/>
        <v>0.173333333333333</v>
      </c>
      <c r="AT31" s="2">
        <f t="shared" si="20"/>
        <v>70.9319323230398</v>
      </c>
      <c r="AU31" s="1">
        <f t="shared" si="17"/>
        <v>194740.601834637</v>
      </c>
    </row>
    <row r="32" s="1" customFormat="1" spans="1:47">
      <c r="A32" s="13"/>
      <c r="B32" s="13"/>
      <c r="C32" s="16">
        <v>5</v>
      </c>
      <c r="D32" s="17">
        <v>19.4650551529032</v>
      </c>
      <c r="E32" s="19">
        <f t="shared" si="18"/>
        <v>13.7770717995</v>
      </c>
      <c r="F32" s="16" t="s">
        <v>75</v>
      </c>
      <c r="G32" s="13">
        <v>6</v>
      </c>
      <c r="H32" s="18">
        <f t="shared" si="0"/>
        <v>19.4650551529032</v>
      </c>
      <c r="I32" s="18">
        <f t="shared" si="1"/>
        <v>292.615055152903</v>
      </c>
      <c r="J32" s="18">
        <f t="shared" si="2"/>
        <v>0.186646048059013</v>
      </c>
      <c r="K32" s="18">
        <f t="shared" si="3"/>
        <v>102.585277777778</v>
      </c>
      <c r="L32" s="18">
        <f t="shared" si="4"/>
        <v>1.02585277777778</v>
      </c>
      <c r="M32" s="13" t="s">
        <v>73</v>
      </c>
      <c r="N32" s="13"/>
      <c r="O32" s="18">
        <f t="shared" si="19"/>
        <v>2.12535631864716</v>
      </c>
      <c r="P32" s="18">
        <f t="shared" si="5"/>
        <v>0.396689357592744</v>
      </c>
      <c r="Q32" s="23">
        <f t="shared" si="6"/>
        <v>0.068759488649409</v>
      </c>
      <c r="R32" s="18">
        <f t="shared" si="7"/>
        <v>0.177814481481481</v>
      </c>
      <c r="S32" s="24">
        <f t="shared" si="8"/>
        <v>0.386692287807672</v>
      </c>
      <c r="T32" s="3">
        <v>0.01</v>
      </c>
      <c r="U32" s="25">
        <f t="shared" si="9"/>
        <v>0.00386692287807672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0.0333169228780767</v>
      </c>
      <c r="AR32" s="28">
        <f t="shared" si="15"/>
        <v>102.585277777778</v>
      </c>
      <c r="AS32" s="1">
        <f t="shared" si="16"/>
        <v>0.173333333333333</v>
      </c>
      <c r="AT32" s="2">
        <f t="shared" si="20"/>
        <v>70.9319323230398</v>
      </c>
      <c r="AU32" s="1">
        <f t="shared" si="17"/>
        <v>281545.509479705</v>
      </c>
    </row>
    <row r="33" s="1" customFormat="1" spans="1:47">
      <c r="A33" s="13"/>
      <c r="B33" s="13"/>
      <c r="C33" s="16">
        <v>6</v>
      </c>
      <c r="D33" s="17">
        <v>24.9366587803333</v>
      </c>
      <c r="E33" s="19">
        <f t="shared" si="18"/>
        <v>19.4650551529032</v>
      </c>
      <c r="F33" s="16" t="s">
        <v>73</v>
      </c>
      <c r="G33" s="13">
        <v>7</v>
      </c>
      <c r="H33" s="18">
        <f t="shared" si="0"/>
        <v>24.9366587803333</v>
      </c>
      <c r="I33" s="18">
        <f t="shared" si="1"/>
        <v>298.086658780333</v>
      </c>
      <c r="J33" s="18">
        <f t="shared" si="2"/>
        <v>0.343780373493025</v>
      </c>
      <c r="K33" s="18">
        <f t="shared" si="3"/>
        <v>102.585277777778</v>
      </c>
      <c r="L33" s="18">
        <f t="shared" si="4"/>
        <v>1.02585277777778</v>
      </c>
      <c r="M33" s="13" t="s">
        <v>73</v>
      </c>
      <c r="N33" s="13"/>
      <c r="O33" s="18">
        <f t="shared" si="19"/>
        <v>2.75451973883219</v>
      </c>
      <c r="P33" s="18">
        <f t="shared" si="5"/>
        <v>0.94694982460964</v>
      </c>
      <c r="Q33" s="23">
        <f t="shared" si="6"/>
        <v>0.164137969599004</v>
      </c>
      <c r="R33" s="18">
        <f t="shared" si="7"/>
        <v>0.177814481481481</v>
      </c>
      <c r="S33" s="24">
        <f t="shared" si="8"/>
        <v>0.923085500300483</v>
      </c>
      <c r="T33" s="3">
        <v>0.01</v>
      </c>
      <c r="U33" s="25">
        <f t="shared" si="9"/>
        <v>0.00923085500300483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0.0386808550030048</v>
      </c>
      <c r="AR33" s="28">
        <f t="shared" si="15"/>
        <v>102.585277777778</v>
      </c>
      <c r="AS33" s="1">
        <f t="shared" si="16"/>
        <v>0.173333333333333</v>
      </c>
      <c r="AT33" s="2">
        <f t="shared" si="20"/>
        <v>70.9319323230398</v>
      </c>
      <c r="AU33" s="1">
        <f t="shared" si="17"/>
        <v>326873.555183505</v>
      </c>
    </row>
    <row r="34" s="1" customFormat="1" spans="1:47">
      <c r="A34" s="13"/>
      <c r="B34" s="13"/>
      <c r="C34" s="16">
        <v>7</v>
      </c>
      <c r="D34" s="17">
        <v>26.4535541903226</v>
      </c>
      <c r="E34" s="19">
        <f t="shared" si="18"/>
        <v>24.9366587803333</v>
      </c>
      <c r="F34" s="16" t="s">
        <v>73</v>
      </c>
      <c r="G34" s="13">
        <v>8</v>
      </c>
      <c r="H34" s="18">
        <f t="shared" si="0"/>
        <v>26.4535541903226</v>
      </c>
      <c r="I34" s="18">
        <f t="shared" si="1"/>
        <v>299.603554190323</v>
      </c>
      <c r="J34" s="18">
        <f t="shared" si="2"/>
        <v>0.405606140216634</v>
      </c>
      <c r="K34" s="18">
        <f t="shared" si="3"/>
        <v>102.585277777778</v>
      </c>
      <c r="L34" s="18">
        <f t="shared" si="4"/>
        <v>1.02585277777778</v>
      </c>
      <c r="M34" s="13" t="s">
        <v>73</v>
      </c>
      <c r="N34" s="13"/>
      <c r="O34" s="18">
        <f t="shared" si="19"/>
        <v>2.83342269200033</v>
      </c>
      <c r="P34" s="18">
        <f t="shared" si="5"/>
        <v>1.14925364170448</v>
      </c>
      <c r="Q34" s="23">
        <f t="shared" si="6"/>
        <v>0.19920396456211</v>
      </c>
      <c r="R34" s="18">
        <f t="shared" si="7"/>
        <v>0.177814481481481</v>
      </c>
      <c r="S34" s="24">
        <f t="shared" si="8"/>
        <v>1.12029100724766</v>
      </c>
      <c r="T34" s="3">
        <v>0.01</v>
      </c>
      <c r="U34" s="25">
        <f t="shared" si="9"/>
        <v>0.0112029100724766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0.0461029100724766</v>
      </c>
      <c r="AR34" s="28">
        <f t="shared" si="15"/>
        <v>102.585277777778</v>
      </c>
      <c r="AS34" s="1">
        <f t="shared" si="16"/>
        <v>0.173333333333333</v>
      </c>
      <c r="AT34" s="2">
        <f t="shared" si="20"/>
        <v>70.9319323230398</v>
      </c>
      <c r="AU34" s="1">
        <f t="shared" si="17"/>
        <v>389593.821504855</v>
      </c>
    </row>
    <row r="35" s="1" customFormat="1" spans="1:47">
      <c r="A35" s="13"/>
      <c r="B35" s="13"/>
      <c r="C35" s="16">
        <v>8</v>
      </c>
      <c r="D35" s="17">
        <v>24.9716505941936</v>
      </c>
      <c r="E35" s="19">
        <f t="shared" si="18"/>
        <v>26.4535541903226</v>
      </c>
      <c r="F35" s="16" t="s">
        <v>73</v>
      </c>
      <c r="G35" s="13">
        <v>9</v>
      </c>
      <c r="H35" s="18">
        <f t="shared" si="0"/>
        <v>24.9716505941936</v>
      </c>
      <c r="I35" s="18">
        <f t="shared" si="1"/>
        <v>298.121650594194</v>
      </c>
      <c r="J35" s="18">
        <f t="shared" si="2"/>
        <v>0.345100939275592</v>
      </c>
      <c r="K35" s="18">
        <f t="shared" si="3"/>
        <v>102.585277777778</v>
      </c>
      <c r="L35" s="18">
        <f t="shared" si="4"/>
        <v>1.02585277777778</v>
      </c>
      <c r="M35" s="13" t="s">
        <v>73</v>
      </c>
      <c r="N35" s="13"/>
      <c r="O35" s="18">
        <f t="shared" si="19"/>
        <v>2.71002182807363</v>
      </c>
      <c r="P35" s="18">
        <f t="shared" si="5"/>
        <v>0.935231078325566</v>
      </c>
      <c r="Q35" s="23">
        <f t="shared" si="6"/>
        <v>0.162106720243098</v>
      </c>
      <c r="R35" s="18">
        <f t="shared" si="7"/>
        <v>0.177814481481481</v>
      </c>
      <c r="S35" s="24">
        <f t="shared" si="8"/>
        <v>0.911662081133593</v>
      </c>
      <c r="T35" s="3">
        <v>0.01</v>
      </c>
      <c r="U35" s="25">
        <f t="shared" si="9"/>
        <v>0.00911662081133593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0.0440166208113359</v>
      </c>
      <c r="AR35" s="28">
        <f t="shared" si="15"/>
        <v>102.585277777778</v>
      </c>
      <c r="AS35" s="1">
        <f t="shared" si="16"/>
        <v>0.173333333333333</v>
      </c>
      <c r="AT35" s="2">
        <f t="shared" si="20"/>
        <v>70.9319323230398</v>
      </c>
      <c r="AU35" s="1">
        <f t="shared" si="17"/>
        <v>371963.580708025</v>
      </c>
    </row>
    <row r="36" s="1" customFormat="1" spans="1:47">
      <c r="A36" s="13"/>
      <c r="B36" s="13"/>
      <c r="C36" s="16">
        <v>9</v>
      </c>
      <c r="D36" s="17">
        <v>19.6235659386667</v>
      </c>
      <c r="E36" s="19">
        <f t="shared" si="18"/>
        <v>24.9716505941936</v>
      </c>
      <c r="F36" s="16" t="s">
        <v>73</v>
      </c>
      <c r="G36" s="13">
        <v>10</v>
      </c>
      <c r="H36" s="18">
        <f t="shared" si="0"/>
        <v>19.6235659386667</v>
      </c>
      <c r="I36" s="18">
        <f t="shared" si="1"/>
        <v>292.773565938667</v>
      </c>
      <c r="J36" s="18">
        <f t="shared" si="2"/>
        <v>0.190039039308831</v>
      </c>
      <c r="K36" s="18">
        <f t="shared" si="3"/>
        <v>102.585277777778</v>
      </c>
      <c r="L36" s="18">
        <f t="shared" si="4"/>
        <v>1.02585277777778</v>
      </c>
      <c r="M36" s="13" t="s">
        <v>73</v>
      </c>
      <c r="N36" s="13"/>
      <c r="O36" s="18">
        <f t="shared" si="19"/>
        <v>2.80064352752584</v>
      </c>
      <c r="P36" s="18">
        <f t="shared" si="5"/>
        <v>0.532231605417506</v>
      </c>
      <c r="Q36" s="23">
        <f t="shared" si="6"/>
        <v>0.0922534782723678</v>
      </c>
      <c r="R36" s="18">
        <f t="shared" si="7"/>
        <v>0.177814481481481</v>
      </c>
      <c r="S36" s="24">
        <f t="shared" si="8"/>
        <v>0.518818700837792</v>
      </c>
      <c r="T36" s="3">
        <v>0.01</v>
      </c>
      <c r="U36" s="25">
        <f t="shared" si="9"/>
        <v>0.00518818700837792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0.0346381870083779</v>
      </c>
      <c r="AR36" s="28">
        <f t="shared" si="15"/>
        <v>102.585277777778</v>
      </c>
      <c r="AS36" s="1">
        <f t="shared" si="16"/>
        <v>0.173333333333333</v>
      </c>
      <c r="AT36" s="2">
        <f t="shared" si="20"/>
        <v>70.9319323230398</v>
      </c>
      <c r="AU36" s="1">
        <f t="shared" si="17"/>
        <v>292710.885828662</v>
      </c>
    </row>
    <row r="37" s="1" customFormat="1" spans="1:47">
      <c r="A37" s="13"/>
      <c r="B37" s="13"/>
      <c r="C37" s="16">
        <v>10</v>
      </c>
      <c r="D37" s="17">
        <v>14.7722603180645</v>
      </c>
      <c r="E37" s="19">
        <f t="shared" si="18"/>
        <v>19.6235659386667</v>
      </c>
      <c r="F37" s="16" t="s">
        <v>73</v>
      </c>
      <c r="G37" s="13">
        <v>11</v>
      </c>
      <c r="H37" s="18">
        <f t="shared" si="0"/>
        <v>14.7722603180645</v>
      </c>
      <c r="I37" s="18">
        <f t="shared" si="1"/>
        <v>287.922260318065</v>
      </c>
      <c r="J37" s="18">
        <f t="shared" si="2"/>
        <v>0.108512926596062</v>
      </c>
      <c r="K37" s="18">
        <f t="shared" si="3"/>
        <v>102.585277777778</v>
      </c>
      <c r="L37" s="18">
        <f t="shared" si="4"/>
        <v>1.02585277777778</v>
      </c>
      <c r="M37" s="13" t="s">
        <v>75</v>
      </c>
      <c r="N37" s="18">
        <f>(O36-P36)*C22/100</f>
        <v>2.15499132600292</v>
      </c>
      <c r="O37" s="18">
        <f t="shared" si="19"/>
        <v>1.13927337388319</v>
      </c>
      <c r="P37" s="18">
        <f t="shared" si="5"/>
        <v>0.123625887993035</v>
      </c>
      <c r="Q37" s="23">
        <f t="shared" si="6"/>
        <v>0.0214284872521261</v>
      </c>
      <c r="R37" s="18">
        <f t="shared" si="7"/>
        <v>0.177814481481481</v>
      </c>
      <c r="S37" s="24">
        <f t="shared" si="8"/>
        <v>0.120510360425046</v>
      </c>
      <c r="T37" s="3">
        <v>0.01</v>
      </c>
      <c r="U37" s="25">
        <f t="shared" si="9"/>
        <v>0.00120510360425046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0.0306551036042505</v>
      </c>
      <c r="AR37" s="28">
        <f t="shared" si="15"/>
        <v>102.585277777778</v>
      </c>
      <c r="AS37" s="1">
        <f t="shared" si="16"/>
        <v>0.173333333333333</v>
      </c>
      <c r="AT37" s="2">
        <f t="shared" si="20"/>
        <v>70.9319323230398</v>
      </c>
      <c r="AU37" s="1">
        <f t="shared" si="17"/>
        <v>259051.737580816</v>
      </c>
    </row>
    <row r="38" s="1" customFormat="1" spans="1:48">
      <c r="A38" s="13"/>
      <c r="B38" s="13"/>
      <c r="C38" s="16">
        <v>11</v>
      </c>
      <c r="D38" s="17">
        <v>9.012110251</v>
      </c>
      <c r="E38" s="19">
        <f t="shared" si="18"/>
        <v>14.7722603180645</v>
      </c>
      <c r="F38" s="16" t="s">
        <v>75</v>
      </c>
      <c r="G38" s="13">
        <v>12</v>
      </c>
      <c r="H38" s="18">
        <f t="shared" si="0"/>
        <v>9.012110251</v>
      </c>
      <c r="I38" s="18">
        <f t="shared" si="1"/>
        <v>282.162110251</v>
      </c>
      <c r="J38" s="18">
        <f t="shared" si="2"/>
        <v>0.0544078963812314</v>
      </c>
      <c r="K38" s="18">
        <f t="shared" si="3"/>
        <v>102.585277777778</v>
      </c>
      <c r="L38" s="18">
        <f t="shared" si="4"/>
        <v>1.02585277777778</v>
      </c>
      <c r="M38" s="13" t="s">
        <v>73</v>
      </c>
      <c r="N38" s="13"/>
      <c r="O38" s="18">
        <f t="shared" si="19"/>
        <v>2.04150026366794</v>
      </c>
      <c r="P38" s="18">
        <f t="shared" si="5"/>
        <v>0.111073734807902</v>
      </c>
      <c r="Q38" s="23">
        <f t="shared" si="6"/>
        <v>0.0192527807000363</v>
      </c>
      <c r="R38" s="18">
        <f t="shared" si="7"/>
        <v>0.177814481481481</v>
      </c>
      <c r="S38" s="24">
        <f t="shared" si="8"/>
        <v>0.1082745372572</v>
      </c>
      <c r="T38" s="3">
        <v>0.01</v>
      </c>
      <c r="U38" s="25">
        <f t="shared" si="9"/>
        <v>0.001082745372572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0.022982745372572</v>
      </c>
      <c r="AR38" s="28">
        <f t="shared" si="15"/>
        <v>102.585277777778</v>
      </c>
      <c r="AS38" s="1">
        <f t="shared" si="16"/>
        <v>0.173333333333333</v>
      </c>
      <c r="AT38" s="2">
        <f t="shared" si="20"/>
        <v>70.9319323230398</v>
      </c>
      <c r="AU38" s="1">
        <f t="shared" si="17"/>
        <v>194216.277981091</v>
      </c>
      <c r="AV38" s="1">
        <f>SUM(AU27:AU38)</f>
        <v>3137962.13571528</v>
      </c>
    </row>
    <row r="39" s="1" customFormat="1" spans="1:46">
      <c r="A39" s="13"/>
      <c r="B39" s="13"/>
      <c r="C39" s="16">
        <v>12</v>
      </c>
      <c r="D39" s="17">
        <v>0.183232035032258</v>
      </c>
      <c r="E39" s="19">
        <f t="shared" si="18"/>
        <v>9.012110251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1.482311356</v>
      </c>
      <c r="E42" s="16"/>
      <c r="F42" s="16"/>
      <c r="G42" s="13">
        <v>1</v>
      </c>
      <c r="H42" s="18">
        <f t="shared" ref="H42:H53" si="21">E43</f>
        <v>1.482311356</v>
      </c>
      <c r="I42" s="18">
        <f t="shared" ref="I42:I53" si="22">H42+273.15</f>
        <v>274.632311356</v>
      </c>
      <c r="J42" s="18">
        <f t="shared" ref="J42:J53" si="23">EXP(($C$16*(I42-$C$14))/($C$17*I42*$C$14))</f>
        <v>0.0211234468932376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0.0016284285245902</v>
      </c>
      <c r="Q42" s="23">
        <f t="shared" ref="Q42:Q53" si="27">P42*$B$44</f>
        <v>0.000301259277049187</v>
      </c>
      <c r="R42" s="18">
        <f t="shared" ref="R42:R53" si="28">L42*$B$44</f>
        <v>0.0142618427083333</v>
      </c>
      <c r="S42" s="24">
        <f t="shared" ref="S42:S53" si="29">Q42/R42</f>
        <v>0.0211234468932376</v>
      </c>
      <c r="T42" s="3">
        <v>0.01</v>
      </c>
      <c r="U42" s="25">
        <f t="shared" ref="U42:U53" si="30">S42*T42</f>
        <v>0.000211234468932376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0.0273112344689324</v>
      </c>
      <c r="AR42" s="28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239.865984712461</v>
      </c>
      <c r="AU42" s="1">
        <f t="shared" ref="AU42:AU53" si="37">AT42*10000*AS42*0.67*AR42*AQ42</f>
        <v>62597.9975853067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-3.84180975435484</v>
      </c>
      <c r="E43" s="19">
        <f t="shared" ref="E43:E54" si="38">D42</f>
        <v>1.482311356</v>
      </c>
      <c r="F43" s="16" t="s">
        <v>73</v>
      </c>
      <c r="G43" s="13">
        <v>2</v>
      </c>
      <c r="H43" s="18">
        <f t="shared" si="21"/>
        <v>-3.84180975435484</v>
      </c>
      <c r="I43" s="18">
        <f t="shared" si="22"/>
        <v>269.308190245645</v>
      </c>
      <c r="J43" s="18">
        <f t="shared" si="23"/>
        <v>0.0104800480297193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0.152553654808743</v>
      </c>
      <c r="P43" s="18">
        <f t="shared" si="26"/>
        <v>0.00159876962950485</v>
      </c>
      <c r="Q43" s="23">
        <f t="shared" si="27"/>
        <v>0.000295772381458397</v>
      </c>
      <c r="R43" s="18">
        <f t="shared" si="28"/>
        <v>0.0142618427083333</v>
      </c>
      <c r="S43" s="24">
        <f t="shared" si="29"/>
        <v>0.0207387213214442</v>
      </c>
      <c r="T43" s="3">
        <v>0.01</v>
      </c>
      <c r="U43" s="25">
        <f t="shared" si="30"/>
        <v>0.000207387213214442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0.0150073872132144</v>
      </c>
      <c r="AR43" s="28">
        <f t="shared" si="34"/>
        <v>7.70910416666667</v>
      </c>
      <c r="AS43" s="1">
        <f t="shared" si="35"/>
        <v>0.185</v>
      </c>
      <c r="AT43" s="2">
        <f t="shared" si="36"/>
        <v>239.865984712461</v>
      </c>
      <c r="AU43" s="1">
        <f t="shared" si="37"/>
        <v>34397.2876657481</v>
      </c>
    </row>
    <row r="44" s="1" customFormat="1" spans="1:47">
      <c r="A44" s="13" t="s">
        <v>38</v>
      </c>
      <c r="B44" s="13">
        <f>I5</f>
        <v>0.185</v>
      </c>
      <c r="C44" s="16">
        <v>2</v>
      </c>
      <c r="D44" s="17">
        <v>1.06743501303571</v>
      </c>
      <c r="E44" s="19">
        <f t="shared" si="38"/>
        <v>-3.84180975435484</v>
      </c>
      <c r="F44" s="16" t="s">
        <v>73</v>
      </c>
      <c r="G44" s="13">
        <v>3</v>
      </c>
      <c r="H44" s="18">
        <f t="shared" si="21"/>
        <v>1.06743501303571</v>
      </c>
      <c r="I44" s="18">
        <f t="shared" si="22"/>
        <v>274.217435013036</v>
      </c>
      <c r="J44" s="18">
        <f t="shared" si="23"/>
        <v>0.0200202403210136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0.228045926845905</v>
      </c>
      <c r="P44" s="18">
        <f t="shared" si="26"/>
        <v>0.0045655342596833</v>
      </c>
      <c r="Q44" s="23">
        <f t="shared" si="27"/>
        <v>0.000844623838041411</v>
      </c>
      <c r="R44" s="18">
        <f t="shared" si="28"/>
        <v>0.0142618427083333</v>
      </c>
      <c r="S44" s="24">
        <f t="shared" si="29"/>
        <v>0.0592226302950242</v>
      </c>
      <c r="T44" s="3">
        <v>0.01</v>
      </c>
      <c r="U44" s="25">
        <f t="shared" si="30"/>
        <v>0.000592226302950242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0.0153922263029502</v>
      </c>
      <c r="AR44" s="28">
        <f t="shared" si="34"/>
        <v>7.70910416666667</v>
      </c>
      <c r="AS44" s="1">
        <f t="shared" si="35"/>
        <v>0.185</v>
      </c>
      <c r="AT44" s="2">
        <f t="shared" si="36"/>
        <v>239.865984712461</v>
      </c>
      <c r="AU44" s="1">
        <f t="shared" si="37"/>
        <v>35279.3479928789</v>
      </c>
    </row>
    <row r="45" s="1" customFormat="1" spans="1:47">
      <c r="A45" s="13"/>
      <c r="B45" s="13"/>
      <c r="C45" s="16">
        <v>3</v>
      </c>
      <c r="D45" s="17">
        <v>7.37498605887097</v>
      </c>
      <c r="E45" s="19">
        <f t="shared" si="38"/>
        <v>1.06743501303571</v>
      </c>
      <c r="F45" s="16" t="s">
        <v>73</v>
      </c>
      <c r="G45" s="13">
        <v>4</v>
      </c>
      <c r="H45" s="18">
        <f t="shared" si="21"/>
        <v>7.37498605887097</v>
      </c>
      <c r="I45" s="18">
        <f t="shared" si="22"/>
        <v>280.524986058871</v>
      </c>
      <c r="J45" s="18">
        <f t="shared" si="23"/>
        <v>0.0444837647158433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0.300571434252888</v>
      </c>
      <c r="P45" s="18">
        <f t="shared" si="26"/>
        <v>0.0133705489616091</v>
      </c>
      <c r="Q45" s="23">
        <f t="shared" si="27"/>
        <v>0.00247355155789767</v>
      </c>
      <c r="R45" s="18">
        <f t="shared" si="28"/>
        <v>0.0142618427083333</v>
      </c>
      <c r="S45" s="24">
        <f t="shared" si="29"/>
        <v>0.173438426470119</v>
      </c>
      <c r="T45" s="3">
        <v>0.01</v>
      </c>
      <c r="U45" s="25">
        <f t="shared" si="30"/>
        <v>0.00173438426470119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0.0165343842647012</v>
      </c>
      <c r="AR45" s="28">
        <f t="shared" si="34"/>
        <v>7.70910416666667</v>
      </c>
      <c r="AS45" s="1">
        <f t="shared" si="35"/>
        <v>0.185</v>
      </c>
      <c r="AT45" s="2">
        <f t="shared" si="36"/>
        <v>239.865984712461</v>
      </c>
      <c r="AU45" s="1">
        <f t="shared" si="37"/>
        <v>37897.2011482555</v>
      </c>
    </row>
    <row r="46" s="1" customFormat="1" spans="1:47">
      <c r="A46" s="13"/>
      <c r="B46" s="13"/>
      <c r="C46" s="16">
        <v>4</v>
      </c>
      <c r="D46" s="17">
        <v>13.7770717995</v>
      </c>
      <c r="E46" s="19">
        <f t="shared" si="38"/>
        <v>7.37498605887097</v>
      </c>
      <c r="F46" s="16" t="s">
        <v>73</v>
      </c>
      <c r="G46" s="13">
        <v>5</v>
      </c>
      <c r="H46" s="18">
        <f t="shared" si="21"/>
        <v>13.7770717995</v>
      </c>
      <c r="I46" s="18">
        <f t="shared" si="22"/>
        <v>286.9270717995</v>
      </c>
      <c r="J46" s="18">
        <f t="shared" si="23"/>
        <v>0.0965031543352836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0.272840841026715</v>
      </c>
      <c r="O46" s="18">
        <f t="shared" si="39"/>
        <v>0.0914510859312307</v>
      </c>
      <c r="P46" s="18">
        <f t="shared" si="26"/>
        <v>0.00882531825975084</v>
      </c>
      <c r="Q46" s="23">
        <f t="shared" si="27"/>
        <v>0.0016326838780539</v>
      </c>
      <c r="R46" s="18">
        <f t="shared" si="28"/>
        <v>0.0142618427083333</v>
      </c>
      <c r="S46" s="24">
        <f t="shared" si="29"/>
        <v>0.114479167344898</v>
      </c>
      <c r="T46" s="3">
        <v>0.01</v>
      </c>
      <c r="U46" s="25">
        <f t="shared" si="30"/>
        <v>0.00114479167344898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0.015944791673449</v>
      </c>
      <c r="AR46" s="28">
        <f t="shared" si="34"/>
        <v>7.70910416666667</v>
      </c>
      <c r="AS46" s="1">
        <f t="shared" si="35"/>
        <v>0.185</v>
      </c>
      <c r="AT46" s="2">
        <f t="shared" si="36"/>
        <v>239.865984712461</v>
      </c>
      <c r="AU46" s="1">
        <f t="shared" si="37"/>
        <v>36545.8409361968</v>
      </c>
    </row>
    <row r="47" s="1" customFormat="1" spans="1:47">
      <c r="A47" s="13"/>
      <c r="B47" s="13"/>
      <c r="C47" s="16">
        <v>5</v>
      </c>
      <c r="D47" s="17">
        <v>19.4650551529032</v>
      </c>
      <c r="E47" s="19">
        <f t="shared" si="38"/>
        <v>13.7770717995</v>
      </c>
      <c r="F47" s="16" t="s">
        <v>75</v>
      </c>
      <c r="G47" s="13">
        <v>6</v>
      </c>
      <c r="H47" s="18">
        <f t="shared" si="21"/>
        <v>19.4650551529032</v>
      </c>
      <c r="I47" s="18">
        <f t="shared" si="22"/>
        <v>292.615055152903</v>
      </c>
      <c r="J47" s="18">
        <f t="shared" si="23"/>
        <v>0.186646048059013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0.159716809338147</v>
      </c>
      <c r="P47" s="18">
        <f t="shared" si="26"/>
        <v>0.0298105112715599</v>
      </c>
      <c r="Q47" s="23">
        <f t="shared" si="27"/>
        <v>0.00551494458523858</v>
      </c>
      <c r="R47" s="18">
        <f t="shared" si="28"/>
        <v>0.0142618427083333</v>
      </c>
      <c r="S47" s="24">
        <f t="shared" si="29"/>
        <v>0.386692287807672</v>
      </c>
      <c r="T47" s="3">
        <v>0.01</v>
      </c>
      <c r="U47" s="25">
        <f t="shared" si="30"/>
        <v>0.00386692287807672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0.0309669228780767</v>
      </c>
      <c r="AR47" s="28">
        <f t="shared" si="34"/>
        <v>7.70910416666667</v>
      </c>
      <c r="AS47" s="1">
        <f t="shared" si="35"/>
        <v>0.185</v>
      </c>
      <c r="AT47" s="2">
        <f t="shared" si="36"/>
        <v>239.865984712461</v>
      </c>
      <c r="AU47" s="1">
        <f t="shared" si="37"/>
        <v>70976.922180186</v>
      </c>
    </row>
    <row r="48" s="1" customFormat="1" spans="1:47">
      <c r="A48" s="13"/>
      <c r="B48" s="13"/>
      <c r="C48" s="16">
        <v>6</v>
      </c>
      <c r="D48" s="17">
        <v>24.9366587803333</v>
      </c>
      <c r="E48" s="19">
        <f t="shared" si="38"/>
        <v>19.4650551529032</v>
      </c>
      <c r="F48" s="16" t="s">
        <v>73</v>
      </c>
      <c r="G48" s="13">
        <v>7</v>
      </c>
      <c r="H48" s="18">
        <f t="shared" si="21"/>
        <v>24.9366587803333</v>
      </c>
      <c r="I48" s="18">
        <f t="shared" si="22"/>
        <v>298.086658780333</v>
      </c>
      <c r="J48" s="18">
        <f t="shared" si="23"/>
        <v>0.343780373493025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0.206997339733253</v>
      </c>
      <c r="P48" s="18">
        <f t="shared" si="26"/>
        <v>0.0711616227655604</v>
      </c>
      <c r="Q48" s="23">
        <f t="shared" si="27"/>
        <v>0.0131649002116287</v>
      </c>
      <c r="R48" s="18">
        <f t="shared" si="28"/>
        <v>0.0142618427083333</v>
      </c>
      <c r="S48" s="24">
        <f t="shared" si="29"/>
        <v>0.923085500300483</v>
      </c>
      <c r="T48" s="3">
        <v>0.01</v>
      </c>
      <c r="U48" s="25">
        <f t="shared" si="30"/>
        <v>0.00923085500300483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0.0363308550030048</v>
      </c>
      <c r="AR48" s="28">
        <f t="shared" si="34"/>
        <v>7.70910416666667</v>
      </c>
      <c r="AS48" s="1">
        <f t="shared" si="35"/>
        <v>0.185</v>
      </c>
      <c r="AT48" s="2">
        <f t="shared" si="36"/>
        <v>239.865984712461</v>
      </c>
      <c r="AU48" s="1">
        <f t="shared" si="37"/>
        <v>83271.1819137016</v>
      </c>
    </row>
    <row r="49" s="1" customFormat="1" spans="1:47">
      <c r="A49" s="13"/>
      <c r="B49" s="13"/>
      <c r="C49" s="16">
        <v>7</v>
      </c>
      <c r="D49" s="17">
        <v>26.4535541903226</v>
      </c>
      <c r="E49" s="19">
        <f t="shared" si="38"/>
        <v>24.9366587803333</v>
      </c>
      <c r="F49" s="16" t="s">
        <v>73</v>
      </c>
      <c r="G49" s="13">
        <v>8</v>
      </c>
      <c r="H49" s="18">
        <f t="shared" si="21"/>
        <v>26.4535541903226</v>
      </c>
      <c r="I49" s="18">
        <f t="shared" si="22"/>
        <v>299.603554190323</v>
      </c>
      <c r="J49" s="18">
        <f t="shared" si="23"/>
        <v>0.405606140216634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0.21292675863436</v>
      </c>
      <c r="P49" s="18">
        <f t="shared" si="26"/>
        <v>0.0863644007185214</v>
      </c>
      <c r="Q49" s="23">
        <f t="shared" si="27"/>
        <v>0.0159774141329265</v>
      </c>
      <c r="R49" s="18">
        <f t="shared" si="28"/>
        <v>0.0142618427083333</v>
      </c>
      <c r="S49" s="24">
        <f t="shared" si="29"/>
        <v>1.12029100724766</v>
      </c>
      <c r="T49" s="3">
        <v>0.01</v>
      </c>
      <c r="U49" s="25">
        <f t="shared" si="30"/>
        <v>0.0112029100724766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0.0457029100724766</v>
      </c>
      <c r="AR49" s="28">
        <f t="shared" si="34"/>
        <v>7.70910416666667</v>
      </c>
      <c r="AS49" s="1">
        <f t="shared" si="35"/>
        <v>0.185</v>
      </c>
      <c r="AT49" s="2">
        <f t="shared" si="36"/>
        <v>239.865984712461</v>
      </c>
      <c r="AU49" s="1">
        <f t="shared" si="37"/>
        <v>104752.154561625</v>
      </c>
    </row>
    <row r="50" s="1" customFormat="1" spans="1:47">
      <c r="A50" s="13"/>
      <c r="B50" s="13"/>
      <c r="C50" s="16">
        <v>8</v>
      </c>
      <c r="D50" s="17">
        <v>24.9716505941936</v>
      </c>
      <c r="E50" s="19">
        <f t="shared" si="38"/>
        <v>26.4535541903226</v>
      </c>
      <c r="F50" s="16" t="s">
        <v>73</v>
      </c>
      <c r="G50" s="13">
        <v>9</v>
      </c>
      <c r="H50" s="18">
        <f t="shared" si="21"/>
        <v>24.9716505941936</v>
      </c>
      <c r="I50" s="18">
        <f t="shared" si="22"/>
        <v>298.121650594194</v>
      </c>
      <c r="J50" s="18">
        <f t="shared" si="23"/>
        <v>0.345100939275592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0.203653399582505</v>
      </c>
      <c r="P50" s="18">
        <f t="shared" si="26"/>
        <v>0.0702809794825899</v>
      </c>
      <c r="Q50" s="23">
        <f t="shared" si="27"/>
        <v>0.0130019812042791</v>
      </c>
      <c r="R50" s="18">
        <f t="shared" si="28"/>
        <v>0.0142618427083333</v>
      </c>
      <c r="S50" s="24">
        <f t="shared" si="29"/>
        <v>0.911662081133593</v>
      </c>
      <c r="T50" s="3">
        <v>0.01</v>
      </c>
      <c r="U50" s="25">
        <f t="shared" si="30"/>
        <v>0.00911662081133593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0.0436166208113359</v>
      </c>
      <c r="AR50" s="28">
        <f t="shared" si="34"/>
        <v>7.70910416666667</v>
      </c>
      <c r="AS50" s="1">
        <f t="shared" si="35"/>
        <v>0.185</v>
      </c>
      <c r="AT50" s="2">
        <f t="shared" si="36"/>
        <v>239.865984712461</v>
      </c>
      <c r="AU50" s="1">
        <f t="shared" si="37"/>
        <v>99970.3300608066</v>
      </c>
    </row>
    <row r="51" s="1" customFormat="1" spans="1:47">
      <c r="A51" s="13"/>
      <c r="B51" s="13"/>
      <c r="C51" s="16">
        <v>9</v>
      </c>
      <c r="D51" s="17">
        <v>19.6235659386667</v>
      </c>
      <c r="E51" s="19">
        <f t="shared" si="38"/>
        <v>24.9716505941936</v>
      </c>
      <c r="F51" s="16" t="s">
        <v>73</v>
      </c>
      <c r="G51" s="13">
        <v>10</v>
      </c>
      <c r="H51" s="18">
        <f t="shared" si="21"/>
        <v>19.6235659386667</v>
      </c>
      <c r="I51" s="18">
        <f t="shared" si="22"/>
        <v>292.773565938667</v>
      </c>
      <c r="J51" s="18">
        <f t="shared" si="23"/>
        <v>0.190039039308831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0.210463461766582</v>
      </c>
      <c r="P51" s="18">
        <f t="shared" si="26"/>
        <v>0.0399962740837321</v>
      </c>
      <c r="Q51" s="23">
        <f t="shared" si="27"/>
        <v>0.00739931070549043</v>
      </c>
      <c r="R51" s="18">
        <f t="shared" si="28"/>
        <v>0.0142618427083333</v>
      </c>
      <c r="S51" s="24">
        <f t="shared" si="29"/>
        <v>0.518818700837792</v>
      </c>
      <c r="T51" s="3">
        <v>0.01</v>
      </c>
      <c r="U51" s="25">
        <f t="shared" si="30"/>
        <v>0.00518818700837792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0.0322881870083779</v>
      </c>
      <c r="AR51" s="28">
        <f t="shared" si="34"/>
        <v>7.70910416666667</v>
      </c>
      <c r="AS51" s="1">
        <f t="shared" si="35"/>
        <v>0.185</v>
      </c>
      <c r="AT51" s="2">
        <f t="shared" si="36"/>
        <v>239.865984712461</v>
      </c>
      <c r="AU51" s="1">
        <f t="shared" si="37"/>
        <v>74005.2909246392</v>
      </c>
    </row>
    <row r="52" s="1" customFormat="1" spans="1:47">
      <c r="A52" s="13"/>
      <c r="B52" s="13"/>
      <c r="C52" s="16">
        <v>10</v>
      </c>
      <c r="D52" s="17">
        <v>14.7722603180645</v>
      </c>
      <c r="E52" s="19">
        <f t="shared" si="38"/>
        <v>19.6235659386667</v>
      </c>
      <c r="F52" s="16" t="s">
        <v>73</v>
      </c>
      <c r="G52" s="13">
        <v>11</v>
      </c>
      <c r="H52" s="18">
        <f t="shared" si="21"/>
        <v>14.7722603180645</v>
      </c>
      <c r="I52" s="18">
        <f t="shared" si="22"/>
        <v>287.922260318065</v>
      </c>
      <c r="J52" s="18">
        <f t="shared" si="23"/>
        <v>0.108512926596062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0.161943828298707</v>
      </c>
      <c r="O52" s="18">
        <f t="shared" si="39"/>
        <v>0.0856144010508091</v>
      </c>
      <c r="P52" s="18">
        <f t="shared" si="26"/>
        <v>0.00929026921679226</v>
      </c>
      <c r="Q52" s="23">
        <f t="shared" si="27"/>
        <v>0.00171869980510657</v>
      </c>
      <c r="R52" s="18">
        <f t="shared" si="28"/>
        <v>0.0142618427083333</v>
      </c>
      <c r="S52" s="24">
        <f t="shared" si="29"/>
        <v>0.120510360425046</v>
      </c>
      <c r="T52" s="3">
        <v>0.01</v>
      </c>
      <c r="U52" s="25">
        <f t="shared" si="30"/>
        <v>0.00120510360425046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0.0283051036042505</v>
      </c>
      <c r="AR52" s="28">
        <f t="shared" si="34"/>
        <v>7.70910416666667</v>
      </c>
      <c r="AS52" s="1">
        <f t="shared" si="35"/>
        <v>0.185</v>
      </c>
      <c r="AT52" s="2">
        <f t="shared" si="36"/>
        <v>239.865984712461</v>
      </c>
      <c r="AU52" s="1">
        <f t="shared" si="37"/>
        <v>64875.9692311334</v>
      </c>
    </row>
    <row r="53" s="1" customFormat="1" spans="1:48">
      <c r="A53" s="13"/>
      <c r="B53" s="13"/>
      <c r="C53" s="16">
        <v>11</v>
      </c>
      <c r="D53" s="17">
        <v>9.012110251</v>
      </c>
      <c r="E53" s="19">
        <f t="shared" si="38"/>
        <v>14.7722603180645</v>
      </c>
      <c r="F53" s="16" t="s">
        <v>75</v>
      </c>
      <c r="G53" s="13">
        <v>12</v>
      </c>
      <c r="H53" s="18">
        <f t="shared" si="21"/>
        <v>9.012110251</v>
      </c>
      <c r="I53" s="18">
        <f t="shared" si="22"/>
        <v>282.162110251</v>
      </c>
      <c r="J53" s="18">
        <f t="shared" si="23"/>
        <v>0.0544078963812314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0.153415173500684</v>
      </c>
      <c r="P53" s="18">
        <f t="shared" si="26"/>
        <v>0.00834699686313383</v>
      </c>
      <c r="Q53" s="23">
        <f t="shared" si="27"/>
        <v>0.00154419441967976</v>
      </c>
      <c r="R53" s="18">
        <f t="shared" si="28"/>
        <v>0.0142618427083333</v>
      </c>
      <c r="S53" s="24">
        <f t="shared" si="29"/>
        <v>0.1082745372572</v>
      </c>
      <c r="T53" s="3">
        <v>0.01</v>
      </c>
      <c r="U53" s="25">
        <f t="shared" si="30"/>
        <v>0.001082745372572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0.015882745372572</v>
      </c>
      <c r="AR53" s="28">
        <f t="shared" si="34"/>
        <v>7.70910416666667</v>
      </c>
      <c r="AS53" s="1">
        <f t="shared" si="35"/>
        <v>0.185</v>
      </c>
      <c r="AT53" s="2">
        <f t="shared" si="36"/>
        <v>239.865984712461</v>
      </c>
      <c r="AU53" s="1">
        <f t="shared" si="37"/>
        <v>36403.6293420306</v>
      </c>
      <c r="AV53" s="1">
        <f>SUM(AU42:AU53)</f>
        <v>740973.153542508</v>
      </c>
    </row>
    <row r="54" s="1" customFormat="1" spans="1:46">
      <c r="A54" s="13"/>
      <c r="B54" s="13"/>
      <c r="C54" s="16">
        <v>12</v>
      </c>
      <c r="D54" s="17">
        <v>0.183232035032258</v>
      </c>
      <c r="E54" s="19">
        <f t="shared" si="38"/>
        <v>9.012110251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66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</row>
    <row r="57" s="13" customFormat="1" spans="1:66">
      <c r="A57" s="37" t="s">
        <v>5</v>
      </c>
      <c r="B57" s="37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13" t="s">
        <v>59</v>
      </c>
      <c r="L57" s="13" t="s">
        <v>60</v>
      </c>
      <c r="M57" s="13" t="s">
        <v>61</v>
      </c>
      <c r="N57" s="13" t="s">
        <v>62</v>
      </c>
      <c r="O57" s="13" t="s">
        <v>63</v>
      </c>
      <c r="P57" s="13" t="s">
        <v>64</v>
      </c>
      <c r="Q57" s="13" t="s">
        <v>65</v>
      </c>
      <c r="R57" s="13" t="s">
        <v>66</v>
      </c>
      <c r="S57" s="4" t="s">
        <v>12</v>
      </c>
      <c r="T57" s="4" t="s">
        <v>13</v>
      </c>
      <c r="U57" s="4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G57" s="1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</row>
    <row r="58" s="13" customFormat="1" spans="1:78">
      <c r="A58" s="13" t="s">
        <v>71</v>
      </c>
      <c r="B58" s="13">
        <f>F7</f>
        <v>108.2955</v>
      </c>
      <c r="C58" s="16" t="s">
        <v>72</v>
      </c>
      <c r="D58" s="17">
        <v>1.482311356</v>
      </c>
      <c r="E58" s="16"/>
      <c r="F58" s="16"/>
      <c r="G58" s="13">
        <v>1</v>
      </c>
      <c r="H58" s="18">
        <f t="shared" ref="H58:H69" si="40">E59</f>
        <v>1.482311356</v>
      </c>
      <c r="I58" s="18">
        <f t="shared" ref="I58:I69" si="41">H58+273.15</f>
        <v>274.632311356</v>
      </c>
      <c r="J58" s="18">
        <f t="shared" ref="J58:J69" si="42">EXP(($C$16*(I58-$C$14))/($C$17*I58*$C$14))</f>
        <v>0.0211234468932376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O58" s="18">
        <f>L58</f>
        <v>2.43664875</v>
      </c>
      <c r="P58" s="18">
        <f t="shared" ref="P58:P69" si="45">O58*J58</f>
        <v>0.0514704204680988</v>
      </c>
      <c r="Q58" s="23">
        <f t="shared" ref="Q58:Q69" si="46">P58*$B$60</f>
        <v>0.0231616892106444</v>
      </c>
      <c r="R58" s="18">
        <f t="shared" ref="R58:R69" si="47">L58*$B$60</f>
        <v>1.0964919375</v>
      </c>
      <c r="S58" s="24">
        <f t="shared" ref="S58:S69" si="48">Q58/R58</f>
        <v>0.0211234468932376</v>
      </c>
      <c r="T58" s="4">
        <v>0.27</v>
      </c>
      <c r="U58" s="38">
        <f t="shared" ref="U58:U69" si="49">S58*T58</f>
        <v>0.00570333066117415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0.228119554194344</v>
      </c>
      <c r="AC58" s="28">
        <f t="shared" ref="AC58:AC69" si="51">$B$58/12</f>
        <v>9.024625</v>
      </c>
      <c r="AD58" s="1">
        <f t="shared" ref="AD58:AD69" si="52">$B$60</f>
        <v>0.45</v>
      </c>
      <c r="AE58" s="29">
        <f t="shared" ref="AE58:AE69" si="53">$E$7/12</f>
        <v>617.908452270064</v>
      </c>
      <c r="AF58" s="1">
        <f t="shared" ref="AF58:AF69" si="54">AE58*10000*AC58*AB58</f>
        <v>12720840.7212425</v>
      </c>
      <c r="AG58" s="1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4"/>
      <c r="BP58" s="4"/>
      <c r="BQ58" s="38"/>
      <c r="BR58" s="24"/>
      <c r="BS58" s="27"/>
      <c r="BT58" s="27"/>
      <c r="BU58" s="24"/>
      <c r="BV58" s="27"/>
      <c r="BW58" s="38"/>
      <c r="BX58" s="4"/>
      <c r="BY58" s="4"/>
      <c r="BZ58" s="4"/>
    </row>
    <row r="59" s="13" customFormat="1" spans="1:78">
      <c r="A59" s="13" t="s">
        <v>74</v>
      </c>
      <c r="B59" s="13">
        <v>27</v>
      </c>
      <c r="C59" s="16">
        <v>1</v>
      </c>
      <c r="D59" s="17">
        <v>-3.84180975435484</v>
      </c>
      <c r="E59" s="19">
        <f t="shared" ref="E59:E70" si="55">D58</f>
        <v>1.482311356</v>
      </c>
      <c r="F59" s="16" t="s">
        <v>73</v>
      </c>
      <c r="G59" s="13">
        <v>2</v>
      </c>
      <c r="H59" s="18">
        <f t="shared" si="40"/>
        <v>-3.84180975435484</v>
      </c>
      <c r="I59" s="18">
        <f t="shared" si="41"/>
        <v>269.308190245645</v>
      </c>
      <c r="J59" s="18">
        <f t="shared" si="42"/>
        <v>0.0104800480297193</v>
      </c>
      <c r="K59" s="18">
        <f t="shared" si="43"/>
        <v>9.024625</v>
      </c>
      <c r="L59" s="18">
        <f t="shared" si="44"/>
        <v>2.43664875</v>
      </c>
      <c r="M59" s="13" t="s">
        <v>73</v>
      </c>
      <c r="O59" s="18">
        <f t="shared" ref="O59:O69" si="56">L59+O58-P58-N59</f>
        <v>4.8218270795319</v>
      </c>
      <c r="P59" s="18">
        <f t="shared" si="45"/>
        <v>0.0505329793844955</v>
      </c>
      <c r="Q59" s="23">
        <f t="shared" si="46"/>
        <v>0.022739840723023</v>
      </c>
      <c r="R59" s="18">
        <f t="shared" si="47"/>
        <v>1.0964919375</v>
      </c>
      <c r="S59" s="24">
        <f t="shared" si="48"/>
        <v>0.0207387213214442</v>
      </c>
      <c r="T59" s="4">
        <v>0.27</v>
      </c>
      <c r="U59" s="38">
        <f t="shared" si="49"/>
        <v>0.00559945475678995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0.228088235609172</v>
      </c>
      <c r="AC59" s="28">
        <f t="shared" si="51"/>
        <v>9.024625</v>
      </c>
      <c r="AD59" s="1">
        <f t="shared" si="52"/>
        <v>0.45</v>
      </c>
      <c r="AE59" s="29">
        <f t="shared" si="53"/>
        <v>617.908452270064</v>
      </c>
      <c r="AF59" s="1">
        <f t="shared" si="54"/>
        <v>12719094.2741437</v>
      </c>
      <c r="AG59" s="1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4"/>
      <c r="BP59" s="4"/>
      <c r="BQ59" s="38"/>
      <c r="BR59" s="24"/>
      <c r="BS59" s="27"/>
      <c r="BT59" s="27"/>
      <c r="BU59" s="24"/>
      <c r="BV59" s="27"/>
      <c r="BW59" s="38"/>
      <c r="BX59" s="4"/>
      <c r="BY59" s="4"/>
      <c r="BZ59" s="4"/>
    </row>
    <row r="60" s="13" customFormat="1" spans="1:78">
      <c r="A60" s="13" t="s">
        <v>38</v>
      </c>
      <c r="B60" s="13">
        <f>H7</f>
        <v>0.45</v>
      </c>
      <c r="C60" s="16">
        <v>2</v>
      </c>
      <c r="D60" s="17">
        <v>1.06743501303571</v>
      </c>
      <c r="E60" s="19">
        <f t="shared" si="55"/>
        <v>-3.84180975435484</v>
      </c>
      <c r="F60" s="16" t="s">
        <v>73</v>
      </c>
      <c r="G60" s="13">
        <v>3</v>
      </c>
      <c r="H60" s="18">
        <f t="shared" si="40"/>
        <v>1.06743501303571</v>
      </c>
      <c r="I60" s="18">
        <f t="shared" si="41"/>
        <v>274.217435013036</v>
      </c>
      <c r="J60" s="18">
        <f t="shared" si="42"/>
        <v>0.0200202403210136</v>
      </c>
      <c r="K60" s="18">
        <f t="shared" si="43"/>
        <v>9.024625</v>
      </c>
      <c r="L60" s="18">
        <f t="shared" si="44"/>
        <v>2.43664875</v>
      </c>
      <c r="M60" s="13" t="s">
        <v>73</v>
      </c>
      <c r="O60" s="18">
        <f t="shared" si="56"/>
        <v>7.2079428501474</v>
      </c>
      <c r="P60" s="18">
        <f t="shared" si="45"/>
        <v>0.144304748080083</v>
      </c>
      <c r="Q60" s="23">
        <f t="shared" si="46"/>
        <v>0.0649371366360372</v>
      </c>
      <c r="R60" s="18">
        <f t="shared" si="47"/>
        <v>1.0964919375</v>
      </c>
      <c r="S60" s="24">
        <f t="shared" si="48"/>
        <v>0.0592226302950242</v>
      </c>
      <c r="T60" s="4">
        <v>0.27</v>
      </c>
      <c r="U60" s="38">
        <f t="shared" si="49"/>
        <v>0.0159901101796565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0.231221018219166</v>
      </c>
      <c r="AC60" s="28">
        <f t="shared" si="51"/>
        <v>9.024625</v>
      </c>
      <c r="AD60" s="1">
        <f t="shared" si="52"/>
        <v>0.45</v>
      </c>
      <c r="AE60" s="29">
        <f t="shared" si="53"/>
        <v>617.908452270064</v>
      </c>
      <c r="AF60" s="1">
        <f t="shared" si="54"/>
        <v>12893790.5150546</v>
      </c>
      <c r="AG60" s="1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4"/>
      <c r="BP60" s="4"/>
      <c r="BQ60" s="38"/>
      <c r="BR60" s="24"/>
      <c r="BS60" s="27"/>
      <c r="BT60" s="27"/>
      <c r="BU60" s="24"/>
      <c r="BV60" s="27"/>
      <c r="BW60" s="38"/>
      <c r="BX60" s="4"/>
      <c r="BY60" s="4"/>
      <c r="BZ60" s="4"/>
    </row>
    <row r="61" s="13" customFormat="1" spans="3:78">
      <c r="C61" s="16">
        <v>3</v>
      </c>
      <c r="D61" s="17">
        <v>7.37498605887097</v>
      </c>
      <c r="E61" s="19">
        <f t="shared" si="55"/>
        <v>1.06743501303571</v>
      </c>
      <c r="F61" s="16" t="s">
        <v>73</v>
      </c>
      <c r="G61" s="13">
        <v>4</v>
      </c>
      <c r="H61" s="18">
        <f t="shared" si="40"/>
        <v>7.37498605887097</v>
      </c>
      <c r="I61" s="18">
        <f t="shared" si="41"/>
        <v>280.524986058871</v>
      </c>
      <c r="J61" s="18">
        <f t="shared" si="42"/>
        <v>0.0444837647158433</v>
      </c>
      <c r="K61" s="18">
        <f t="shared" si="43"/>
        <v>9.024625</v>
      </c>
      <c r="L61" s="18">
        <f t="shared" si="44"/>
        <v>2.43664875</v>
      </c>
      <c r="M61" s="13" t="s">
        <v>73</v>
      </c>
      <c r="O61" s="18">
        <f t="shared" si="56"/>
        <v>9.50028685206732</v>
      </c>
      <c r="P61" s="18">
        <f t="shared" si="45"/>
        <v>0.422608525060382</v>
      </c>
      <c r="Q61" s="23">
        <f t="shared" si="46"/>
        <v>0.190173836277172</v>
      </c>
      <c r="R61" s="18">
        <f t="shared" si="47"/>
        <v>1.0964919375</v>
      </c>
      <c r="S61" s="24">
        <f t="shared" si="48"/>
        <v>0.173438426470119</v>
      </c>
      <c r="T61" s="4">
        <v>0.27</v>
      </c>
      <c r="U61" s="38">
        <f t="shared" si="49"/>
        <v>0.0468283751469321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0.2405187551068</v>
      </c>
      <c r="AC61" s="28">
        <f t="shared" si="51"/>
        <v>9.024625</v>
      </c>
      <c r="AD61" s="1">
        <f t="shared" si="52"/>
        <v>0.45</v>
      </c>
      <c r="AE61" s="29">
        <f t="shared" si="53"/>
        <v>617.908452270064</v>
      </c>
      <c r="AF61" s="1">
        <f t="shared" si="54"/>
        <v>13412268.7771805</v>
      </c>
      <c r="AG61" s="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4"/>
      <c r="BP61" s="4"/>
      <c r="BQ61" s="38"/>
      <c r="BR61" s="24"/>
      <c r="BS61" s="27"/>
      <c r="BT61" s="27"/>
      <c r="BU61" s="24"/>
      <c r="BV61" s="27"/>
      <c r="BW61" s="38"/>
      <c r="BX61" s="4"/>
      <c r="BY61" s="4"/>
      <c r="BZ61" s="4"/>
    </row>
    <row r="62" s="13" customFormat="1" spans="3:78">
      <c r="C62" s="16">
        <v>4</v>
      </c>
      <c r="D62" s="17">
        <v>13.7770717995</v>
      </c>
      <c r="E62" s="19">
        <f t="shared" si="55"/>
        <v>7.37498605887097</v>
      </c>
      <c r="F62" s="16" t="s">
        <v>73</v>
      </c>
      <c r="G62" s="13">
        <v>5</v>
      </c>
      <c r="H62" s="18">
        <f t="shared" si="40"/>
        <v>13.7770717995</v>
      </c>
      <c r="I62" s="18">
        <f t="shared" si="41"/>
        <v>286.9270717995</v>
      </c>
      <c r="J62" s="18">
        <f t="shared" si="42"/>
        <v>0.0965031543352836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8.62379441065659</v>
      </c>
      <c r="O62" s="18">
        <f t="shared" si="56"/>
        <v>2.89053266635035</v>
      </c>
      <c r="P62" s="18">
        <f t="shared" si="45"/>
        <v>0.278945520011986</v>
      </c>
      <c r="Q62" s="23">
        <f t="shared" si="46"/>
        <v>0.125525484005394</v>
      </c>
      <c r="R62" s="18">
        <f t="shared" si="47"/>
        <v>1.0964919375</v>
      </c>
      <c r="S62" s="24">
        <f t="shared" si="48"/>
        <v>0.114479167344898</v>
      </c>
      <c r="T62" s="4">
        <v>0.27</v>
      </c>
      <c r="U62" s="38">
        <f t="shared" si="49"/>
        <v>0.0309093751831224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0.284519176617711</v>
      </c>
      <c r="AC62" s="28">
        <f t="shared" si="51"/>
        <v>9.024625</v>
      </c>
      <c r="AD62" s="1">
        <f t="shared" si="52"/>
        <v>0.45</v>
      </c>
      <c r="AE62" s="29">
        <f t="shared" si="53"/>
        <v>617.908452270064</v>
      </c>
      <c r="AF62" s="1">
        <f t="shared" si="54"/>
        <v>15865904.7913513</v>
      </c>
      <c r="AG62" s="1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4"/>
      <c r="BP62" s="4"/>
      <c r="BQ62" s="38"/>
      <c r="BR62" s="24"/>
      <c r="BS62" s="27"/>
      <c r="BT62" s="27"/>
      <c r="BU62" s="24"/>
      <c r="BV62" s="27"/>
      <c r="BW62" s="38"/>
      <c r="BX62" s="4"/>
      <c r="BY62" s="4"/>
      <c r="BZ62" s="4"/>
    </row>
    <row r="63" s="13" customFormat="1" spans="3:78">
      <c r="C63" s="16">
        <v>5</v>
      </c>
      <c r="D63" s="17">
        <v>19.4650551529032</v>
      </c>
      <c r="E63" s="19">
        <f t="shared" si="55"/>
        <v>13.7770717995</v>
      </c>
      <c r="F63" s="16" t="s">
        <v>75</v>
      </c>
      <c r="G63" s="13">
        <v>6</v>
      </c>
      <c r="H63" s="18">
        <f t="shared" si="40"/>
        <v>19.4650551529032</v>
      </c>
      <c r="I63" s="18">
        <f t="shared" si="41"/>
        <v>292.615055152903</v>
      </c>
      <c r="J63" s="18">
        <f t="shared" si="42"/>
        <v>0.186646048059013</v>
      </c>
      <c r="K63" s="18">
        <f t="shared" si="43"/>
        <v>9.024625</v>
      </c>
      <c r="L63" s="18">
        <f t="shared" si="44"/>
        <v>2.43664875</v>
      </c>
      <c r="M63" s="13" t="s">
        <v>73</v>
      </c>
      <c r="O63" s="18">
        <f t="shared" si="56"/>
        <v>5.04823589633836</v>
      </c>
      <c r="P63" s="18">
        <f t="shared" si="45"/>
        <v>0.942233279721204</v>
      </c>
      <c r="Q63" s="23">
        <f t="shared" si="46"/>
        <v>0.424004975874542</v>
      </c>
      <c r="R63" s="18">
        <f t="shared" si="47"/>
        <v>1.0964919375</v>
      </c>
      <c r="S63" s="24">
        <f t="shared" si="48"/>
        <v>0.386692287807672</v>
      </c>
      <c r="T63" s="4">
        <v>0.27</v>
      </c>
      <c r="U63" s="38">
        <f t="shared" si="49"/>
        <v>0.104406917708071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0.306678685688984</v>
      </c>
      <c r="AC63" s="28">
        <f t="shared" si="51"/>
        <v>9.024625</v>
      </c>
      <c r="AD63" s="1">
        <f t="shared" si="52"/>
        <v>0.45</v>
      </c>
      <c r="AE63" s="29">
        <f t="shared" si="53"/>
        <v>617.908452270064</v>
      </c>
      <c r="AF63" s="1">
        <f t="shared" si="54"/>
        <v>17101605.8970813</v>
      </c>
      <c r="AG63" s="1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4"/>
      <c r="BP63" s="4"/>
      <c r="BQ63" s="38"/>
      <c r="BR63" s="24"/>
      <c r="BS63" s="27"/>
      <c r="BT63" s="27"/>
      <c r="BU63" s="24"/>
      <c r="BV63" s="27"/>
      <c r="BW63" s="38"/>
      <c r="BX63" s="4"/>
      <c r="BY63" s="4"/>
      <c r="BZ63" s="4"/>
    </row>
    <row r="64" s="13" customFormat="1" spans="3:78">
      <c r="C64" s="16">
        <v>6</v>
      </c>
      <c r="D64" s="17">
        <v>24.9366587803333</v>
      </c>
      <c r="E64" s="19">
        <f t="shared" si="55"/>
        <v>19.4650551529032</v>
      </c>
      <c r="F64" s="16" t="s">
        <v>73</v>
      </c>
      <c r="G64" s="13">
        <v>7</v>
      </c>
      <c r="H64" s="18">
        <f t="shared" si="40"/>
        <v>24.9366587803333</v>
      </c>
      <c r="I64" s="18">
        <f t="shared" si="41"/>
        <v>298.086658780333</v>
      </c>
      <c r="J64" s="18">
        <f t="shared" si="42"/>
        <v>0.343780373493025</v>
      </c>
      <c r="K64" s="18">
        <f t="shared" si="43"/>
        <v>9.024625</v>
      </c>
      <c r="L64" s="18">
        <f t="shared" si="44"/>
        <v>2.43664875</v>
      </c>
      <c r="M64" s="13" t="s">
        <v>73</v>
      </c>
      <c r="O64" s="18">
        <f t="shared" si="56"/>
        <v>6.54265136661715</v>
      </c>
      <c r="P64" s="18">
        <f t="shared" si="45"/>
        <v>2.2492351304503</v>
      </c>
      <c r="Q64" s="23">
        <f t="shared" si="46"/>
        <v>1.01215580870263</v>
      </c>
      <c r="R64" s="18">
        <f t="shared" si="47"/>
        <v>1.0964919375</v>
      </c>
      <c r="S64" s="24">
        <f t="shared" si="48"/>
        <v>0.923085500300483</v>
      </c>
      <c r="T64" s="4">
        <v>0.27</v>
      </c>
      <c r="U64" s="38">
        <f t="shared" si="49"/>
        <v>0.24923308508113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0.365543775151961</v>
      </c>
      <c r="AC64" s="28">
        <f t="shared" si="51"/>
        <v>9.024625</v>
      </c>
      <c r="AD64" s="1">
        <f t="shared" si="52"/>
        <v>0.45</v>
      </c>
      <c r="AE64" s="29">
        <f t="shared" si="53"/>
        <v>617.908452270064</v>
      </c>
      <c r="AF64" s="1">
        <f t="shared" si="54"/>
        <v>20384154.0755784</v>
      </c>
      <c r="AG64" s="1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4"/>
      <c r="BP64" s="4"/>
      <c r="BQ64" s="38"/>
      <c r="BR64" s="24"/>
      <c r="BS64" s="27"/>
      <c r="BT64" s="27"/>
      <c r="BU64" s="24"/>
      <c r="BV64" s="27"/>
      <c r="BW64" s="38"/>
      <c r="BX64" s="4"/>
      <c r="BY64" s="4"/>
      <c r="BZ64" s="4"/>
    </row>
    <row r="65" s="13" customFormat="1" spans="3:78">
      <c r="C65" s="16">
        <v>7</v>
      </c>
      <c r="D65" s="17">
        <v>26.4535541903226</v>
      </c>
      <c r="E65" s="19">
        <f t="shared" si="55"/>
        <v>24.9366587803333</v>
      </c>
      <c r="F65" s="16" t="s">
        <v>73</v>
      </c>
      <c r="G65" s="13">
        <v>8</v>
      </c>
      <c r="H65" s="18">
        <f t="shared" si="40"/>
        <v>26.4535541903226</v>
      </c>
      <c r="I65" s="18">
        <f t="shared" si="41"/>
        <v>299.603554190323</v>
      </c>
      <c r="J65" s="18">
        <f t="shared" si="42"/>
        <v>0.405606140216634</v>
      </c>
      <c r="K65" s="18">
        <f t="shared" si="43"/>
        <v>9.024625</v>
      </c>
      <c r="L65" s="18">
        <f t="shared" si="44"/>
        <v>2.43664875</v>
      </c>
      <c r="M65" s="13" t="s">
        <v>73</v>
      </c>
      <c r="O65" s="18">
        <f t="shared" si="56"/>
        <v>6.73006498616686</v>
      </c>
      <c r="P65" s="18">
        <f t="shared" si="45"/>
        <v>2.72975568244625</v>
      </c>
      <c r="Q65" s="23">
        <f t="shared" si="46"/>
        <v>1.22839005710081</v>
      </c>
      <c r="R65" s="18">
        <f t="shared" si="47"/>
        <v>1.0964919375</v>
      </c>
      <c r="S65" s="24">
        <f t="shared" si="48"/>
        <v>1.12029100724766</v>
      </c>
      <c r="T65" s="4">
        <v>0.27</v>
      </c>
      <c r="U65" s="38">
        <f t="shared" si="49"/>
        <v>0.302478571956868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0.381597289444996</v>
      </c>
      <c r="AC65" s="28">
        <f t="shared" si="51"/>
        <v>9.024625</v>
      </c>
      <c r="AD65" s="1">
        <f t="shared" si="52"/>
        <v>0.45</v>
      </c>
      <c r="AE65" s="29">
        <f t="shared" si="53"/>
        <v>617.908452270064</v>
      </c>
      <c r="AF65" s="1">
        <f t="shared" si="54"/>
        <v>21279360.9729403</v>
      </c>
      <c r="AG65" s="1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4"/>
      <c r="BP65" s="4"/>
      <c r="BQ65" s="38"/>
      <c r="BR65" s="24"/>
      <c r="BS65" s="27"/>
      <c r="BT65" s="27"/>
      <c r="BU65" s="24"/>
      <c r="BV65" s="27"/>
      <c r="BW65" s="38"/>
      <c r="BX65" s="4"/>
      <c r="BY65" s="4"/>
      <c r="BZ65" s="4"/>
    </row>
    <row r="66" s="13" customFormat="1" spans="3:78">
      <c r="C66" s="16">
        <v>8</v>
      </c>
      <c r="D66" s="17">
        <v>24.9716505941936</v>
      </c>
      <c r="E66" s="19">
        <f t="shared" si="55"/>
        <v>26.4535541903226</v>
      </c>
      <c r="F66" s="16" t="s">
        <v>73</v>
      </c>
      <c r="G66" s="13">
        <v>9</v>
      </c>
      <c r="H66" s="18">
        <f t="shared" si="40"/>
        <v>24.9716505941936</v>
      </c>
      <c r="I66" s="18">
        <f t="shared" si="41"/>
        <v>298.121650594194</v>
      </c>
      <c r="J66" s="18">
        <f t="shared" si="42"/>
        <v>0.345100939275592</v>
      </c>
      <c r="K66" s="18">
        <f t="shared" si="43"/>
        <v>9.024625</v>
      </c>
      <c r="L66" s="18">
        <f t="shared" si="44"/>
        <v>2.43664875</v>
      </c>
      <c r="M66" s="13" t="s">
        <v>73</v>
      </c>
      <c r="O66" s="18">
        <f t="shared" si="56"/>
        <v>6.43695805372061</v>
      </c>
      <c r="P66" s="18">
        <f t="shared" si="45"/>
        <v>2.22140027041657</v>
      </c>
      <c r="Q66" s="23">
        <f t="shared" si="46"/>
        <v>0.999630121687455</v>
      </c>
      <c r="R66" s="18">
        <f t="shared" si="47"/>
        <v>1.0964919375</v>
      </c>
      <c r="S66" s="24">
        <f t="shared" si="48"/>
        <v>0.911662081133593</v>
      </c>
      <c r="T66" s="4">
        <v>0.27</v>
      </c>
      <c r="U66" s="38">
        <f t="shared" si="49"/>
        <v>0.24614876190607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0.34941385171468</v>
      </c>
      <c r="AC66" s="28">
        <f t="shared" si="51"/>
        <v>9.024625</v>
      </c>
      <c r="AD66" s="1">
        <f t="shared" si="52"/>
        <v>0.45</v>
      </c>
      <c r="AE66" s="29">
        <f t="shared" si="53"/>
        <v>617.908452270064</v>
      </c>
      <c r="AF66" s="1">
        <f t="shared" si="54"/>
        <v>19484686.3047591</v>
      </c>
      <c r="AG66" s="1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4"/>
      <c r="BP66" s="4"/>
      <c r="BQ66" s="38"/>
      <c r="BR66" s="24"/>
      <c r="BS66" s="27"/>
      <c r="BT66" s="27"/>
      <c r="BU66" s="24"/>
      <c r="BV66" s="27"/>
      <c r="BW66" s="38"/>
      <c r="BX66" s="4"/>
      <c r="BY66" s="4"/>
      <c r="BZ66" s="4"/>
    </row>
    <row r="67" s="13" customFormat="1" spans="3:78">
      <c r="C67" s="16">
        <v>9</v>
      </c>
      <c r="D67" s="17">
        <v>19.6235659386667</v>
      </c>
      <c r="E67" s="19">
        <f t="shared" si="55"/>
        <v>24.9716505941936</v>
      </c>
      <c r="F67" s="16" t="s">
        <v>73</v>
      </c>
      <c r="G67" s="13">
        <v>10</v>
      </c>
      <c r="H67" s="18">
        <f t="shared" si="40"/>
        <v>19.6235659386667</v>
      </c>
      <c r="I67" s="18">
        <f t="shared" si="41"/>
        <v>292.773565938667</v>
      </c>
      <c r="J67" s="18">
        <f t="shared" si="42"/>
        <v>0.190039039308831</v>
      </c>
      <c r="K67" s="18">
        <f t="shared" si="43"/>
        <v>9.024625</v>
      </c>
      <c r="L67" s="18">
        <f t="shared" si="44"/>
        <v>2.43664875</v>
      </c>
      <c r="M67" s="13" t="s">
        <v>73</v>
      </c>
      <c r="O67" s="18">
        <f t="shared" si="56"/>
        <v>6.65220653330404</v>
      </c>
      <c r="P67" s="18">
        <f t="shared" si="45"/>
        <v>1.26417893887303</v>
      </c>
      <c r="Q67" s="23">
        <f t="shared" si="46"/>
        <v>0.568880522492863</v>
      </c>
      <c r="R67" s="18">
        <f t="shared" si="47"/>
        <v>1.0964919375</v>
      </c>
      <c r="S67" s="24">
        <f t="shared" si="48"/>
        <v>0.518818700837791</v>
      </c>
      <c r="T67" s="4">
        <v>0.27</v>
      </c>
      <c r="U67" s="38">
        <f t="shared" si="49"/>
        <v>0.140081049226204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0.3174344363417</v>
      </c>
      <c r="AC67" s="28">
        <f t="shared" si="51"/>
        <v>9.024625</v>
      </c>
      <c r="AD67" s="1">
        <f t="shared" si="52"/>
        <v>0.45</v>
      </c>
      <c r="AE67" s="29">
        <f t="shared" si="53"/>
        <v>617.908452270064</v>
      </c>
      <c r="AF67" s="1">
        <f t="shared" si="54"/>
        <v>17701388.7231254</v>
      </c>
      <c r="AG67" s="1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4"/>
      <c r="BP67" s="4"/>
      <c r="BQ67" s="38"/>
      <c r="BR67" s="24"/>
      <c r="BS67" s="27"/>
      <c r="BT67" s="27"/>
      <c r="BU67" s="24"/>
      <c r="BV67" s="27"/>
      <c r="BW67" s="38"/>
      <c r="BX67" s="4"/>
      <c r="BY67" s="4"/>
      <c r="BZ67" s="4"/>
    </row>
    <row r="68" s="13" customFormat="1" spans="3:78">
      <c r="C68" s="16">
        <v>10</v>
      </c>
      <c r="D68" s="17">
        <v>14.7722603180645</v>
      </c>
      <c r="E68" s="19">
        <f t="shared" si="55"/>
        <v>19.6235659386667</v>
      </c>
      <c r="F68" s="16" t="s">
        <v>73</v>
      </c>
      <c r="G68" s="13">
        <v>11</v>
      </c>
      <c r="H68" s="18">
        <f t="shared" si="40"/>
        <v>14.7722603180645</v>
      </c>
      <c r="I68" s="18">
        <f t="shared" si="41"/>
        <v>287.922260318065</v>
      </c>
      <c r="J68" s="18">
        <f t="shared" si="42"/>
        <v>0.108512926596062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5.11862621470946</v>
      </c>
      <c r="O68" s="18">
        <f t="shared" si="56"/>
        <v>2.70605012972155</v>
      </c>
      <c r="P68" s="18">
        <f t="shared" si="45"/>
        <v>0.293641419091739</v>
      </c>
      <c r="Q68" s="23">
        <f t="shared" si="46"/>
        <v>0.132138638591282</v>
      </c>
      <c r="R68" s="18">
        <f t="shared" si="47"/>
        <v>1.0964919375</v>
      </c>
      <c r="S68" s="24">
        <f t="shared" si="48"/>
        <v>0.120510360425046</v>
      </c>
      <c r="T68" s="4">
        <v>0.27</v>
      </c>
      <c r="U68" s="38">
        <f t="shared" si="49"/>
        <v>0.0325377973147625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0.285010145890401</v>
      </c>
      <c r="AC68" s="28">
        <f t="shared" si="51"/>
        <v>9.024625</v>
      </c>
      <c r="AD68" s="1">
        <f t="shared" si="52"/>
        <v>0.45</v>
      </c>
      <c r="AE68" s="29">
        <f t="shared" si="53"/>
        <v>617.908452270064</v>
      </c>
      <c r="AF68" s="1">
        <f t="shared" si="54"/>
        <v>15893283.1629204</v>
      </c>
      <c r="AG68" s="1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4"/>
      <c r="BP68" s="4"/>
      <c r="BQ68" s="38"/>
      <c r="BR68" s="24"/>
      <c r="BS68" s="27"/>
      <c r="BT68" s="27"/>
      <c r="BU68" s="24"/>
      <c r="BV68" s="27"/>
      <c r="BW68" s="38"/>
      <c r="BX68" s="4"/>
      <c r="BY68" s="4"/>
      <c r="BZ68" s="4"/>
    </row>
    <row r="69" s="13" customFormat="1" spans="3:78">
      <c r="C69" s="16">
        <v>11</v>
      </c>
      <c r="D69" s="17">
        <v>9.012110251</v>
      </c>
      <c r="E69" s="19">
        <f t="shared" si="55"/>
        <v>14.7722603180645</v>
      </c>
      <c r="F69" s="16" t="s">
        <v>75</v>
      </c>
      <c r="G69" s="13">
        <v>12</v>
      </c>
      <c r="H69" s="18">
        <f t="shared" si="40"/>
        <v>9.012110251</v>
      </c>
      <c r="I69" s="18">
        <f t="shared" si="41"/>
        <v>282.162110251</v>
      </c>
      <c r="J69" s="18">
        <f t="shared" si="42"/>
        <v>0.0544078963812314</v>
      </c>
      <c r="K69" s="18">
        <f t="shared" si="43"/>
        <v>9.024625</v>
      </c>
      <c r="L69" s="18">
        <f t="shared" si="44"/>
        <v>2.43664875</v>
      </c>
      <c r="M69" s="13" t="s">
        <v>73</v>
      </c>
      <c r="O69" s="18">
        <f t="shared" si="56"/>
        <v>4.84905746062981</v>
      </c>
      <c r="P69" s="18">
        <f t="shared" si="45"/>
        <v>0.263827015864584</v>
      </c>
      <c r="Q69" s="23">
        <f t="shared" si="46"/>
        <v>0.118722157139063</v>
      </c>
      <c r="R69" s="18">
        <f t="shared" si="47"/>
        <v>1.0964919375</v>
      </c>
      <c r="S69" s="24">
        <f t="shared" si="48"/>
        <v>0.1082745372572</v>
      </c>
      <c r="T69" s="4">
        <v>0.27</v>
      </c>
      <c r="U69" s="38">
        <f t="shared" si="49"/>
        <v>0.0292341250594439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0.235214088705422</v>
      </c>
      <c r="AC69" s="28">
        <f t="shared" si="51"/>
        <v>9.024625</v>
      </c>
      <c r="AD69" s="1">
        <f t="shared" si="52"/>
        <v>0.45</v>
      </c>
      <c r="AE69" s="29">
        <f t="shared" si="53"/>
        <v>617.908452270064</v>
      </c>
      <c r="AF69" s="1">
        <f t="shared" si="54"/>
        <v>13116459.7808427</v>
      </c>
      <c r="AG69" s="1">
        <f>SUM(AF58:AF69)</f>
        <v>192572837.99622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4"/>
      <c r="BP69" s="4"/>
      <c r="BQ69" s="38"/>
      <c r="BR69" s="24"/>
      <c r="BS69" s="27"/>
      <c r="BT69" s="27"/>
      <c r="BU69" s="24"/>
      <c r="BV69" s="27"/>
      <c r="BW69" s="38"/>
      <c r="BX69" s="4"/>
      <c r="BY69" s="4"/>
      <c r="BZ69" s="4"/>
    </row>
    <row r="70" s="13" customFormat="1" spans="3:55">
      <c r="C70" s="16">
        <v>12</v>
      </c>
      <c r="D70" s="17">
        <v>0.183232035032258</v>
      </c>
      <c r="E70" s="19">
        <f t="shared" si="55"/>
        <v>9.012110251</v>
      </c>
      <c r="F70" s="16" t="s">
        <v>73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2"/>
      <c r="AU70" s="1"/>
      <c r="AV70" s="1"/>
      <c r="AW70" s="1"/>
      <c r="AX70" s="1"/>
      <c r="AY70" s="1"/>
      <c r="AZ70" s="1"/>
      <c r="BA70" s="1"/>
      <c r="BB70" s="1"/>
      <c r="BC70" s="1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1.482311356</v>
      </c>
      <c r="E74" s="16"/>
      <c r="F74" s="16"/>
      <c r="G74" s="13">
        <v>1</v>
      </c>
      <c r="H74" s="18">
        <f t="shared" ref="H74:H85" si="57">E75</f>
        <v>1.482311356</v>
      </c>
      <c r="I74" s="18">
        <f t="shared" ref="I74:I85" si="58">H74+273.15</f>
        <v>274.632311356</v>
      </c>
      <c r="J74" s="18">
        <f t="shared" ref="J74:J85" si="59">EXP(($C$16*(I74-$C$14))/($C$17*I74*$C$14))</f>
        <v>0.0211234468932376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0.0110099629896933</v>
      </c>
      <c r="Q74" s="23">
        <f t="shared" ref="Q74:Q85" si="63">P74*$B$76</f>
        <v>0.00286259037732026</v>
      </c>
      <c r="R74" s="18">
        <f t="shared" ref="R74:R85" si="64">L74*$B$76</f>
        <v>0.1355172</v>
      </c>
      <c r="S74" s="24">
        <f t="shared" ref="S74:S85" si="65">Q74/R74</f>
        <v>0.0211234468932376</v>
      </c>
      <c r="T74" s="3">
        <v>0.01</v>
      </c>
      <c r="U74" s="25">
        <f t="shared" ref="U74:U85" si="66">S74*T74</f>
        <v>0.000211234468932376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0.0101612344689324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2.3472</v>
      </c>
      <c r="AX74" s="1">
        <f t="shared" ref="AX74:AX85" si="73">AW74*10000*AV74*0.67*AU74*AT74</f>
        <v>2165.53791456679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-3.84180975435484</v>
      </c>
      <c r="E75" s="19">
        <f t="shared" ref="E75:E86" si="74">D74</f>
        <v>1.482311356</v>
      </c>
      <c r="F75" s="16" t="s">
        <v>73</v>
      </c>
      <c r="G75" s="13">
        <v>2</v>
      </c>
      <c r="H75" s="18">
        <f t="shared" si="57"/>
        <v>-3.84180975435484</v>
      </c>
      <c r="I75" s="18">
        <f t="shared" si="58"/>
        <v>269.308190245645</v>
      </c>
      <c r="J75" s="18">
        <f t="shared" si="59"/>
        <v>0.0104800480297193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1.03143003701031</v>
      </c>
      <c r="P75" s="18">
        <f t="shared" si="62"/>
        <v>0.0108094363271632</v>
      </c>
      <c r="Q75" s="23">
        <f t="shared" si="63"/>
        <v>0.00281045344506242</v>
      </c>
      <c r="R75" s="18">
        <f t="shared" si="64"/>
        <v>0.1355172</v>
      </c>
      <c r="S75" s="24">
        <f t="shared" si="65"/>
        <v>0.0207387213214442</v>
      </c>
      <c r="T75" s="3">
        <v>0.01</v>
      </c>
      <c r="U75" s="25">
        <f t="shared" si="66"/>
        <v>0.000207387213214442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0.00569738721321444</v>
      </c>
      <c r="AU75" s="28">
        <f t="shared" si="70"/>
        <v>52.122</v>
      </c>
      <c r="AV75" s="1">
        <f t="shared" si="71"/>
        <v>0.26</v>
      </c>
      <c r="AW75" s="2">
        <f t="shared" si="72"/>
        <v>2.3472</v>
      </c>
      <c r="AX75" s="1">
        <f t="shared" si="73"/>
        <v>1214.21349560495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1.06743501303571</v>
      </c>
      <c r="E76" s="19">
        <f t="shared" si="74"/>
        <v>-3.84180975435484</v>
      </c>
      <c r="F76" s="16" t="s">
        <v>73</v>
      </c>
      <c r="G76" s="13">
        <v>3</v>
      </c>
      <c r="H76" s="18">
        <f t="shared" si="57"/>
        <v>1.06743501303571</v>
      </c>
      <c r="I76" s="18">
        <f t="shared" si="58"/>
        <v>274.217435013036</v>
      </c>
      <c r="J76" s="18">
        <f t="shared" si="59"/>
        <v>0.0200202403210136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1.54184060068314</v>
      </c>
      <c r="P76" s="18">
        <f t="shared" si="62"/>
        <v>0.0308680193623725</v>
      </c>
      <c r="Q76" s="23">
        <f t="shared" si="63"/>
        <v>0.00802568503421685</v>
      </c>
      <c r="R76" s="18">
        <f t="shared" si="64"/>
        <v>0.1355172</v>
      </c>
      <c r="S76" s="24">
        <f t="shared" si="65"/>
        <v>0.0592226302950242</v>
      </c>
      <c r="T76" s="3">
        <v>0.01</v>
      </c>
      <c r="U76" s="25">
        <f t="shared" si="66"/>
        <v>0.000592226302950242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0.00608222630295024</v>
      </c>
      <c r="AU76" s="28">
        <f t="shared" si="70"/>
        <v>52.122</v>
      </c>
      <c r="AV76" s="1">
        <f t="shared" si="71"/>
        <v>0.26</v>
      </c>
      <c r="AW76" s="2">
        <f t="shared" si="72"/>
        <v>2.3472</v>
      </c>
      <c r="AX76" s="1">
        <f t="shared" si="73"/>
        <v>1296.22947923157</v>
      </c>
    </row>
    <row r="77" s="1" customFormat="1" spans="1:50">
      <c r="A77" s="13"/>
      <c r="B77" s="13"/>
      <c r="C77" s="16">
        <v>3</v>
      </c>
      <c r="D77" s="17">
        <v>7.37498605887097</v>
      </c>
      <c r="E77" s="19">
        <f t="shared" si="74"/>
        <v>1.06743501303571</v>
      </c>
      <c r="F77" s="16" t="s">
        <v>73</v>
      </c>
      <c r="G77" s="13">
        <v>4</v>
      </c>
      <c r="H77" s="18">
        <f t="shared" si="57"/>
        <v>7.37498605887097</v>
      </c>
      <c r="I77" s="18">
        <f t="shared" si="58"/>
        <v>280.524986058871</v>
      </c>
      <c r="J77" s="18">
        <f t="shared" si="59"/>
        <v>0.0444837647158433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2.03219258132077</v>
      </c>
      <c r="P77" s="18">
        <f t="shared" si="62"/>
        <v>0.0903995766447554</v>
      </c>
      <c r="Q77" s="23">
        <f t="shared" si="63"/>
        <v>0.0235038899276364</v>
      </c>
      <c r="R77" s="18">
        <f t="shared" si="64"/>
        <v>0.1355172</v>
      </c>
      <c r="S77" s="24">
        <f t="shared" si="65"/>
        <v>0.173438426470119</v>
      </c>
      <c r="T77" s="3">
        <v>0.01</v>
      </c>
      <c r="U77" s="25">
        <f t="shared" si="66"/>
        <v>0.00173438426470119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0.00722438426470119</v>
      </c>
      <c r="AU77" s="28">
        <f t="shared" si="70"/>
        <v>52.122</v>
      </c>
      <c r="AV77" s="1">
        <f t="shared" si="71"/>
        <v>0.26</v>
      </c>
      <c r="AW77" s="2">
        <f t="shared" si="72"/>
        <v>2.3472</v>
      </c>
      <c r="AX77" s="1">
        <f t="shared" si="73"/>
        <v>1539.64344415467</v>
      </c>
    </row>
    <row r="78" s="1" customFormat="1" spans="1:50">
      <c r="A78" s="13"/>
      <c r="B78" s="13"/>
      <c r="C78" s="16">
        <v>4</v>
      </c>
      <c r="D78" s="17">
        <v>13.7770717995</v>
      </c>
      <c r="E78" s="19">
        <f t="shared" si="74"/>
        <v>7.37498605887097</v>
      </c>
      <c r="F78" s="16" t="s">
        <v>73</v>
      </c>
      <c r="G78" s="13">
        <v>5</v>
      </c>
      <c r="H78" s="18">
        <f t="shared" si="57"/>
        <v>13.7770717995</v>
      </c>
      <c r="I78" s="18">
        <f t="shared" si="58"/>
        <v>286.9270717995</v>
      </c>
      <c r="J78" s="18">
        <f t="shared" si="59"/>
        <v>0.0965031543352836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1.84470335444221</v>
      </c>
      <c r="O78" s="18">
        <f t="shared" si="75"/>
        <v>0.618309650233801</v>
      </c>
      <c r="P78" s="18">
        <f t="shared" si="62"/>
        <v>0.0596688316035077</v>
      </c>
      <c r="Q78" s="23">
        <f t="shared" si="63"/>
        <v>0.015513896216912</v>
      </c>
      <c r="R78" s="18">
        <f t="shared" si="64"/>
        <v>0.1355172</v>
      </c>
      <c r="S78" s="24">
        <f t="shared" si="65"/>
        <v>0.114479167344898</v>
      </c>
      <c r="T78" s="3">
        <v>0.01</v>
      </c>
      <c r="U78" s="25">
        <f t="shared" si="66"/>
        <v>0.00114479167344898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0.00859479167344898</v>
      </c>
      <c r="AU78" s="28">
        <f t="shared" si="70"/>
        <v>52.122</v>
      </c>
      <c r="AV78" s="1">
        <f t="shared" si="71"/>
        <v>0.26</v>
      </c>
      <c r="AW78" s="2">
        <f t="shared" si="72"/>
        <v>2.3472</v>
      </c>
      <c r="AX78" s="1">
        <f t="shared" si="73"/>
        <v>1831.70138368161</v>
      </c>
    </row>
    <row r="79" s="1" customFormat="1" spans="1:50">
      <c r="A79" s="13"/>
      <c r="B79" s="13"/>
      <c r="C79" s="16">
        <v>5</v>
      </c>
      <c r="D79" s="17">
        <v>19.4650551529032</v>
      </c>
      <c r="E79" s="19">
        <f t="shared" si="74"/>
        <v>13.7770717995</v>
      </c>
      <c r="F79" s="16" t="s">
        <v>75</v>
      </c>
      <c r="G79" s="13">
        <v>6</v>
      </c>
      <c r="H79" s="18">
        <f t="shared" si="57"/>
        <v>19.4650551529032</v>
      </c>
      <c r="I79" s="18">
        <f t="shared" si="58"/>
        <v>292.615055152903</v>
      </c>
      <c r="J79" s="18">
        <f t="shared" si="59"/>
        <v>0.186646048059013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1.07986081863029</v>
      </c>
      <c r="P79" s="18">
        <f t="shared" si="62"/>
        <v>0.201551754251115</v>
      </c>
      <c r="Q79" s="23">
        <f t="shared" si="63"/>
        <v>0.0524034561052898</v>
      </c>
      <c r="R79" s="18">
        <f t="shared" si="64"/>
        <v>0.1355172</v>
      </c>
      <c r="S79" s="24">
        <f t="shared" si="65"/>
        <v>0.386692287807672</v>
      </c>
      <c r="T79" s="3">
        <v>0.01</v>
      </c>
      <c r="U79" s="25">
        <f t="shared" si="66"/>
        <v>0.00386692287807672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0.0138169228780767</v>
      </c>
      <c r="AU79" s="28">
        <f t="shared" si="70"/>
        <v>52.122</v>
      </c>
      <c r="AV79" s="1">
        <f t="shared" si="71"/>
        <v>0.26</v>
      </c>
      <c r="AW79" s="2">
        <f t="shared" si="72"/>
        <v>2.3472</v>
      </c>
      <c r="AX79" s="1">
        <f t="shared" si="73"/>
        <v>2944.62945881261</v>
      </c>
    </row>
    <row r="80" s="1" customFormat="1" spans="1:50">
      <c r="A80" s="13"/>
      <c r="B80" s="13"/>
      <c r="C80" s="16">
        <v>6</v>
      </c>
      <c r="D80" s="17">
        <v>24.9366587803333</v>
      </c>
      <c r="E80" s="19">
        <f t="shared" si="74"/>
        <v>19.4650551529032</v>
      </c>
      <c r="F80" s="16" t="s">
        <v>73</v>
      </c>
      <c r="G80" s="13">
        <v>7</v>
      </c>
      <c r="H80" s="18">
        <f t="shared" si="57"/>
        <v>24.9366587803333</v>
      </c>
      <c r="I80" s="18">
        <f t="shared" si="58"/>
        <v>298.086658780333</v>
      </c>
      <c r="J80" s="18">
        <f t="shared" si="59"/>
        <v>0.343780373493025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1.39952906437918</v>
      </c>
      <c r="P80" s="18">
        <f t="shared" si="62"/>
        <v>0.481130624466618</v>
      </c>
      <c r="Q80" s="23">
        <f t="shared" si="63"/>
        <v>0.125093962361321</v>
      </c>
      <c r="R80" s="18">
        <f t="shared" si="64"/>
        <v>0.1355172</v>
      </c>
      <c r="S80" s="24">
        <f t="shared" si="65"/>
        <v>0.923085500300483</v>
      </c>
      <c r="T80" s="3">
        <v>0.01</v>
      </c>
      <c r="U80" s="25">
        <f t="shared" si="66"/>
        <v>0.00923085500300483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0.0216308550030048</v>
      </c>
      <c r="AU80" s="28">
        <f t="shared" si="70"/>
        <v>52.122</v>
      </c>
      <c r="AV80" s="1">
        <f t="shared" si="71"/>
        <v>0.26</v>
      </c>
      <c r="AW80" s="2">
        <f t="shared" si="72"/>
        <v>2.3472</v>
      </c>
      <c r="AX80" s="1">
        <f t="shared" si="73"/>
        <v>4609.91592869182</v>
      </c>
    </row>
    <row r="81" s="1" customFormat="1" spans="1:50">
      <c r="A81" s="13"/>
      <c r="B81" s="13"/>
      <c r="C81" s="16">
        <v>7</v>
      </c>
      <c r="D81" s="17">
        <v>26.4535541903226</v>
      </c>
      <c r="E81" s="19">
        <f t="shared" si="74"/>
        <v>24.9366587803333</v>
      </c>
      <c r="F81" s="16" t="s">
        <v>73</v>
      </c>
      <c r="G81" s="13">
        <v>8</v>
      </c>
      <c r="H81" s="18">
        <f t="shared" si="57"/>
        <v>26.4535541903226</v>
      </c>
      <c r="I81" s="18">
        <f t="shared" si="58"/>
        <v>299.603554190323</v>
      </c>
      <c r="J81" s="18">
        <f t="shared" si="59"/>
        <v>0.405606140216634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1.43961843991256</v>
      </c>
      <c r="P81" s="18">
        <f t="shared" si="62"/>
        <v>0.583918078797626</v>
      </c>
      <c r="Q81" s="23">
        <f t="shared" si="63"/>
        <v>0.151818700487383</v>
      </c>
      <c r="R81" s="18">
        <f t="shared" si="64"/>
        <v>0.1355172</v>
      </c>
      <c r="S81" s="24">
        <f t="shared" si="65"/>
        <v>1.12029100724766</v>
      </c>
      <c r="T81" s="3">
        <v>0.01</v>
      </c>
      <c r="U81" s="25">
        <f t="shared" si="66"/>
        <v>0.0112029100724766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0.0261029100724766</v>
      </c>
      <c r="AU81" s="28">
        <f t="shared" si="70"/>
        <v>52.122</v>
      </c>
      <c r="AV81" s="1">
        <f t="shared" si="71"/>
        <v>0.26</v>
      </c>
      <c r="AW81" s="2">
        <f t="shared" si="72"/>
        <v>2.3472</v>
      </c>
      <c r="AX81" s="1">
        <f t="shared" si="73"/>
        <v>5562.98957723142</v>
      </c>
    </row>
    <row r="82" s="1" customFormat="1" spans="1:50">
      <c r="A82" s="13"/>
      <c r="B82" s="13"/>
      <c r="C82" s="16">
        <v>8</v>
      </c>
      <c r="D82" s="17">
        <v>24.9716505941936</v>
      </c>
      <c r="E82" s="19">
        <f t="shared" si="74"/>
        <v>26.4535541903226</v>
      </c>
      <c r="F82" s="16" t="s">
        <v>73</v>
      </c>
      <c r="G82" s="13">
        <v>9</v>
      </c>
      <c r="H82" s="18">
        <f t="shared" si="57"/>
        <v>24.9716505941936</v>
      </c>
      <c r="I82" s="18">
        <f t="shared" si="58"/>
        <v>298.121650594194</v>
      </c>
      <c r="J82" s="18">
        <f t="shared" si="59"/>
        <v>0.345100939275592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1.37692036111493</v>
      </c>
      <c r="P82" s="18">
        <f t="shared" si="62"/>
        <v>0.475176509928451</v>
      </c>
      <c r="Q82" s="23">
        <f t="shared" si="63"/>
        <v>0.123545892581397</v>
      </c>
      <c r="R82" s="18">
        <f t="shared" si="64"/>
        <v>0.1355172</v>
      </c>
      <c r="S82" s="24">
        <f t="shared" si="65"/>
        <v>0.911662081133593</v>
      </c>
      <c r="T82" s="3">
        <v>0.01</v>
      </c>
      <c r="U82" s="25">
        <f t="shared" si="66"/>
        <v>0.00911662081133593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0.0240166208113359</v>
      </c>
      <c r="AU82" s="28">
        <f t="shared" si="70"/>
        <v>52.122</v>
      </c>
      <c r="AV82" s="1">
        <f t="shared" si="71"/>
        <v>0.26</v>
      </c>
      <c r="AW82" s="2">
        <f t="shared" si="72"/>
        <v>2.3472</v>
      </c>
      <c r="AX82" s="1">
        <f t="shared" si="73"/>
        <v>5118.364614628</v>
      </c>
    </row>
    <row r="83" s="1" customFormat="1" spans="1:50">
      <c r="A83" s="13"/>
      <c r="B83" s="13"/>
      <c r="C83" s="16">
        <v>9</v>
      </c>
      <c r="D83" s="17">
        <v>19.6235659386667</v>
      </c>
      <c r="E83" s="19">
        <f t="shared" si="74"/>
        <v>24.9716505941936</v>
      </c>
      <c r="F83" s="16" t="s">
        <v>73</v>
      </c>
      <c r="G83" s="13">
        <v>10</v>
      </c>
      <c r="H83" s="18">
        <f t="shared" si="57"/>
        <v>19.6235659386667</v>
      </c>
      <c r="I83" s="18">
        <f t="shared" si="58"/>
        <v>292.773565938667</v>
      </c>
      <c r="J83" s="18">
        <f t="shared" si="59"/>
        <v>0.190039039308831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1.42296385118648</v>
      </c>
      <c r="P83" s="18">
        <f t="shared" si="62"/>
        <v>0.270418683250674</v>
      </c>
      <c r="Q83" s="23">
        <f t="shared" si="63"/>
        <v>0.0703088576451752</v>
      </c>
      <c r="R83" s="18">
        <f t="shared" si="64"/>
        <v>0.1355172</v>
      </c>
      <c r="S83" s="24">
        <f t="shared" si="65"/>
        <v>0.518818700837791</v>
      </c>
      <c r="T83" s="3">
        <v>0.01</v>
      </c>
      <c r="U83" s="25">
        <f t="shared" si="66"/>
        <v>0.00518818700837792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0.0151381870083779</v>
      </c>
      <c r="AU83" s="28">
        <f t="shared" si="70"/>
        <v>52.122</v>
      </c>
      <c r="AV83" s="1">
        <f t="shared" si="71"/>
        <v>0.26</v>
      </c>
      <c r="AW83" s="2">
        <f t="shared" si="72"/>
        <v>2.3472</v>
      </c>
      <c r="AX83" s="1">
        <f t="shared" si="73"/>
        <v>3226.21410072522</v>
      </c>
    </row>
    <row r="84" s="1" customFormat="1" spans="1:50">
      <c r="A84" s="13"/>
      <c r="B84" s="13"/>
      <c r="C84" s="16">
        <v>10</v>
      </c>
      <c r="D84" s="17">
        <v>14.7722603180645</v>
      </c>
      <c r="E84" s="19">
        <f t="shared" si="74"/>
        <v>19.6235659386667</v>
      </c>
      <c r="F84" s="16" t="s">
        <v>73</v>
      </c>
      <c r="G84" s="13">
        <v>11</v>
      </c>
      <c r="H84" s="18">
        <f t="shared" si="57"/>
        <v>14.7722603180645</v>
      </c>
      <c r="I84" s="18">
        <f t="shared" si="58"/>
        <v>287.922260318065</v>
      </c>
      <c r="J84" s="18">
        <f t="shared" si="59"/>
        <v>0.108512926596062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1.09491790953902</v>
      </c>
      <c r="O84" s="18">
        <f t="shared" si="75"/>
        <v>0.578847258396791</v>
      </c>
      <c r="P84" s="18">
        <f t="shared" si="62"/>
        <v>0.0628124100607427</v>
      </c>
      <c r="Q84" s="23">
        <f t="shared" si="63"/>
        <v>0.0163312266157931</v>
      </c>
      <c r="R84" s="18">
        <f t="shared" si="64"/>
        <v>0.1355172</v>
      </c>
      <c r="S84" s="24">
        <f t="shared" si="65"/>
        <v>0.120510360425046</v>
      </c>
      <c r="T84" s="3">
        <v>0.01</v>
      </c>
      <c r="U84" s="25">
        <f t="shared" si="66"/>
        <v>0.00120510360425046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0.0111551036042505</v>
      </c>
      <c r="AU84" s="28">
        <f t="shared" si="70"/>
        <v>52.122</v>
      </c>
      <c r="AV84" s="1">
        <f t="shared" si="71"/>
        <v>0.26</v>
      </c>
      <c r="AW84" s="2">
        <f t="shared" si="72"/>
        <v>2.3472</v>
      </c>
      <c r="AX84" s="1">
        <f t="shared" si="73"/>
        <v>2377.34892052571</v>
      </c>
    </row>
    <row r="85" s="1" customFormat="1" spans="1:51">
      <c r="A85" s="13"/>
      <c r="B85" s="13"/>
      <c r="C85" s="16">
        <v>11</v>
      </c>
      <c r="D85" s="17">
        <v>9.012110251</v>
      </c>
      <c r="E85" s="19">
        <f t="shared" si="74"/>
        <v>14.7722603180645</v>
      </c>
      <c r="F85" s="16" t="s">
        <v>75</v>
      </c>
      <c r="G85" s="13">
        <v>12</v>
      </c>
      <c r="H85" s="18">
        <f t="shared" si="57"/>
        <v>9.012110251</v>
      </c>
      <c r="I85" s="18">
        <f t="shared" si="58"/>
        <v>282.162110251</v>
      </c>
      <c r="J85" s="18">
        <f t="shared" si="59"/>
        <v>0.0544078963812314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1.03725484833605</v>
      </c>
      <c r="P85" s="18">
        <f t="shared" si="62"/>
        <v>0.0564348543091976</v>
      </c>
      <c r="Q85" s="23">
        <f t="shared" si="63"/>
        <v>0.0146730621203914</v>
      </c>
      <c r="R85" s="18">
        <f t="shared" si="64"/>
        <v>0.1355172</v>
      </c>
      <c r="S85" s="24">
        <f t="shared" si="65"/>
        <v>0.1082745372572</v>
      </c>
      <c r="T85" s="3">
        <v>0.01</v>
      </c>
      <c r="U85" s="25">
        <f t="shared" si="66"/>
        <v>0.001082745372572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0.006572745372572</v>
      </c>
      <c r="AU85" s="28">
        <f t="shared" si="70"/>
        <v>52.122</v>
      </c>
      <c r="AV85" s="1">
        <f t="shared" si="71"/>
        <v>0.26</v>
      </c>
      <c r="AW85" s="2">
        <f t="shared" si="72"/>
        <v>2.3472</v>
      </c>
      <c r="AX85" s="1">
        <f t="shared" si="73"/>
        <v>1400.76772665926</v>
      </c>
      <c r="AY85" s="1">
        <f>SUM(AX74:AX85)</f>
        <v>33287.5560445136</v>
      </c>
    </row>
    <row r="86" s="1" customFormat="1" spans="1:46">
      <c r="A86" s="13"/>
      <c r="B86" s="13"/>
      <c r="C86" s="16">
        <v>12</v>
      </c>
      <c r="D86" s="17">
        <v>0.183232035032258</v>
      </c>
      <c r="E86" s="19">
        <f t="shared" si="74"/>
        <v>9.012110251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1.482311356</v>
      </c>
      <c r="E90" s="16"/>
      <c r="F90" s="16"/>
      <c r="G90" s="13">
        <v>1</v>
      </c>
      <c r="H90" s="18">
        <f t="shared" ref="H90:H101" si="76">E91</f>
        <v>1.482311356</v>
      </c>
      <c r="I90" s="18">
        <f t="shared" ref="I90:I101" si="77">H90+273.15</f>
        <v>274.632311356</v>
      </c>
      <c r="J90" s="18">
        <f t="shared" ref="J90:J101" si="78">EXP(($C$16*(I90-$C$14))/($C$17*I90*$C$14))</f>
        <v>0.0211234468932376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0.00601384533050474</v>
      </c>
      <c r="Q90" s="23">
        <f t="shared" ref="Q90:Q101" si="82">P90*$B$76</f>
        <v>0.00156359978593123</v>
      </c>
      <c r="R90" s="18">
        <f t="shared" ref="R90:R101" si="83">L90*$B$76</f>
        <v>0.074022</v>
      </c>
      <c r="S90" s="24">
        <f t="shared" ref="S90:S101" si="84">Q90/R90</f>
        <v>0.0211234468932376</v>
      </c>
      <c r="T90" s="3">
        <v>0.01</v>
      </c>
      <c r="U90" s="25">
        <f t="shared" ref="U90:U101" si="85">S90*T90</f>
        <v>0.000211234468932376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0.0101612344689324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11.14</v>
      </c>
      <c r="AX90" s="1">
        <f t="shared" ref="AX90:AX101" si="92">AW90*10000*AV90*0.67*AU90*AT90</f>
        <v>5613.93372664233</v>
      </c>
      <c r="AZ90" s="2">
        <f t="shared" ref="AZ90:AZ101" si="93">$E$10</f>
        <v>0.529455702270905</v>
      </c>
      <c r="BA90" s="1">
        <f t="shared" ref="BA90:BA101" si="94">AZ90*10000*AV90*0.67*AU90*AT90</f>
        <v>266.815908773944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-3.84180975435484</v>
      </c>
      <c r="E91" s="19">
        <f t="shared" ref="E91:E102" si="95">D90</f>
        <v>1.482311356</v>
      </c>
      <c r="F91" s="16" t="s">
        <v>73</v>
      </c>
      <c r="G91" s="13">
        <v>2</v>
      </c>
      <c r="H91" s="18">
        <f t="shared" si="76"/>
        <v>-3.84180975435484</v>
      </c>
      <c r="I91" s="18">
        <f t="shared" si="77"/>
        <v>269.308190245645</v>
      </c>
      <c r="J91" s="18">
        <f t="shared" si="78"/>
        <v>0.0104800480297193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0.563386154669495</v>
      </c>
      <c r="P91" s="18">
        <f t="shared" si="81"/>
        <v>0.00590431396021518</v>
      </c>
      <c r="Q91" s="23">
        <f t="shared" si="82"/>
        <v>0.00153512162965595</v>
      </c>
      <c r="R91" s="18">
        <f t="shared" si="83"/>
        <v>0.074022</v>
      </c>
      <c r="S91" s="24">
        <f t="shared" si="84"/>
        <v>0.0207387213214442</v>
      </c>
      <c r="T91" s="3">
        <v>0.01</v>
      </c>
      <c r="U91" s="25">
        <f t="shared" si="85"/>
        <v>0.000207387213214442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0.00569738721321444</v>
      </c>
      <c r="AU91" s="28">
        <f t="shared" si="89"/>
        <v>28.47</v>
      </c>
      <c r="AV91" s="1">
        <f t="shared" si="90"/>
        <v>0.26</v>
      </c>
      <c r="AW91" s="2">
        <f t="shared" si="91"/>
        <v>11.14</v>
      </c>
      <c r="AX91" s="1">
        <f t="shared" si="92"/>
        <v>3147.72327395826</v>
      </c>
      <c r="AZ91" s="2">
        <f t="shared" si="93"/>
        <v>0.529455702270905</v>
      </c>
      <c r="BA91" s="1">
        <f t="shared" si="94"/>
        <v>149.603234880435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1.06743501303571</v>
      </c>
      <c r="E92" s="19">
        <f t="shared" si="95"/>
        <v>-3.84180975435484</v>
      </c>
      <c r="F92" s="16" t="s">
        <v>73</v>
      </c>
      <c r="G92" s="13">
        <v>3</v>
      </c>
      <c r="H92" s="18">
        <f t="shared" si="76"/>
        <v>1.06743501303571</v>
      </c>
      <c r="I92" s="18">
        <f t="shared" si="77"/>
        <v>274.217435013036</v>
      </c>
      <c r="J92" s="18">
        <f t="shared" si="78"/>
        <v>0.0200202403210136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0.84218184070928</v>
      </c>
      <c r="P92" s="18">
        <f t="shared" si="81"/>
        <v>0.0168606828449934</v>
      </c>
      <c r="Q92" s="23">
        <f t="shared" si="82"/>
        <v>0.00438377753969828</v>
      </c>
      <c r="R92" s="18">
        <f t="shared" si="83"/>
        <v>0.074022</v>
      </c>
      <c r="S92" s="24">
        <f t="shared" si="84"/>
        <v>0.0592226302950242</v>
      </c>
      <c r="T92" s="3">
        <v>0.01</v>
      </c>
      <c r="U92" s="25">
        <f t="shared" si="85"/>
        <v>0.000592226302950242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0.00608222630295024</v>
      </c>
      <c r="AU92" s="28">
        <f t="shared" si="89"/>
        <v>28.47</v>
      </c>
      <c r="AV92" s="1">
        <f t="shared" si="90"/>
        <v>0.26</v>
      </c>
      <c r="AW92" s="2">
        <f t="shared" si="91"/>
        <v>11.14</v>
      </c>
      <c r="AX92" s="1">
        <f t="shared" si="92"/>
        <v>3360.341253772</v>
      </c>
      <c r="AZ92" s="2">
        <f t="shared" si="93"/>
        <v>0.529455702270905</v>
      </c>
      <c r="BA92" s="1">
        <f t="shared" si="94"/>
        <v>159.708423553478</v>
      </c>
    </row>
    <row r="93" s="1" customFormat="1" spans="1:53">
      <c r="A93" s="13"/>
      <c r="B93" s="13"/>
      <c r="C93" s="16">
        <v>3</v>
      </c>
      <c r="D93" s="17">
        <v>7.37498605887097</v>
      </c>
      <c r="E93" s="19">
        <f t="shared" si="95"/>
        <v>1.06743501303571</v>
      </c>
      <c r="F93" s="16" t="s">
        <v>73</v>
      </c>
      <c r="G93" s="13">
        <v>4</v>
      </c>
      <c r="H93" s="18">
        <f t="shared" si="76"/>
        <v>7.37498605887097</v>
      </c>
      <c r="I93" s="18">
        <f t="shared" si="77"/>
        <v>280.524986058871</v>
      </c>
      <c r="J93" s="18">
        <f t="shared" si="78"/>
        <v>0.0444837647158433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1.11002115786429</v>
      </c>
      <c r="P93" s="18">
        <f t="shared" si="81"/>
        <v>0.0493779200160429</v>
      </c>
      <c r="Q93" s="23">
        <f t="shared" si="82"/>
        <v>0.0128382592041712</v>
      </c>
      <c r="R93" s="18">
        <f t="shared" si="83"/>
        <v>0.074022</v>
      </c>
      <c r="S93" s="24">
        <f t="shared" si="84"/>
        <v>0.173438426470119</v>
      </c>
      <c r="T93" s="3">
        <v>0.01</v>
      </c>
      <c r="U93" s="25">
        <f t="shared" si="85"/>
        <v>0.00173438426470119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0.00722438426470119</v>
      </c>
      <c r="AU93" s="28">
        <f t="shared" si="89"/>
        <v>28.47</v>
      </c>
      <c r="AV93" s="1">
        <f t="shared" si="90"/>
        <v>0.26</v>
      </c>
      <c r="AW93" s="2">
        <f t="shared" si="91"/>
        <v>11.14</v>
      </c>
      <c r="AX93" s="1">
        <f t="shared" si="92"/>
        <v>3991.36685624493</v>
      </c>
      <c r="AZ93" s="2">
        <f t="shared" si="93"/>
        <v>0.529455702270905</v>
      </c>
      <c r="BA93" s="1">
        <f t="shared" si="94"/>
        <v>189.699456184378</v>
      </c>
    </row>
    <row r="94" s="1" customFormat="1" spans="1:53">
      <c r="A94" s="13"/>
      <c r="B94" s="13"/>
      <c r="C94" s="16">
        <v>4</v>
      </c>
      <c r="D94" s="17">
        <v>13.7770717995</v>
      </c>
      <c r="E94" s="19">
        <f t="shared" si="95"/>
        <v>7.37498605887097</v>
      </c>
      <c r="F94" s="16" t="s">
        <v>73</v>
      </c>
      <c r="G94" s="13">
        <v>5</v>
      </c>
      <c r="H94" s="18">
        <f t="shared" si="76"/>
        <v>13.7770717995</v>
      </c>
      <c r="I94" s="18">
        <f t="shared" si="77"/>
        <v>286.9270717995</v>
      </c>
      <c r="J94" s="18">
        <f t="shared" si="78"/>
        <v>0.0965031543352836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1.00761107595583</v>
      </c>
      <c r="O94" s="18">
        <f t="shared" si="96"/>
        <v>0.337732161892412</v>
      </c>
      <c r="P94" s="18">
        <f t="shared" si="81"/>
        <v>0.0325922189430924</v>
      </c>
      <c r="Q94" s="23">
        <f t="shared" si="82"/>
        <v>0.00847397692520403</v>
      </c>
      <c r="R94" s="18">
        <f t="shared" si="83"/>
        <v>0.074022</v>
      </c>
      <c r="S94" s="24">
        <f t="shared" si="84"/>
        <v>0.114479167344898</v>
      </c>
      <c r="T94" s="3">
        <v>0.01</v>
      </c>
      <c r="U94" s="25">
        <f t="shared" si="85"/>
        <v>0.00114479167344898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0.00859479167344898</v>
      </c>
      <c r="AU94" s="28">
        <f t="shared" si="89"/>
        <v>28.47</v>
      </c>
      <c r="AV94" s="1">
        <f t="shared" si="90"/>
        <v>0.26</v>
      </c>
      <c r="AW94" s="2">
        <f t="shared" si="91"/>
        <v>11.14</v>
      </c>
      <c r="AX94" s="1">
        <f t="shared" si="92"/>
        <v>4748.49694656338</v>
      </c>
      <c r="AZ94" s="2">
        <f t="shared" si="93"/>
        <v>0.529455702270905</v>
      </c>
      <c r="BA94" s="1">
        <f t="shared" si="94"/>
        <v>225.683912529081</v>
      </c>
    </row>
    <row r="95" s="1" customFormat="1" spans="1:53">
      <c r="A95" s="13"/>
      <c r="B95" s="13"/>
      <c r="C95" s="16">
        <v>5</v>
      </c>
      <c r="D95" s="17">
        <v>19.4650551529032</v>
      </c>
      <c r="E95" s="19">
        <f t="shared" si="95"/>
        <v>13.7770717995</v>
      </c>
      <c r="F95" s="16" t="s">
        <v>75</v>
      </c>
      <c r="G95" s="13">
        <v>6</v>
      </c>
      <c r="H95" s="18">
        <f t="shared" si="76"/>
        <v>19.4650551529032</v>
      </c>
      <c r="I95" s="18">
        <f t="shared" si="77"/>
        <v>292.615055152903</v>
      </c>
      <c r="J95" s="18">
        <f t="shared" si="78"/>
        <v>0.186646048059013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0.58983994294932</v>
      </c>
      <c r="P95" s="18">
        <f t="shared" si="81"/>
        <v>0.110091294338844</v>
      </c>
      <c r="Q95" s="23">
        <f t="shared" si="82"/>
        <v>0.0286237365280995</v>
      </c>
      <c r="R95" s="18">
        <f t="shared" si="83"/>
        <v>0.074022</v>
      </c>
      <c r="S95" s="24">
        <f t="shared" si="84"/>
        <v>0.386692287807672</v>
      </c>
      <c r="T95" s="3">
        <v>0.01</v>
      </c>
      <c r="U95" s="25">
        <f t="shared" si="85"/>
        <v>0.00386692287807672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0.0138169228780767</v>
      </c>
      <c r="AU95" s="28">
        <f t="shared" si="89"/>
        <v>28.47</v>
      </c>
      <c r="AV95" s="1">
        <f t="shared" si="90"/>
        <v>0.26</v>
      </c>
      <c r="AW95" s="2">
        <f t="shared" si="91"/>
        <v>11.14</v>
      </c>
      <c r="AX95" s="1">
        <f t="shared" si="92"/>
        <v>7633.64821280429</v>
      </c>
      <c r="AZ95" s="2">
        <f t="shared" si="93"/>
        <v>0.529455702270905</v>
      </c>
      <c r="BA95" s="1">
        <f t="shared" si="94"/>
        <v>362.807771579832</v>
      </c>
    </row>
    <row r="96" s="1" customFormat="1" spans="1:53">
      <c r="A96" s="13"/>
      <c r="B96" s="13"/>
      <c r="C96" s="16">
        <v>6</v>
      </c>
      <c r="D96" s="17">
        <v>24.9366587803333</v>
      </c>
      <c r="E96" s="19">
        <f t="shared" si="95"/>
        <v>19.4650551529032</v>
      </c>
      <c r="F96" s="16" t="s">
        <v>73</v>
      </c>
      <c r="G96" s="13">
        <v>7</v>
      </c>
      <c r="H96" s="18">
        <f t="shared" si="76"/>
        <v>24.9366587803333</v>
      </c>
      <c r="I96" s="18">
        <f t="shared" si="77"/>
        <v>298.086658780333</v>
      </c>
      <c r="J96" s="18">
        <f t="shared" si="78"/>
        <v>0.343780373493025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0.764448648610475</v>
      </c>
      <c r="P96" s="18">
        <f t="shared" si="81"/>
        <v>0.262802441935547</v>
      </c>
      <c r="Q96" s="23">
        <f t="shared" si="82"/>
        <v>0.0683286349032423</v>
      </c>
      <c r="R96" s="18">
        <f t="shared" si="83"/>
        <v>0.074022</v>
      </c>
      <c r="S96" s="24">
        <f t="shared" si="84"/>
        <v>0.923085500300483</v>
      </c>
      <c r="T96" s="3">
        <v>0.01</v>
      </c>
      <c r="U96" s="25">
        <f t="shared" si="85"/>
        <v>0.00923085500300483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0.0216308550030048</v>
      </c>
      <c r="AU96" s="28">
        <f t="shared" si="89"/>
        <v>28.47</v>
      </c>
      <c r="AV96" s="1">
        <f t="shared" si="90"/>
        <v>0.26</v>
      </c>
      <c r="AW96" s="2">
        <f t="shared" si="91"/>
        <v>11.14</v>
      </c>
      <c r="AX96" s="1">
        <f t="shared" si="92"/>
        <v>11950.7316565482</v>
      </c>
      <c r="AZ96" s="2">
        <f t="shared" si="93"/>
        <v>0.529455702270905</v>
      </c>
      <c r="BA96" s="1">
        <f t="shared" si="94"/>
        <v>567.987703937959</v>
      </c>
    </row>
    <row r="97" s="1" customFormat="1" spans="1:53">
      <c r="A97" s="13"/>
      <c r="B97" s="13"/>
      <c r="C97" s="16">
        <v>7</v>
      </c>
      <c r="D97" s="17">
        <v>26.4535541903226</v>
      </c>
      <c r="E97" s="19">
        <f t="shared" si="95"/>
        <v>24.9366587803333</v>
      </c>
      <c r="F97" s="16" t="s">
        <v>73</v>
      </c>
      <c r="G97" s="13">
        <v>8</v>
      </c>
      <c r="H97" s="18">
        <f t="shared" si="76"/>
        <v>26.4535541903226</v>
      </c>
      <c r="I97" s="18">
        <f t="shared" si="77"/>
        <v>299.603554190323</v>
      </c>
      <c r="J97" s="18">
        <f t="shared" si="78"/>
        <v>0.405606140216634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0.786346206674928</v>
      </c>
      <c r="P97" s="18">
        <f t="shared" si="81"/>
        <v>0.318946849763409</v>
      </c>
      <c r="Q97" s="23">
        <f t="shared" si="82"/>
        <v>0.0829261809384864</v>
      </c>
      <c r="R97" s="18">
        <f t="shared" si="83"/>
        <v>0.074022</v>
      </c>
      <c r="S97" s="24">
        <f t="shared" si="84"/>
        <v>1.12029100724766</v>
      </c>
      <c r="T97" s="3">
        <v>0.01</v>
      </c>
      <c r="U97" s="25">
        <f t="shared" si="85"/>
        <v>0.0112029100724766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0.0261029100724766</v>
      </c>
      <c r="AU97" s="28">
        <f t="shared" si="89"/>
        <v>28.47</v>
      </c>
      <c r="AV97" s="1">
        <f t="shared" si="90"/>
        <v>0.26</v>
      </c>
      <c r="AW97" s="2">
        <f t="shared" si="91"/>
        <v>11.14</v>
      </c>
      <c r="AX97" s="1">
        <f t="shared" si="92"/>
        <v>14421.4768065267</v>
      </c>
      <c r="AZ97" s="2">
        <f t="shared" si="93"/>
        <v>0.529455702270905</v>
      </c>
      <c r="BA97" s="1">
        <f t="shared" si="94"/>
        <v>685.415900393464</v>
      </c>
    </row>
    <row r="98" s="1" customFormat="1" spans="1:53">
      <c r="A98" s="13"/>
      <c r="B98" s="13"/>
      <c r="C98" s="16">
        <v>8</v>
      </c>
      <c r="D98" s="17">
        <v>24.9716505941936</v>
      </c>
      <c r="E98" s="19">
        <f t="shared" si="95"/>
        <v>26.4535541903226</v>
      </c>
      <c r="F98" s="16" t="s">
        <v>73</v>
      </c>
      <c r="G98" s="13">
        <v>9</v>
      </c>
      <c r="H98" s="18">
        <f t="shared" si="76"/>
        <v>24.9716505941936</v>
      </c>
      <c r="I98" s="18">
        <f t="shared" si="77"/>
        <v>298.121650594194</v>
      </c>
      <c r="J98" s="18">
        <f t="shared" si="78"/>
        <v>0.345100939275592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0.752099356911519</v>
      </c>
      <c r="P98" s="18">
        <f t="shared" si="81"/>
        <v>0.259550194498734</v>
      </c>
      <c r="Q98" s="23">
        <f t="shared" si="82"/>
        <v>0.0674830505696708</v>
      </c>
      <c r="R98" s="18">
        <f t="shared" si="83"/>
        <v>0.074022</v>
      </c>
      <c r="S98" s="24">
        <f t="shared" si="84"/>
        <v>0.911662081133593</v>
      </c>
      <c r="T98" s="3">
        <v>0.01</v>
      </c>
      <c r="U98" s="25">
        <f t="shared" si="85"/>
        <v>0.00911662081133593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0.0240166208113359</v>
      </c>
      <c r="AU98" s="28">
        <f t="shared" si="89"/>
        <v>28.47</v>
      </c>
      <c r="AV98" s="1">
        <f t="shared" si="90"/>
        <v>0.26</v>
      </c>
      <c r="AW98" s="2">
        <f t="shared" si="91"/>
        <v>11.14</v>
      </c>
      <c r="AX98" s="1">
        <f t="shared" si="92"/>
        <v>13268.8324420591</v>
      </c>
      <c r="AZ98" s="2">
        <f t="shared" si="93"/>
        <v>0.529455702270905</v>
      </c>
      <c r="BA98" s="1">
        <f t="shared" si="94"/>
        <v>630.633662381092</v>
      </c>
    </row>
    <row r="99" s="1" customFormat="1" spans="1:53">
      <c r="A99" s="13"/>
      <c r="B99" s="13"/>
      <c r="C99" s="16">
        <v>9</v>
      </c>
      <c r="D99" s="17">
        <v>19.6235659386667</v>
      </c>
      <c r="E99" s="19">
        <f t="shared" si="95"/>
        <v>24.9716505941936</v>
      </c>
      <c r="F99" s="16" t="s">
        <v>73</v>
      </c>
      <c r="G99" s="13">
        <v>10</v>
      </c>
      <c r="H99" s="18">
        <f t="shared" si="76"/>
        <v>19.6235659386667</v>
      </c>
      <c r="I99" s="18">
        <f t="shared" si="77"/>
        <v>292.773565938667</v>
      </c>
      <c r="J99" s="18">
        <f t="shared" si="78"/>
        <v>0.190039039308831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0.777249162412785</v>
      </c>
      <c r="P99" s="18">
        <f t="shared" si="81"/>
        <v>0.147707684128519</v>
      </c>
      <c r="Q99" s="23">
        <f t="shared" si="82"/>
        <v>0.038403997873415</v>
      </c>
      <c r="R99" s="18">
        <f t="shared" si="83"/>
        <v>0.074022</v>
      </c>
      <c r="S99" s="24">
        <f t="shared" si="84"/>
        <v>0.518818700837791</v>
      </c>
      <c r="T99" s="3">
        <v>0.01</v>
      </c>
      <c r="U99" s="25">
        <f t="shared" si="85"/>
        <v>0.00518818700837792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0.0151381870083779</v>
      </c>
      <c r="AU99" s="28">
        <f t="shared" si="89"/>
        <v>28.47</v>
      </c>
      <c r="AV99" s="1">
        <f t="shared" si="90"/>
        <v>0.26</v>
      </c>
      <c r="AW99" s="2">
        <f t="shared" si="91"/>
        <v>11.14</v>
      </c>
      <c r="AX99" s="1">
        <f t="shared" si="92"/>
        <v>8363.62735909595</v>
      </c>
      <c r="AZ99" s="2">
        <f t="shared" si="93"/>
        <v>0.529455702270905</v>
      </c>
      <c r="BA99" s="1">
        <f t="shared" si="94"/>
        <v>397.501813010978</v>
      </c>
    </row>
    <row r="100" s="1" customFormat="1" spans="1:53">
      <c r="A100" s="13"/>
      <c r="B100" s="13"/>
      <c r="C100" s="16">
        <v>10</v>
      </c>
      <c r="D100" s="17">
        <v>14.7722603180645</v>
      </c>
      <c r="E100" s="19">
        <f t="shared" si="95"/>
        <v>19.6235659386667</v>
      </c>
      <c r="F100" s="16" t="s">
        <v>73</v>
      </c>
      <c r="G100" s="13">
        <v>11</v>
      </c>
      <c r="H100" s="18">
        <f t="shared" si="76"/>
        <v>14.7722603180645</v>
      </c>
      <c r="I100" s="18">
        <f t="shared" si="77"/>
        <v>287.922260318065</v>
      </c>
      <c r="J100" s="18">
        <f t="shared" si="78"/>
        <v>0.108512926596062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0.598064404370052</v>
      </c>
      <c r="O100" s="18">
        <f t="shared" si="96"/>
        <v>0.316177073914213</v>
      </c>
      <c r="P100" s="18">
        <f t="shared" si="81"/>
        <v>0.0343092996130107</v>
      </c>
      <c r="Q100" s="23">
        <f t="shared" si="82"/>
        <v>0.00892041789938278</v>
      </c>
      <c r="R100" s="18">
        <f t="shared" si="83"/>
        <v>0.074022</v>
      </c>
      <c r="S100" s="24">
        <f t="shared" si="84"/>
        <v>0.120510360425046</v>
      </c>
      <c r="T100" s="3">
        <v>0.01</v>
      </c>
      <c r="U100" s="25">
        <f t="shared" si="85"/>
        <v>0.00120510360425046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0.0111551036042505</v>
      </c>
      <c r="AU100" s="28">
        <f t="shared" si="89"/>
        <v>28.47</v>
      </c>
      <c r="AV100" s="1">
        <f t="shared" si="90"/>
        <v>0.26</v>
      </c>
      <c r="AW100" s="2">
        <f t="shared" si="91"/>
        <v>11.14</v>
      </c>
      <c r="AX100" s="1">
        <f t="shared" si="92"/>
        <v>6163.03191699413</v>
      </c>
      <c r="AZ100" s="2">
        <f t="shared" si="93"/>
        <v>0.529455702270905</v>
      </c>
      <c r="BA100" s="1">
        <f t="shared" si="94"/>
        <v>292.913141088881</v>
      </c>
    </row>
    <row r="101" s="1" customFormat="1" spans="1:54">
      <c r="A101" s="13"/>
      <c r="B101" s="13"/>
      <c r="C101" s="16">
        <v>11</v>
      </c>
      <c r="D101" s="17">
        <v>9.012110251</v>
      </c>
      <c r="E101" s="19">
        <f t="shared" si="95"/>
        <v>14.7722603180645</v>
      </c>
      <c r="F101" s="16" t="s">
        <v>75</v>
      </c>
      <c r="G101" s="13">
        <v>12</v>
      </c>
      <c r="H101" s="18">
        <f t="shared" si="76"/>
        <v>9.012110251</v>
      </c>
      <c r="I101" s="18">
        <f t="shared" si="77"/>
        <v>282.162110251</v>
      </c>
      <c r="J101" s="18">
        <f t="shared" si="78"/>
        <v>0.0544078963812314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0.566567774301203</v>
      </c>
      <c r="P101" s="18">
        <f t="shared" si="81"/>
        <v>0.0308257607571247</v>
      </c>
      <c r="Q101" s="23">
        <f t="shared" si="82"/>
        <v>0.00801469779685243</v>
      </c>
      <c r="R101" s="18">
        <f t="shared" si="83"/>
        <v>0.074022</v>
      </c>
      <c r="S101" s="24">
        <f t="shared" si="84"/>
        <v>0.1082745372572</v>
      </c>
      <c r="T101" s="3">
        <v>0.01</v>
      </c>
      <c r="U101" s="25">
        <f t="shared" si="85"/>
        <v>0.001082745372572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0.006572745372572</v>
      </c>
      <c r="AU101" s="28">
        <f t="shared" si="89"/>
        <v>28.47</v>
      </c>
      <c r="AV101" s="1">
        <f t="shared" si="90"/>
        <v>0.26</v>
      </c>
      <c r="AW101" s="2">
        <f t="shared" si="91"/>
        <v>11.14</v>
      </c>
      <c r="AX101" s="1">
        <f t="shared" si="92"/>
        <v>3631.34587992547</v>
      </c>
      <c r="AY101" s="1">
        <f>SUM(AX90:AX101)</f>
        <v>86294.5563311348</v>
      </c>
      <c r="AZ101" s="2">
        <f t="shared" si="93"/>
        <v>0.529455702270905</v>
      </c>
      <c r="BA101" s="1">
        <f t="shared" si="94"/>
        <v>172.588580165574</v>
      </c>
      <c r="BB101" s="1">
        <f>SUM(BA90:BA101)</f>
        <v>4101.3595084791</v>
      </c>
    </row>
    <row r="102" s="1" customFormat="1" spans="1:46">
      <c r="A102" s="13"/>
      <c r="B102" s="13"/>
      <c r="C102" s="16">
        <v>12</v>
      </c>
      <c r="D102" s="17">
        <v>0.183232035032258</v>
      </c>
      <c r="E102" s="19">
        <f t="shared" si="95"/>
        <v>9.012110251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683.551456239858</v>
      </c>
      <c r="F2" s="3">
        <v>769.42</v>
      </c>
      <c r="G2" s="7">
        <f>(F2+F3+F4)/3</f>
        <v>1231.02333333333</v>
      </c>
      <c r="H2" s="3">
        <v>0.18</v>
      </c>
      <c r="I2" s="20">
        <f>(H2+H3+H4)/3</f>
        <v>0.173333333333333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1268.01</v>
      </c>
      <c r="G3" s="9"/>
      <c r="H3" s="3">
        <v>0.24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2456.88082191781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9934.35659868157</v>
      </c>
      <c r="F7" s="3">
        <v>108.2955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1.20131511158542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12">
        <v>2.9372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0.43872174997236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263028297.268535</v>
      </c>
      <c r="J14" s="14" t="s">
        <v>22</v>
      </c>
      <c r="K14" s="14">
        <f>I14/(10000*1000)</f>
        <v>26.3028297268535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154455246.464192</v>
      </c>
      <c r="J15" s="14" t="s">
        <v>22</v>
      </c>
      <c r="K15" s="14">
        <f>I15/(10000*1000)</f>
        <v>15.4455246464192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14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1231.02333333333</v>
      </c>
      <c r="C27" s="16" t="s">
        <v>72</v>
      </c>
      <c r="D27" s="17">
        <v>4.16614534319355</v>
      </c>
      <c r="E27" s="16"/>
      <c r="F27" s="16"/>
      <c r="G27" s="13">
        <v>1</v>
      </c>
      <c r="H27" s="18">
        <f t="shared" ref="H27:H38" si="0">E28</f>
        <v>4.16614534319355</v>
      </c>
      <c r="I27" s="18">
        <f t="shared" ref="I27:I38" si="1">H27+273.15</f>
        <v>277.316145343194</v>
      </c>
      <c r="J27" s="18">
        <f t="shared" ref="J27:J38" si="2">EXP(($C$16*(I27-$C$14))/($C$17*I27*$C$14))</f>
        <v>0.0297700406010974</v>
      </c>
      <c r="K27" s="18">
        <f t="shared" ref="K27:K38" si="3">$B$27/12</f>
        <v>102.585277777778</v>
      </c>
      <c r="L27" s="18">
        <f t="shared" ref="L27:L38" si="4">K27*$B$28/100</f>
        <v>1.02585277777778</v>
      </c>
      <c r="M27" s="13" t="s">
        <v>73</v>
      </c>
      <c r="N27" s="13"/>
      <c r="O27" s="18">
        <f>L27</f>
        <v>1.02585277777778</v>
      </c>
      <c r="P27" s="18">
        <f t="shared" ref="P27:P38" si="5">O27*J27</f>
        <v>0.030539678845193</v>
      </c>
      <c r="Q27" s="23">
        <f t="shared" ref="Q27:Q38" si="6">P27*$B$29</f>
        <v>0.00529354433316678</v>
      </c>
      <c r="R27" s="18">
        <f t="shared" ref="R27:R38" si="7">L27*$B$29</f>
        <v>0.177814481481481</v>
      </c>
      <c r="S27" s="24">
        <f t="shared" ref="S27:S38" si="8">Q27/R27</f>
        <v>0.0297700406010974</v>
      </c>
      <c r="T27" s="3">
        <v>0.01</v>
      </c>
      <c r="U27" s="25">
        <f t="shared" ref="U27:U38" si="9">S27*T27</f>
        <v>0.000297700406010974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0.029747700406011</v>
      </c>
      <c r="AR27" s="28">
        <f t="shared" ref="AR27:AR38" si="15">$B$27/12</f>
        <v>102.585277777778</v>
      </c>
      <c r="AS27" s="1">
        <f t="shared" ref="AS27:AS38" si="16">$B$29</f>
        <v>0.173333333333333</v>
      </c>
      <c r="AT27" s="2">
        <f>$E$2/12</f>
        <v>56.9626213533215</v>
      </c>
      <c r="AU27" s="1">
        <f t="shared" ref="AU27:AU38" si="17">AT27*10000*AS27*0.67*AR27*AQ27</f>
        <v>201876.281321099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-1.68256384429032</v>
      </c>
      <c r="E28" s="19">
        <f t="shared" ref="E28:E39" si="18">D27</f>
        <v>4.16614534319355</v>
      </c>
      <c r="F28" s="16" t="s">
        <v>73</v>
      </c>
      <c r="G28" s="13">
        <v>2</v>
      </c>
      <c r="H28" s="18">
        <f t="shared" si="0"/>
        <v>-1.68256384429032</v>
      </c>
      <c r="I28" s="18">
        <f t="shared" si="1"/>
        <v>271.46743615571</v>
      </c>
      <c r="J28" s="18">
        <f t="shared" si="2"/>
        <v>0.0139718960967546</v>
      </c>
      <c r="K28" s="18">
        <f t="shared" si="3"/>
        <v>102.585277777778</v>
      </c>
      <c r="L28" s="18">
        <f t="shared" si="4"/>
        <v>1.02585277777778</v>
      </c>
      <c r="M28" s="13" t="s">
        <v>73</v>
      </c>
      <c r="N28" s="13"/>
      <c r="O28" s="18">
        <f t="shared" ref="O28:O38" si="19">L28+O27-P27-N28</f>
        <v>2.02116587671036</v>
      </c>
      <c r="P28" s="18">
        <f t="shared" si="5"/>
        <v>0.0282395196237031</v>
      </c>
      <c r="Q28" s="23">
        <f t="shared" si="6"/>
        <v>0.00489485006810854</v>
      </c>
      <c r="R28" s="18">
        <f t="shared" si="7"/>
        <v>0.177814481481481</v>
      </c>
      <c r="S28" s="24">
        <f t="shared" si="8"/>
        <v>0.0275278482794345</v>
      </c>
      <c r="T28" s="3">
        <v>0.01</v>
      </c>
      <c r="U28" s="25">
        <f t="shared" si="9"/>
        <v>0.000275278482794345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0.0221752784827943</v>
      </c>
      <c r="AR28" s="28">
        <f t="shared" si="15"/>
        <v>102.585277777778</v>
      </c>
      <c r="AS28" s="1">
        <f t="shared" si="16"/>
        <v>0.173333333333333</v>
      </c>
      <c r="AT28" s="2">
        <f t="shared" ref="AT28:AT38" si="20">$E$2/12</f>
        <v>56.9626213533215</v>
      </c>
      <c r="AU28" s="1">
        <f t="shared" si="17"/>
        <v>150487.691359892</v>
      </c>
    </row>
    <row r="29" s="1" customFormat="1" spans="1:47">
      <c r="A29" s="13" t="s">
        <v>38</v>
      </c>
      <c r="B29" s="13">
        <f>I2</f>
        <v>0.173333333333333</v>
      </c>
      <c r="C29" s="16">
        <v>2</v>
      </c>
      <c r="D29" s="17">
        <v>3.42106016978571</v>
      </c>
      <c r="E29" s="19">
        <f t="shared" si="18"/>
        <v>-1.68256384429032</v>
      </c>
      <c r="F29" s="16" t="s">
        <v>73</v>
      </c>
      <c r="G29" s="13">
        <v>3</v>
      </c>
      <c r="H29" s="18">
        <f t="shared" si="0"/>
        <v>3.42106016978571</v>
      </c>
      <c r="I29" s="18">
        <f t="shared" si="1"/>
        <v>276.571060169786</v>
      </c>
      <c r="J29" s="18">
        <f t="shared" si="2"/>
        <v>0.0270832030285757</v>
      </c>
      <c r="K29" s="18">
        <f t="shared" si="3"/>
        <v>102.585277777778</v>
      </c>
      <c r="L29" s="18">
        <f t="shared" si="4"/>
        <v>1.02585277777778</v>
      </c>
      <c r="M29" s="13" t="s">
        <v>73</v>
      </c>
      <c r="N29" s="13"/>
      <c r="O29" s="18">
        <f t="shared" si="19"/>
        <v>3.01877913486444</v>
      </c>
      <c r="P29" s="18">
        <f t="shared" si="5"/>
        <v>0.0817582082079616</v>
      </c>
      <c r="Q29" s="23">
        <f t="shared" si="6"/>
        <v>0.0141714227560467</v>
      </c>
      <c r="R29" s="18">
        <f t="shared" si="7"/>
        <v>0.177814481481481</v>
      </c>
      <c r="S29" s="24">
        <f t="shared" si="8"/>
        <v>0.0796977987280669</v>
      </c>
      <c r="T29" s="3">
        <v>0.01</v>
      </c>
      <c r="U29" s="25">
        <f t="shared" si="9"/>
        <v>0.000796977987280669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0.0226969779872807</v>
      </c>
      <c r="AR29" s="28">
        <f t="shared" si="15"/>
        <v>102.585277777778</v>
      </c>
      <c r="AS29" s="1">
        <f t="shared" si="16"/>
        <v>0.173333333333333</v>
      </c>
      <c r="AT29" s="2">
        <f t="shared" si="20"/>
        <v>56.9626213533215</v>
      </c>
      <c r="AU29" s="1">
        <f t="shared" si="17"/>
        <v>154028.091273005</v>
      </c>
    </row>
    <row r="30" s="1" customFormat="1" spans="1:47">
      <c r="A30" s="13"/>
      <c r="B30" s="13"/>
      <c r="C30" s="16">
        <v>3</v>
      </c>
      <c r="D30" s="17">
        <v>9.00933451174194</v>
      </c>
      <c r="E30" s="19">
        <f t="shared" si="18"/>
        <v>3.42106016978571</v>
      </c>
      <c r="F30" s="16" t="s">
        <v>73</v>
      </c>
      <c r="G30" s="13">
        <v>4</v>
      </c>
      <c r="H30" s="18">
        <f t="shared" si="0"/>
        <v>9.00933451174194</v>
      </c>
      <c r="I30" s="18">
        <f t="shared" si="1"/>
        <v>282.159334511742</v>
      </c>
      <c r="J30" s="18">
        <f t="shared" si="2"/>
        <v>0.0543894296708893</v>
      </c>
      <c r="K30" s="18">
        <f t="shared" si="3"/>
        <v>102.585277777778</v>
      </c>
      <c r="L30" s="18">
        <f t="shared" si="4"/>
        <v>1.02585277777778</v>
      </c>
      <c r="M30" s="13" t="s">
        <v>73</v>
      </c>
      <c r="N30" s="13"/>
      <c r="O30" s="18">
        <f t="shared" si="19"/>
        <v>3.96287370443425</v>
      </c>
      <c r="P30" s="18">
        <f t="shared" si="5"/>
        <v>0.215538440641943</v>
      </c>
      <c r="Q30" s="23">
        <f t="shared" si="6"/>
        <v>0.0373599963779368</v>
      </c>
      <c r="R30" s="18">
        <f t="shared" si="7"/>
        <v>0.177814481481481</v>
      </c>
      <c r="S30" s="24">
        <f t="shared" si="8"/>
        <v>0.210106601367154</v>
      </c>
      <c r="T30" s="3">
        <v>0.01</v>
      </c>
      <c r="U30" s="25">
        <f t="shared" si="9"/>
        <v>0.00210106601367154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0.0240010660136715</v>
      </c>
      <c r="AR30" s="28">
        <f t="shared" si="15"/>
        <v>102.585277777778</v>
      </c>
      <c r="AS30" s="1">
        <f t="shared" si="16"/>
        <v>0.173333333333333</v>
      </c>
      <c r="AT30" s="2">
        <f t="shared" si="20"/>
        <v>56.9626213533215</v>
      </c>
      <c r="AU30" s="1">
        <f t="shared" si="17"/>
        <v>162878.000263952</v>
      </c>
    </row>
    <row r="31" s="1" customFormat="1" spans="1:47">
      <c r="A31" s="13"/>
      <c r="B31" s="13"/>
      <c r="C31" s="16">
        <v>4</v>
      </c>
      <c r="D31" s="17">
        <v>16.5055492373</v>
      </c>
      <c r="E31" s="19">
        <f t="shared" si="18"/>
        <v>9.00933451174194</v>
      </c>
      <c r="F31" s="16" t="s">
        <v>73</v>
      </c>
      <c r="G31" s="13">
        <v>5</v>
      </c>
      <c r="H31" s="18">
        <f t="shared" si="0"/>
        <v>16.5055492373</v>
      </c>
      <c r="I31" s="18">
        <f t="shared" si="1"/>
        <v>289.6555492373</v>
      </c>
      <c r="J31" s="18">
        <f t="shared" si="2"/>
        <v>0.132851453800269</v>
      </c>
      <c r="K31" s="18">
        <f t="shared" si="3"/>
        <v>102.585277777778</v>
      </c>
      <c r="L31" s="18">
        <f t="shared" si="4"/>
        <v>1.02585277777778</v>
      </c>
      <c r="M31" s="13" t="s">
        <v>75</v>
      </c>
      <c r="N31" s="18">
        <f>(O30-P30)*C22/100</f>
        <v>3.55996850060269</v>
      </c>
      <c r="O31" s="18">
        <f t="shared" si="19"/>
        <v>1.21321954096739</v>
      </c>
      <c r="P31" s="18">
        <f t="shared" si="5"/>
        <v>0.161177979796413</v>
      </c>
      <c r="Q31" s="23">
        <f t="shared" si="6"/>
        <v>0.027937516498045</v>
      </c>
      <c r="R31" s="18">
        <f t="shared" si="7"/>
        <v>0.177814481481481</v>
      </c>
      <c r="S31" s="24">
        <f t="shared" si="8"/>
        <v>0.157116092374931</v>
      </c>
      <c r="T31" s="3">
        <v>0.01</v>
      </c>
      <c r="U31" s="25">
        <f t="shared" si="9"/>
        <v>0.00157116092374931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0.0310211609237493</v>
      </c>
      <c r="AR31" s="28">
        <f t="shared" si="15"/>
        <v>102.585277777778</v>
      </c>
      <c r="AS31" s="1">
        <f t="shared" si="16"/>
        <v>0.173333333333333</v>
      </c>
      <c r="AT31" s="2">
        <f t="shared" si="20"/>
        <v>56.9626213533215</v>
      </c>
      <c r="AU31" s="1">
        <f t="shared" si="17"/>
        <v>210518.343403932</v>
      </c>
    </row>
    <row r="32" s="1" customFormat="1" spans="1:47">
      <c r="A32" s="13"/>
      <c r="B32" s="13"/>
      <c r="C32" s="16">
        <v>5</v>
      </c>
      <c r="D32" s="17">
        <v>20.4723722219355</v>
      </c>
      <c r="E32" s="19">
        <f t="shared" si="18"/>
        <v>16.5055492373</v>
      </c>
      <c r="F32" s="16" t="s">
        <v>75</v>
      </c>
      <c r="G32" s="13">
        <v>6</v>
      </c>
      <c r="H32" s="18">
        <f t="shared" si="0"/>
        <v>20.4723722219355</v>
      </c>
      <c r="I32" s="18">
        <f t="shared" si="1"/>
        <v>293.622372221935</v>
      </c>
      <c r="J32" s="18">
        <f t="shared" si="2"/>
        <v>0.209216447490268</v>
      </c>
      <c r="K32" s="18">
        <f t="shared" si="3"/>
        <v>102.585277777778</v>
      </c>
      <c r="L32" s="18">
        <f t="shared" si="4"/>
        <v>1.02585277777778</v>
      </c>
      <c r="M32" s="13" t="s">
        <v>73</v>
      </c>
      <c r="N32" s="13"/>
      <c r="O32" s="18">
        <f t="shared" si="19"/>
        <v>2.07789433894876</v>
      </c>
      <c r="P32" s="18">
        <f t="shared" si="5"/>
        <v>0.434729671854998</v>
      </c>
      <c r="Q32" s="23">
        <f t="shared" si="6"/>
        <v>0.075353143121533</v>
      </c>
      <c r="R32" s="18">
        <f t="shared" si="7"/>
        <v>0.177814481481481</v>
      </c>
      <c r="S32" s="24">
        <f t="shared" si="8"/>
        <v>0.423773938397591</v>
      </c>
      <c r="T32" s="3">
        <v>0.01</v>
      </c>
      <c r="U32" s="25">
        <f t="shared" si="9"/>
        <v>0.00423773938397591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0.0336877393839759</v>
      </c>
      <c r="AR32" s="28">
        <f t="shared" si="15"/>
        <v>102.585277777778</v>
      </c>
      <c r="AS32" s="1">
        <f t="shared" si="16"/>
        <v>0.173333333333333</v>
      </c>
      <c r="AT32" s="2">
        <f t="shared" si="20"/>
        <v>56.9626213533215</v>
      </c>
      <c r="AU32" s="1">
        <f t="shared" si="17"/>
        <v>228614.496587346</v>
      </c>
    </row>
    <row r="33" s="1" customFormat="1" spans="1:47">
      <c r="A33" s="13"/>
      <c r="B33" s="13"/>
      <c r="C33" s="16">
        <v>6</v>
      </c>
      <c r="D33" s="17">
        <v>26.0324116103333</v>
      </c>
      <c r="E33" s="19">
        <f t="shared" si="18"/>
        <v>20.4723722219355</v>
      </c>
      <c r="F33" s="16" t="s">
        <v>73</v>
      </c>
      <c r="G33" s="13">
        <v>7</v>
      </c>
      <c r="H33" s="18">
        <f t="shared" si="0"/>
        <v>26.0324116103333</v>
      </c>
      <c r="I33" s="18">
        <f t="shared" si="1"/>
        <v>299.182411610333</v>
      </c>
      <c r="J33" s="18">
        <f t="shared" si="2"/>
        <v>0.38746893068359</v>
      </c>
      <c r="K33" s="18">
        <f t="shared" si="3"/>
        <v>102.585277777778</v>
      </c>
      <c r="L33" s="18">
        <f t="shared" si="4"/>
        <v>1.02585277777778</v>
      </c>
      <c r="M33" s="13" t="s">
        <v>73</v>
      </c>
      <c r="N33" s="13"/>
      <c r="O33" s="18">
        <f t="shared" si="19"/>
        <v>2.66901744487154</v>
      </c>
      <c r="P33" s="18">
        <f t="shared" si="5"/>
        <v>1.03416133534022</v>
      </c>
      <c r="Q33" s="23">
        <f t="shared" si="6"/>
        <v>0.179254631458972</v>
      </c>
      <c r="R33" s="18">
        <f t="shared" si="7"/>
        <v>0.177814481481481</v>
      </c>
      <c r="S33" s="24">
        <f t="shared" si="8"/>
        <v>1.00809917148194</v>
      </c>
      <c r="T33" s="3">
        <v>0.01</v>
      </c>
      <c r="U33" s="25">
        <f t="shared" si="9"/>
        <v>0.0100809917148194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0.0449809917148194</v>
      </c>
      <c r="AR33" s="28">
        <f t="shared" si="15"/>
        <v>102.585277777778</v>
      </c>
      <c r="AS33" s="1">
        <f t="shared" si="16"/>
        <v>0.173333333333333</v>
      </c>
      <c r="AT33" s="2">
        <f t="shared" si="20"/>
        <v>56.9626213533215</v>
      </c>
      <c r="AU33" s="1">
        <f t="shared" si="17"/>
        <v>305253.690657986</v>
      </c>
    </row>
    <row r="34" s="1" customFormat="1" spans="1:47">
      <c r="A34" s="13"/>
      <c r="B34" s="13"/>
      <c r="C34" s="16">
        <v>7</v>
      </c>
      <c r="D34" s="17">
        <v>27.3057717358065</v>
      </c>
      <c r="E34" s="19">
        <f t="shared" si="18"/>
        <v>26.0324116103333</v>
      </c>
      <c r="F34" s="16" t="s">
        <v>73</v>
      </c>
      <c r="G34" s="13">
        <v>8</v>
      </c>
      <c r="H34" s="18">
        <f t="shared" si="0"/>
        <v>27.3057717358065</v>
      </c>
      <c r="I34" s="18">
        <f t="shared" si="1"/>
        <v>300.455771735806</v>
      </c>
      <c r="J34" s="18">
        <f t="shared" si="2"/>
        <v>0.444772546241037</v>
      </c>
      <c r="K34" s="18">
        <f t="shared" si="3"/>
        <v>102.585277777778</v>
      </c>
      <c r="L34" s="18">
        <f t="shared" si="4"/>
        <v>1.02585277777778</v>
      </c>
      <c r="M34" s="13" t="s">
        <v>73</v>
      </c>
      <c r="N34" s="13"/>
      <c r="O34" s="18">
        <f t="shared" si="19"/>
        <v>2.66070888730909</v>
      </c>
      <c r="P34" s="18">
        <f t="shared" si="5"/>
        <v>1.18341026661462</v>
      </c>
      <c r="Q34" s="23">
        <f t="shared" si="6"/>
        <v>0.205124446213201</v>
      </c>
      <c r="R34" s="18">
        <f t="shared" si="7"/>
        <v>0.177814481481481</v>
      </c>
      <c r="S34" s="24">
        <f t="shared" si="8"/>
        <v>1.15358684233243</v>
      </c>
      <c r="T34" s="3">
        <v>0.01</v>
      </c>
      <c r="U34" s="25">
        <f t="shared" si="9"/>
        <v>0.0115358684233243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0.0464358684233243</v>
      </c>
      <c r="AR34" s="28">
        <f t="shared" si="15"/>
        <v>102.585277777778</v>
      </c>
      <c r="AS34" s="1">
        <f t="shared" si="16"/>
        <v>0.173333333333333</v>
      </c>
      <c r="AT34" s="2">
        <f t="shared" si="20"/>
        <v>56.9626213533215</v>
      </c>
      <c r="AU34" s="1">
        <f t="shared" si="17"/>
        <v>315126.894155568</v>
      </c>
    </row>
    <row r="35" s="1" customFormat="1" spans="1:47">
      <c r="A35" s="13"/>
      <c r="B35" s="13"/>
      <c r="C35" s="16">
        <v>8</v>
      </c>
      <c r="D35" s="17">
        <v>24.4778997874194</v>
      </c>
      <c r="E35" s="19">
        <f t="shared" si="18"/>
        <v>27.3057717358065</v>
      </c>
      <c r="F35" s="16" t="s">
        <v>73</v>
      </c>
      <c r="G35" s="13">
        <v>9</v>
      </c>
      <c r="H35" s="18">
        <f t="shared" si="0"/>
        <v>24.4778997874194</v>
      </c>
      <c r="I35" s="18">
        <f t="shared" si="1"/>
        <v>297.627899787419</v>
      </c>
      <c r="J35" s="18">
        <f t="shared" si="2"/>
        <v>0.326900151748728</v>
      </c>
      <c r="K35" s="18">
        <f t="shared" si="3"/>
        <v>102.585277777778</v>
      </c>
      <c r="L35" s="18">
        <f t="shared" si="4"/>
        <v>1.02585277777778</v>
      </c>
      <c r="M35" s="13" t="s">
        <v>73</v>
      </c>
      <c r="N35" s="13"/>
      <c r="O35" s="18">
        <f t="shared" si="19"/>
        <v>2.50315139847225</v>
      </c>
      <c r="P35" s="18">
        <f t="shared" si="5"/>
        <v>0.818280572010619</v>
      </c>
      <c r="Q35" s="23">
        <f t="shared" si="6"/>
        <v>0.141835299148507</v>
      </c>
      <c r="R35" s="18">
        <f t="shared" si="7"/>
        <v>0.177814481481481</v>
      </c>
      <c r="S35" s="24">
        <f t="shared" si="8"/>
        <v>0.797658874388579</v>
      </c>
      <c r="T35" s="3">
        <v>0.01</v>
      </c>
      <c r="U35" s="25">
        <f t="shared" si="9"/>
        <v>0.00797658874388579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0.0428765887438858</v>
      </c>
      <c r="AR35" s="28">
        <f t="shared" si="15"/>
        <v>102.585277777778</v>
      </c>
      <c r="AS35" s="1">
        <f t="shared" si="16"/>
        <v>0.173333333333333</v>
      </c>
      <c r="AT35" s="2">
        <f t="shared" si="20"/>
        <v>56.9626213533215</v>
      </c>
      <c r="AU35" s="1">
        <f t="shared" si="17"/>
        <v>290972.618831429</v>
      </c>
    </row>
    <row r="36" s="1" customFormat="1" spans="1:47">
      <c r="A36" s="13"/>
      <c r="B36" s="13"/>
      <c r="C36" s="16">
        <v>9</v>
      </c>
      <c r="D36" s="17">
        <v>18.7426561416667</v>
      </c>
      <c r="E36" s="19">
        <f t="shared" si="18"/>
        <v>24.4778997874194</v>
      </c>
      <c r="F36" s="16" t="s">
        <v>73</v>
      </c>
      <c r="G36" s="13">
        <v>10</v>
      </c>
      <c r="H36" s="18">
        <f t="shared" si="0"/>
        <v>18.7426561416667</v>
      </c>
      <c r="I36" s="18">
        <f t="shared" si="1"/>
        <v>291.892656141667</v>
      </c>
      <c r="J36" s="18">
        <f t="shared" si="2"/>
        <v>0.171891289075121</v>
      </c>
      <c r="K36" s="18">
        <f t="shared" si="3"/>
        <v>102.585277777778</v>
      </c>
      <c r="L36" s="18">
        <f t="shared" si="4"/>
        <v>1.02585277777778</v>
      </c>
      <c r="M36" s="13" t="s">
        <v>73</v>
      </c>
      <c r="N36" s="13"/>
      <c r="O36" s="18">
        <f t="shared" si="19"/>
        <v>2.71072360423941</v>
      </c>
      <c r="P36" s="18">
        <f t="shared" si="5"/>
        <v>0.46594977465907</v>
      </c>
      <c r="Q36" s="23">
        <f t="shared" si="6"/>
        <v>0.0807646276075721</v>
      </c>
      <c r="R36" s="18">
        <f t="shared" si="7"/>
        <v>0.177814481481481</v>
      </c>
      <c r="S36" s="24">
        <f t="shared" si="8"/>
        <v>0.454207255419651</v>
      </c>
      <c r="T36" s="3">
        <v>0.01</v>
      </c>
      <c r="U36" s="25">
        <f t="shared" si="9"/>
        <v>0.00454207255419651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0.0339920725541965</v>
      </c>
      <c r="AR36" s="28">
        <f t="shared" si="15"/>
        <v>102.585277777778</v>
      </c>
      <c r="AS36" s="1">
        <f t="shared" si="16"/>
        <v>0.173333333333333</v>
      </c>
      <c r="AT36" s="2">
        <f t="shared" si="20"/>
        <v>56.9626213533215</v>
      </c>
      <c r="AU36" s="1">
        <f t="shared" si="17"/>
        <v>230679.787276989</v>
      </c>
    </row>
    <row r="37" s="1" customFormat="1" spans="1:47">
      <c r="A37" s="13"/>
      <c r="B37" s="13"/>
      <c r="C37" s="16">
        <v>10</v>
      </c>
      <c r="D37" s="17">
        <v>15.4380941506774</v>
      </c>
      <c r="E37" s="19">
        <f t="shared" si="18"/>
        <v>18.7426561416667</v>
      </c>
      <c r="F37" s="16" t="s">
        <v>73</v>
      </c>
      <c r="G37" s="13">
        <v>11</v>
      </c>
      <c r="H37" s="18">
        <f t="shared" si="0"/>
        <v>15.4380941506774</v>
      </c>
      <c r="I37" s="18">
        <f t="shared" si="1"/>
        <v>288.588094150677</v>
      </c>
      <c r="J37" s="18">
        <f t="shared" si="2"/>
        <v>0.117318594237039</v>
      </c>
      <c r="K37" s="18">
        <f t="shared" si="3"/>
        <v>102.585277777778</v>
      </c>
      <c r="L37" s="18">
        <f t="shared" si="4"/>
        <v>1.02585277777778</v>
      </c>
      <c r="M37" s="13" t="s">
        <v>75</v>
      </c>
      <c r="N37" s="18">
        <f>(O36-P36)*C22/100</f>
        <v>2.13253513810132</v>
      </c>
      <c r="O37" s="18">
        <f t="shared" si="19"/>
        <v>1.13809146925679</v>
      </c>
      <c r="P37" s="18">
        <f t="shared" si="5"/>
        <v>0.133519291286373</v>
      </c>
      <c r="Q37" s="23">
        <f t="shared" si="6"/>
        <v>0.0231433438229714</v>
      </c>
      <c r="R37" s="18">
        <f t="shared" si="7"/>
        <v>0.177814481481481</v>
      </c>
      <c r="S37" s="24">
        <f t="shared" si="8"/>
        <v>0.130154437535964</v>
      </c>
      <c r="T37" s="3">
        <v>0.01</v>
      </c>
      <c r="U37" s="25">
        <f t="shared" si="9"/>
        <v>0.00130154437535964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0.0307515443753596</v>
      </c>
      <c r="AR37" s="28">
        <f t="shared" si="15"/>
        <v>102.585277777778</v>
      </c>
      <c r="AS37" s="1">
        <f t="shared" si="16"/>
        <v>0.173333333333333</v>
      </c>
      <c r="AT37" s="2">
        <f t="shared" si="20"/>
        <v>56.9626213533215</v>
      </c>
      <c r="AU37" s="1">
        <f t="shared" si="17"/>
        <v>208688.649497221</v>
      </c>
    </row>
    <row r="38" s="1" customFormat="1" spans="1:48">
      <c r="A38" s="13"/>
      <c r="B38" s="13"/>
      <c r="C38" s="16">
        <v>11</v>
      </c>
      <c r="D38" s="17">
        <v>9.59066778133333</v>
      </c>
      <c r="E38" s="19">
        <f t="shared" si="18"/>
        <v>15.4380941506774</v>
      </c>
      <c r="F38" s="16" t="s">
        <v>75</v>
      </c>
      <c r="G38" s="13">
        <v>12</v>
      </c>
      <c r="H38" s="18">
        <f t="shared" si="0"/>
        <v>9.59066778133333</v>
      </c>
      <c r="I38" s="18">
        <f t="shared" si="1"/>
        <v>282.740667781333</v>
      </c>
      <c r="J38" s="18">
        <f t="shared" si="2"/>
        <v>0.0583886067991888</v>
      </c>
      <c r="K38" s="18">
        <f t="shared" si="3"/>
        <v>102.585277777778</v>
      </c>
      <c r="L38" s="18">
        <f t="shared" si="4"/>
        <v>1.02585277777778</v>
      </c>
      <c r="M38" s="13" t="s">
        <v>73</v>
      </c>
      <c r="N38" s="13"/>
      <c r="O38" s="18">
        <f t="shared" si="19"/>
        <v>2.0304249557482</v>
      </c>
      <c r="P38" s="18">
        <f t="shared" si="5"/>
        <v>0.118553684376442</v>
      </c>
      <c r="Q38" s="23">
        <f t="shared" si="6"/>
        <v>0.0205493052919166</v>
      </c>
      <c r="R38" s="18">
        <f t="shared" si="7"/>
        <v>0.177814481481481</v>
      </c>
      <c r="S38" s="24">
        <f t="shared" si="8"/>
        <v>0.115565982706851</v>
      </c>
      <c r="T38" s="3">
        <v>0.01</v>
      </c>
      <c r="U38" s="25">
        <f t="shared" si="9"/>
        <v>0.00115565982706851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0.0230556598270685</v>
      </c>
      <c r="AR38" s="28">
        <f t="shared" si="15"/>
        <v>102.585277777778</v>
      </c>
      <c r="AS38" s="1">
        <f t="shared" si="16"/>
        <v>0.173333333333333</v>
      </c>
      <c r="AT38" s="2">
        <f t="shared" si="20"/>
        <v>56.9626213533215</v>
      </c>
      <c r="AU38" s="1">
        <f t="shared" si="17"/>
        <v>156462.207356114</v>
      </c>
      <c r="AV38" s="1">
        <f>SUM(AU27:AU38)</f>
        <v>2615586.75198454</v>
      </c>
    </row>
    <row r="39" s="1" customFormat="1" spans="1:46">
      <c r="A39" s="13"/>
      <c r="B39" s="13"/>
      <c r="C39" s="16">
        <v>12</v>
      </c>
      <c r="D39" s="17">
        <v>1.66936900858064</v>
      </c>
      <c r="E39" s="19">
        <f t="shared" si="18"/>
        <v>9.59066778133333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4.16614534319355</v>
      </c>
      <c r="E42" s="16"/>
      <c r="F42" s="16"/>
      <c r="G42" s="13">
        <v>1</v>
      </c>
      <c r="H42" s="18">
        <f t="shared" ref="H42:H53" si="21">E43</f>
        <v>4.16614534319355</v>
      </c>
      <c r="I42" s="18">
        <f t="shared" ref="I42:I53" si="22">H42+273.15</f>
        <v>277.316145343194</v>
      </c>
      <c r="J42" s="18">
        <f t="shared" ref="J42:J53" si="23">EXP(($C$16*(I42-$C$14))/($C$17*I42*$C$14))</f>
        <v>0.0297700406010974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0.00229500344039756</v>
      </c>
      <c r="Q42" s="23">
        <f t="shared" ref="Q42:Q53" si="27">P42*$B$44</f>
        <v>0.000355725533261621</v>
      </c>
      <c r="R42" s="18">
        <f t="shared" ref="R42:R53" si="28">L42*$B$44</f>
        <v>0.0119491114583333</v>
      </c>
      <c r="S42" s="24">
        <f t="shared" ref="S42:S53" si="29">Q42/R42</f>
        <v>0.0297700406010974</v>
      </c>
      <c r="T42" s="3">
        <v>0.01</v>
      </c>
      <c r="U42" s="25">
        <f t="shared" ref="U42:U53" si="30">S42*T42</f>
        <v>0.000297700406010974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0.027397700406011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204.740068493151</v>
      </c>
      <c r="AU42" s="1">
        <f t="shared" ref="AU42:AU53" si="37">AT42*10000*AS42*0.67*AR42*AQ42</f>
        <v>44908.3781987567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-1.68256384429032</v>
      </c>
      <c r="E43" s="19">
        <f t="shared" ref="E43:E54" si="38">D42</f>
        <v>4.16614534319355</v>
      </c>
      <c r="F43" s="16" t="s">
        <v>73</v>
      </c>
      <c r="G43" s="13">
        <v>2</v>
      </c>
      <c r="H43" s="18">
        <f t="shared" si="21"/>
        <v>-1.68256384429032</v>
      </c>
      <c r="I43" s="18">
        <f t="shared" si="22"/>
        <v>271.46743615571</v>
      </c>
      <c r="J43" s="18">
        <f t="shared" si="23"/>
        <v>0.0139718960967546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0.151887079892936</v>
      </c>
      <c r="P43" s="18">
        <f t="shared" si="26"/>
        <v>0.00212215049870356</v>
      </c>
      <c r="Q43" s="23">
        <f t="shared" si="27"/>
        <v>0.000328933327299052</v>
      </c>
      <c r="R43" s="18">
        <f t="shared" si="28"/>
        <v>0.0119491114583333</v>
      </c>
      <c r="S43" s="24">
        <f t="shared" si="29"/>
        <v>0.0275278482794345</v>
      </c>
      <c r="T43" s="3">
        <v>0.01</v>
      </c>
      <c r="U43" s="25">
        <f t="shared" si="30"/>
        <v>0.000275278482794345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0.0150752784827943</v>
      </c>
      <c r="AR43" s="28">
        <f t="shared" si="34"/>
        <v>7.70910416666667</v>
      </c>
      <c r="AS43" s="1">
        <f t="shared" si="35"/>
        <v>0.155</v>
      </c>
      <c r="AT43" s="2">
        <f t="shared" si="36"/>
        <v>204.740068493151</v>
      </c>
      <c r="AU43" s="1">
        <f t="shared" si="37"/>
        <v>24710.333258786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3.42106016978571</v>
      </c>
      <c r="E44" s="19">
        <f t="shared" si="38"/>
        <v>-1.68256384429032</v>
      </c>
      <c r="F44" s="16" t="s">
        <v>73</v>
      </c>
      <c r="G44" s="13">
        <v>3</v>
      </c>
      <c r="H44" s="18">
        <f t="shared" si="21"/>
        <v>3.42106016978571</v>
      </c>
      <c r="I44" s="18">
        <f t="shared" si="22"/>
        <v>276.571060169786</v>
      </c>
      <c r="J44" s="18">
        <f t="shared" si="23"/>
        <v>0.0270832030285757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0.226855971060899</v>
      </c>
      <c r="P44" s="18">
        <f t="shared" si="26"/>
        <v>0.00614398632248702</v>
      </c>
      <c r="Q44" s="23">
        <f t="shared" si="27"/>
        <v>0.000952317879985488</v>
      </c>
      <c r="R44" s="18">
        <f t="shared" si="28"/>
        <v>0.0119491114583333</v>
      </c>
      <c r="S44" s="24">
        <f t="shared" si="29"/>
        <v>0.0796977987280669</v>
      </c>
      <c r="T44" s="3">
        <v>0.01</v>
      </c>
      <c r="U44" s="25">
        <f t="shared" si="30"/>
        <v>0.000796977987280669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0.0155969779872807</v>
      </c>
      <c r="AR44" s="28">
        <f t="shared" si="34"/>
        <v>7.70910416666667</v>
      </c>
      <c r="AS44" s="1">
        <f t="shared" si="35"/>
        <v>0.155</v>
      </c>
      <c r="AT44" s="2">
        <f t="shared" si="36"/>
        <v>204.740068493151</v>
      </c>
      <c r="AU44" s="1">
        <f t="shared" si="37"/>
        <v>25565.4662920838</v>
      </c>
    </row>
    <row r="45" s="1" customFormat="1" spans="1:47">
      <c r="A45" s="13"/>
      <c r="B45" s="13"/>
      <c r="C45" s="16">
        <v>3</v>
      </c>
      <c r="D45" s="17">
        <v>9.00933451174194</v>
      </c>
      <c r="E45" s="19">
        <f t="shared" si="38"/>
        <v>3.42106016978571</v>
      </c>
      <c r="F45" s="16" t="s">
        <v>73</v>
      </c>
      <c r="G45" s="13">
        <v>4</v>
      </c>
      <c r="H45" s="18">
        <f t="shared" si="21"/>
        <v>9.00933451174194</v>
      </c>
      <c r="I45" s="18">
        <f t="shared" si="22"/>
        <v>282.159334511742</v>
      </c>
      <c r="J45" s="18">
        <f t="shared" si="23"/>
        <v>0.0543894296708893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0.297803026405078</v>
      </c>
      <c r="P45" s="18">
        <f t="shared" si="26"/>
        <v>0.016197336760437</v>
      </c>
      <c r="Q45" s="23">
        <f t="shared" si="27"/>
        <v>0.00251058719786774</v>
      </c>
      <c r="R45" s="18">
        <f t="shared" si="28"/>
        <v>0.0119491114583333</v>
      </c>
      <c r="S45" s="24">
        <f t="shared" si="29"/>
        <v>0.210106601367154</v>
      </c>
      <c r="T45" s="3">
        <v>0.01</v>
      </c>
      <c r="U45" s="25">
        <f t="shared" si="30"/>
        <v>0.00210106601367154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0.0169010660136715</v>
      </c>
      <c r="AR45" s="28">
        <f t="shared" si="34"/>
        <v>7.70910416666667</v>
      </c>
      <c r="AS45" s="1">
        <f t="shared" si="35"/>
        <v>0.155</v>
      </c>
      <c r="AT45" s="2">
        <f t="shared" si="36"/>
        <v>204.740068493151</v>
      </c>
      <c r="AU45" s="1">
        <f t="shared" si="37"/>
        <v>27703.0354101395</v>
      </c>
    </row>
    <row r="46" s="1" customFormat="1" spans="1:47">
      <c r="A46" s="13"/>
      <c r="B46" s="13"/>
      <c r="C46" s="16">
        <v>4</v>
      </c>
      <c r="D46" s="17">
        <v>16.5055492373</v>
      </c>
      <c r="E46" s="19">
        <f t="shared" si="38"/>
        <v>9.00933451174194</v>
      </c>
      <c r="F46" s="16" t="s">
        <v>73</v>
      </c>
      <c r="G46" s="13">
        <v>5</v>
      </c>
      <c r="H46" s="18">
        <f t="shared" si="21"/>
        <v>16.5055492373</v>
      </c>
      <c r="I46" s="18">
        <f t="shared" si="22"/>
        <v>289.6555492373</v>
      </c>
      <c r="J46" s="18">
        <f t="shared" si="23"/>
        <v>0.132851453800269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0.267525405162409</v>
      </c>
      <c r="O46" s="18">
        <f t="shared" si="39"/>
        <v>0.0911713261488988</v>
      </c>
      <c r="P46" s="18">
        <f t="shared" si="26"/>
        <v>0.0121122432237797</v>
      </c>
      <c r="Q46" s="23">
        <f t="shared" si="27"/>
        <v>0.00187739769968585</v>
      </c>
      <c r="R46" s="18">
        <f t="shared" si="28"/>
        <v>0.0119491114583333</v>
      </c>
      <c r="S46" s="24">
        <f t="shared" si="29"/>
        <v>0.157116092374931</v>
      </c>
      <c r="T46" s="3">
        <v>0.01</v>
      </c>
      <c r="U46" s="25">
        <f t="shared" si="30"/>
        <v>0.00157116092374931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0.0286711609237493</v>
      </c>
      <c r="AR46" s="28">
        <f t="shared" si="34"/>
        <v>7.70910416666667</v>
      </c>
      <c r="AS46" s="1">
        <f t="shared" si="35"/>
        <v>0.155</v>
      </c>
      <c r="AT46" s="2">
        <f t="shared" si="36"/>
        <v>204.740068493151</v>
      </c>
      <c r="AU46" s="1">
        <f t="shared" si="37"/>
        <v>46995.7448647281</v>
      </c>
    </row>
    <row r="47" s="1" customFormat="1" spans="1:47">
      <c r="A47" s="13"/>
      <c r="B47" s="13"/>
      <c r="C47" s="16">
        <v>5</v>
      </c>
      <c r="D47" s="17">
        <v>20.4723722219355</v>
      </c>
      <c r="E47" s="19">
        <f t="shared" si="38"/>
        <v>16.5055492373</v>
      </c>
      <c r="F47" s="16" t="s">
        <v>75</v>
      </c>
      <c r="G47" s="13">
        <v>6</v>
      </c>
      <c r="H47" s="18">
        <f t="shared" si="21"/>
        <v>20.4723722219355</v>
      </c>
      <c r="I47" s="18">
        <f t="shared" si="22"/>
        <v>293.622372221935</v>
      </c>
      <c r="J47" s="18">
        <f t="shared" si="23"/>
        <v>0.209216447490268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0.156150124591786</v>
      </c>
      <c r="P47" s="18">
        <f t="shared" si="26"/>
        <v>0.0326691743422561</v>
      </c>
      <c r="Q47" s="23">
        <f t="shared" si="27"/>
        <v>0.0050637220230497</v>
      </c>
      <c r="R47" s="18">
        <f t="shared" si="28"/>
        <v>0.0119491114583333</v>
      </c>
      <c r="S47" s="24">
        <f t="shared" si="29"/>
        <v>0.423773938397591</v>
      </c>
      <c r="T47" s="3">
        <v>0.01</v>
      </c>
      <c r="U47" s="25">
        <f t="shared" si="30"/>
        <v>0.00423773938397591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0.0313377393839759</v>
      </c>
      <c r="AR47" s="28">
        <f t="shared" si="34"/>
        <v>7.70910416666667</v>
      </c>
      <c r="AS47" s="1">
        <f t="shared" si="35"/>
        <v>0.155</v>
      </c>
      <c r="AT47" s="2">
        <f t="shared" si="36"/>
        <v>204.740068493151</v>
      </c>
      <c r="AU47" s="1">
        <f t="shared" si="37"/>
        <v>51366.6122081143</v>
      </c>
    </row>
    <row r="48" s="1" customFormat="1" spans="1:47">
      <c r="A48" s="13"/>
      <c r="B48" s="13"/>
      <c r="C48" s="16">
        <v>6</v>
      </c>
      <c r="D48" s="17">
        <v>26.0324116103333</v>
      </c>
      <c r="E48" s="19">
        <f t="shared" si="38"/>
        <v>20.4723722219355</v>
      </c>
      <c r="F48" s="16" t="s">
        <v>73</v>
      </c>
      <c r="G48" s="13">
        <v>7</v>
      </c>
      <c r="H48" s="18">
        <f t="shared" si="21"/>
        <v>26.0324116103333</v>
      </c>
      <c r="I48" s="18">
        <f t="shared" si="22"/>
        <v>299.182411610333</v>
      </c>
      <c r="J48" s="18">
        <f t="shared" si="23"/>
        <v>0.38746893068359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0.200571991916196</v>
      </c>
      <c r="P48" s="18">
        <f t="shared" si="26"/>
        <v>0.0777154152328462</v>
      </c>
      <c r="Q48" s="23">
        <f t="shared" si="27"/>
        <v>0.0120458893610912</v>
      </c>
      <c r="R48" s="18">
        <f t="shared" si="28"/>
        <v>0.0119491114583333</v>
      </c>
      <c r="S48" s="24">
        <f t="shared" si="29"/>
        <v>1.00809917148194</v>
      </c>
      <c r="T48" s="3">
        <v>0.01</v>
      </c>
      <c r="U48" s="25">
        <f t="shared" si="30"/>
        <v>0.0100809917148194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0.0445809917148194</v>
      </c>
      <c r="AR48" s="28">
        <f t="shared" si="34"/>
        <v>7.70910416666667</v>
      </c>
      <c r="AS48" s="1">
        <f t="shared" si="35"/>
        <v>0.155</v>
      </c>
      <c r="AT48" s="2">
        <f t="shared" si="36"/>
        <v>204.740068493151</v>
      </c>
      <c r="AU48" s="1">
        <f t="shared" si="37"/>
        <v>73074.0174078807</v>
      </c>
    </row>
    <row r="49" s="1" customFormat="1" spans="1:47">
      <c r="A49" s="13"/>
      <c r="B49" s="13"/>
      <c r="C49" s="16">
        <v>7</v>
      </c>
      <c r="D49" s="17">
        <v>27.3057717358065</v>
      </c>
      <c r="E49" s="19">
        <f t="shared" si="38"/>
        <v>26.0324116103333</v>
      </c>
      <c r="F49" s="16" t="s">
        <v>73</v>
      </c>
      <c r="G49" s="13">
        <v>8</v>
      </c>
      <c r="H49" s="18">
        <f t="shared" si="21"/>
        <v>27.3057717358065</v>
      </c>
      <c r="I49" s="18">
        <f t="shared" si="22"/>
        <v>300.455771735806</v>
      </c>
      <c r="J49" s="18">
        <f t="shared" si="23"/>
        <v>0.444772546241037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0.199947618350017</v>
      </c>
      <c r="P49" s="18">
        <f t="shared" si="26"/>
        <v>0.088931211328368</v>
      </c>
      <c r="Q49" s="23">
        <f t="shared" si="27"/>
        <v>0.013784337755897</v>
      </c>
      <c r="R49" s="18">
        <f t="shared" si="28"/>
        <v>0.0119491114583333</v>
      </c>
      <c r="S49" s="24">
        <f t="shared" si="29"/>
        <v>1.15358684233243</v>
      </c>
      <c r="T49" s="3">
        <v>0.01</v>
      </c>
      <c r="U49" s="25">
        <f t="shared" si="30"/>
        <v>0.0115358684233243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0.0460358684233243</v>
      </c>
      <c r="AR49" s="28">
        <f t="shared" si="34"/>
        <v>7.70910416666667</v>
      </c>
      <c r="AS49" s="1">
        <f t="shared" si="35"/>
        <v>0.155</v>
      </c>
      <c r="AT49" s="2">
        <f t="shared" si="36"/>
        <v>204.740068493151</v>
      </c>
      <c r="AU49" s="1">
        <f t="shared" si="37"/>
        <v>75458.748698824</v>
      </c>
    </row>
    <row r="50" s="1" customFormat="1" spans="1:47">
      <c r="A50" s="13"/>
      <c r="B50" s="13"/>
      <c r="C50" s="16">
        <v>8</v>
      </c>
      <c r="D50" s="17">
        <v>24.4778997874194</v>
      </c>
      <c r="E50" s="19">
        <f t="shared" si="38"/>
        <v>27.3057717358065</v>
      </c>
      <c r="F50" s="16" t="s">
        <v>73</v>
      </c>
      <c r="G50" s="13">
        <v>9</v>
      </c>
      <c r="H50" s="18">
        <f t="shared" si="21"/>
        <v>24.4778997874194</v>
      </c>
      <c r="I50" s="18">
        <f t="shared" si="22"/>
        <v>297.627899787419</v>
      </c>
      <c r="J50" s="18">
        <f t="shared" si="23"/>
        <v>0.326900151748728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0.188107448688315</v>
      </c>
      <c r="P50" s="18">
        <f t="shared" si="26"/>
        <v>0.0614923535212763</v>
      </c>
      <c r="Q50" s="23">
        <f t="shared" si="27"/>
        <v>0.00953131479579783</v>
      </c>
      <c r="R50" s="18">
        <f t="shared" si="28"/>
        <v>0.0119491114583333</v>
      </c>
      <c r="S50" s="24">
        <f t="shared" si="29"/>
        <v>0.797658874388579</v>
      </c>
      <c r="T50" s="3">
        <v>0.01</v>
      </c>
      <c r="U50" s="25">
        <f t="shared" si="30"/>
        <v>0.00797658874388579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0.0424765887438858</v>
      </c>
      <c r="AR50" s="28">
        <f t="shared" si="34"/>
        <v>7.70910416666667</v>
      </c>
      <c r="AS50" s="1">
        <f t="shared" si="35"/>
        <v>0.155</v>
      </c>
      <c r="AT50" s="2">
        <f t="shared" si="36"/>
        <v>204.740068493151</v>
      </c>
      <c r="AU50" s="1">
        <f t="shared" si="37"/>
        <v>69624.6284773945</v>
      </c>
    </row>
    <row r="51" s="1" customFormat="1" spans="1:47">
      <c r="A51" s="13"/>
      <c r="B51" s="13"/>
      <c r="C51" s="16">
        <v>9</v>
      </c>
      <c r="D51" s="17">
        <v>18.7426561416667</v>
      </c>
      <c r="E51" s="19">
        <f t="shared" si="38"/>
        <v>24.4778997874194</v>
      </c>
      <c r="F51" s="16" t="s">
        <v>73</v>
      </c>
      <c r="G51" s="13">
        <v>10</v>
      </c>
      <c r="H51" s="18">
        <f t="shared" si="21"/>
        <v>18.7426561416667</v>
      </c>
      <c r="I51" s="18">
        <f t="shared" si="22"/>
        <v>291.892656141667</v>
      </c>
      <c r="J51" s="18">
        <f t="shared" si="23"/>
        <v>0.171891289075121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0.203706136833706</v>
      </c>
      <c r="P51" s="18">
        <f t="shared" si="26"/>
        <v>0.0350153104528586</v>
      </c>
      <c r="Q51" s="23">
        <f t="shared" si="27"/>
        <v>0.00542737312019309</v>
      </c>
      <c r="R51" s="18">
        <f t="shared" si="28"/>
        <v>0.0119491114583333</v>
      </c>
      <c r="S51" s="24">
        <f t="shared" si="29"/>
        <v>0.454207255419651</v>
      </c>
      <c r="T51" s="3">
        <v>0.01</v>
      </c>
      <c r="U51" s="25">
        <f t="shared" si="30"/>
        <v>0.00454207255419651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0.0316420725541965</v>
      </c>
      <c r="AR51" s="28">
        <f t="shared" si="34"/>
        <v>7.70910416666667</v>
      </c>
      <c r="AS51" s="1">
        <f t="shared" si="35"/>
        <v>0.155</v>
      </c>
      <c r="AT51" s="2">
        <f t="shared" si="36"/>
        <v>204.740068493151</v>
      </c>
      <c r="AU51" s="1">
        <f t="shared" si="37"/>
        <v>51865.4536767106</v>
      </c>
    </row>
    <row r="52" s="1" customFormat="1" spans="1:47">
      <c r="A52" s="13"/>
      <c r="B52" s="13"/>
      <c r="C52" s="16">
        <v>10</v>
      </c>
      <c r="D52" s="17">
        <v>15.4380941506774</v>
      </c>
      <c r="E52" s="19">
        <f t="shared" si="38"/>
        <v>18.7426561416667</v>
      </c>
      <c r="F52" s="16" t="s">
        <v>73</v>
      </c>
      <c r="G52" s="13">
        <v>11</v>
      </c>
      <c r="H52" s="18">
        <f t="shared" si="21"/>
        <v>15.4380941506774</v>
      </c>
      <c r="I52" s="18">
        <f t="shared" si="22"/>
        <v>288.588094150677</v>
      </c>
      <c r="J52" s="18">
        <f t="shared" si="23"/>
        <v>0.117318594237039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0.160256285061805</v>
      </c>
      <c r="O52" s="18">
        <f t="shared" si="39"/>
        <v>0.085525582985709</v>
      </c>
      <c r="P52" s="18">
        <f t="shared" si="26"/>
        <v>0.0100337411671866</v>
      </c>
      <c r="Q52" s="23">
        <f t="shared" si="27"/>
        <v>0.00155522988091392</v>
      </c>
      <c r="R52" s="18">
        <f t="shared" si="28"/>
        <v>0.0119491114583333</v>
      </c>
      <c r="S52" s="24">
        <f t="shared" si="29"/>
        <v>0.130154437535965</v>
      </c>
      <c r="T52" s="3">
        <v>0.01</v>
      </c>
      <c r="U52" s="25">
        <f t="shared" si="30"/>
        <v>0.00130154437535965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0.0284015443753596</v>
      </c>
      <c r="AR52" s="28">
        <f t="shared" si="34"/>
        <v>7.70910416666667</v>
      </c>
      <c r="AS52" s="1">
        <f t="shared" si="35"/>
        <v>0.155</v>
      </c>
      <c r="AT52" s="2">
        <f t="shared" si="36"/>
        <v>204.740068493151</v>
      </c>
      <c r="AU52" s="1">
        <f t="shared" si="37"/>
        <v>46553.808434141</v>
      </c>
    </row>
    <row r="53" s="1" customFormat="1" spans="1:48">
      <c r="A53" s="13"/>
      <c r="B53" s="13"/>
      <c r="C53" s="16">
        <v>11</v>
      </c>
      <c r="D53" s="17">
        <v>9.59066778133333</v>
      </c>
      <c r="E53" s="19">
        <f t="shared" si="38"/>
        <v>15.4380941506774</v>
      </c>
      <c r="F53" s="16" t="s">
        <v>75</v>
      </c>
      <c r="G53" s="13">
        <v>12</v>
      </c>
      <c r="H53" s="18">
        <f t="shared" si="21"/>
        <v>9.59066778133333</v>
      </c>
      <c r="I53" s="18">
        <f t="shared" si="22"/>
        <v>282.740667781333</v>
      </c>
      <c r="J53" s="18">
        <f t="shared" si="23"/>
        <v>0.0583886067991888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0.152582883485189</v>
      </c>
      <c r="P53" s="18">
        <f t="shared" si="26"/>
        <v>0.00890910198810314</v>
      </c>
      <c r="Q53" s="23">
        <f t="shared" si="27"/>
        <v>0.00138091080815599</v>
      </c>
      <c r="R53" s="18">
        <f t="shared" si="28"/>
        <v>0.0119491114583333</v>
      </c>
      <c r="S53" s="24">
        <f t="shared" si="29"/>
        <v>0.115565982706851</v>
      </c>
      <c r="T53" s="3">
        <v>0.01</v>
      </c>
      <c r="U53" s="25">
        <f t="shared" si="30"/>
        <v>0.00115565982706851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0.0159556598270685</v>
      </c>
      <c r="AR53" s="28">
        <f t="shared" si="34"/>
        <v>7.70910416666667</v>
      </c>
      <c r="AS53" s="1">
        <f t="shared" si="35"/>
        <v>0.155</v>
      </c>
      <c r="AT53" s="2">
        <f t="shared" si="36"/>
        <v>204.740068493151</v>
      </c>
      <c r="AU53" s="1">
        <f t="shared" si="37"/>
        <v>26153.3922667281</v>
      </c>
      <c r="AV53" s="1">
        <f>SUM(AU42:AU53)</f>
        <v>563979.619194287</v>
      </c>
    </row>
    <row r="54" s="1" customFormat="1" spans="1:46">
      <c r="A54" s="13"/>
      <c r="B54" s="13"/>
      <c r="C54" s="16">
        <v>12</v>
      </c>
      <c r="D54" s="17">
        <v>1.66936900858064</v>
      </c>
      <c r="E54" s="19">
        <f t="shared" si="38"/>
        <v>9.59066778133333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8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</row>
    <row r="57" s="1" customFormat="1" spans="1:78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</row>
    <row r="58" s="1" customFormat="1" spans="1:78">
      <c r="A58" s="13" t="s">
        <v>71</v>
      </c>
      <c r="B58" s="13">
        <f>F7</f>
        <v>108.2955</v>
      </c>
      <c r="C58" s="16" t="s">
        <v>72</v>
      </c>
      <c r="D58" s="17">
        <v>4.16614534319355</v>
      </c>
      <c r="E58" s="16"/>
      <c r="F58" s="16"/>
      <c r="G58" s="13">
        <v>1</v>
      </c>
      <c r="H58" s="18">
        <f t="shared" ref="H58:H69" si="40">E59</f>
        <v>4.16614534319355</v>
      </c>
      <c r="I58" s="18">
        <f t="shared" ref="I58:I69" si="41">H58+273.15</f>
        <v>277.316145343194</v>
      </c>
      <c r="J58" s="18">
        <f t="shared" ref="J58:J69" si="42">EXP(($C$16*(I58-$C$14))/($C$17*I58*$C$14))</f>
        <v>0.0297700406010974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0.0725391322181132</v>
      </c>
      <c r="Q58" s="23">
        <f t="shared" ref="Q58:Q69" si="46">P58*$B$60</f>
        <v>0.0326426094981509</v>
      </c>
      <c r="R58" s="18">
        <f t="shared" ref="R58:R69" si="47">L58*$B$60</f>
        <v>1.0964919375</v>
      </c>
      <c r="S58" s="24">
        <f t="shared" ref="S58:S69" si="48">Q58/R58</f>
        <v>0.0297700406010974</v>
      </c>
      <c r="T58" s="3">
        <v>0.27</v>
      </c>
      <c r="U58" s="25">
        <f t="shared" ref="U58:U69" si="49">S58*T58</f>
        <v>0.0080379109622963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0.228823430155132</v>
      </c>
      <c r="AC58" s="28">
        <f t="shared" ref="AC58:AC69" si="51">$B$58/12</f>
        <v>9.024625</v>
      </c>
      <c r="AD58" s="1">
        <f t="shared" ref="AD58:AD69" si="52">$B$60</f>
        <v>0.45</v>
      </c>
      <c r="AE58" s="29">
        <f t="shared" ref="AE58:AE69" si="53">$E$7/12</f>
        <v>827.863049890131</v>
      </c>
      <c r="AF58" s="1">
        <f t="shared" ref="AF58:AF69" si="54">AE58*10000*AC58*AB58</f>
        <v>17095749.8861677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</row>
    <row r="59" s="1" customFormat="1" spans="1:78">
      <c r="A59" s="13" t="s">
        <v>74</v>
      </c>
      <c r="B59" s="13">
        <v>27</v>
      </c>
      <c r="C59" s="16">
        <v>1</v>
      </c>
      <c r="D59" s="17">
        <v>-1.68256384429032</v>
      </c>
      <c r="E59" s="19">
        <f t="shared" ref="E59:E70" si="55">D58</f>
        <v>4.16614534319355</v>
      </c>
      <c r="F59" s="16" t="s">
        <v>73</v>
      </c>
      <c r="G59" s="13">
        <v>2</v>
      </c>
      <c r="H59" s="18">
        <f t="shared" si="40"/>
        <v>-1.68256384429032</v>
      </c>
      <c r="I59" s="18">
        <f t="shared" si="41"/>
        <v>271.46743615571</v>
      </c>
      <c r="J59" s="18">
        <f t="shared" si="42"/>
        <v>0.0139718960967546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4.80075836778189</v>
      </c>
      <c r="P59" s="18">
        <f t="shared" si="45"/>
        <v>0.0670756971002737</v>
      </c>
      <c r="Q59" s="23">
        <f t="shared" si="46"/>
        <v>0.0301840636951232</v>
      </c>
      <c r="R59" s="18">
        <f t="shared" si="47"/>
        <v>1.0964919375</v>
      </c>
      <c r="S59" s="24">
        <f t="shared" si="48"/>
        <v>0.0275278482794345</v>
      </c>
      <c r="T59" s="3">
        <v>0.27</v>
      </c>
      <c r="U59" s="25">
        <f t="shared" si="49"/>
        <v>0.00743251903544732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0.228640904489187</v>
      </c>
      <c r="AC59" s="28">
        <f t="shared" si="51"/>
        <v>9.024625</v>
      </c>
      <c r="AD59" s="1">
        <f t="shared" si="52"/>
        <v>0.45</v>
      </c>
      <c r="AE59" s="29">
        <f t="shared" si="53"/>
        <v>827.863049890131</v>
      </c>
      <c r="AF59" s="1">
        <f t="shared" si="54"/>
        <v>17082113.1133482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</row>
    <row r="60" s="1" customFormat="1" spans="1:78">
      <c r="A60" s="13" t="s">
        <v>38</v>
      </c>
      <c r="B60" s="13">
        <f>H7</f>
        <v>0.45</v>
      </c>
      <c r="C60" s="16">
        <v>2</v>
      </c>
      <c r="D60" s="17">
        <v>3.42106016978571</v>
      </c>
      <c r="E60" s="19">
        <f t="shared" si="55"/>
        <v>-1.68256384429032</v>
      </c>
      <c r="F60" s="16" t="s">
        <v>73</v>
      </c>
      <c r="G60" s="13">
        <v>3</v>
      </c>
      <c r="H60" s="18">
        <f t="shared" si="40"/>
        <v>3.42106016978571</v>
      </c>
      <c r="I60" s="18">
        <f t="shared" si="41"/>
        <v>276.571060169786</v>
      </c>
      <c r="J60" s="18">
        <f t="shared" si="42"/>
        <v>0.0270832030285757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7.17033142068161</v>
      </c>
      <c r="P60" s="18">
        <f t="shared" si="45"/>
        <v>0.194195541648496</v>
      </c>
      <c r="Q60" s="23">
        <f t="shared" si="46"/>
        <v>0.0873879937418231</v>
      </c>
      <c r="R60" s="18">
        <f t="shared" si="47"/>
        <v>1.0964919375</v>
      </c>
      <c r="S60" s="24">
        <f t="shared" si="48"/>
        <v>0.0796977987280669</v>
      </c>
      <c r="T60" s="3">
        <v>0.27</v>
      </c>
      <c r="U60" s="25">
        <f t="shared" si="49"/>
        <v>0.0215184056565781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0.232887799305458</v>
      </c>
      <c r="AC60" s="28">
        <f t="shared" si="51"/>
        <v>9.024625</v>
      </c>
      <c r="AD60" s="1">
        <f t="shared" si="52"/>
        <v>0.45</v>
      </c>
      <c r="AE60" s="29">
        <f t="shared" si="53"/>
        <v>827.863049890131</v>
      </c>
      <c r="AF60" s="1">
        <f t="shared" si="54"/>
        <v>17399405.1473091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</row>
    <row r="61" s="1" customFormat="1" spans="1:78">
      <c r="A61" s="13"/>
      <c r="B61" s="13"/>
      <c r="C61" s="16">
        <v>3</v>
      </c>
      <c r="D61" s="17">
        <v>9.00933451174194</v>
      </c>
      <c r="E61" s="19">
        <f t="shared" si="55"/>
        <v>3.42106016978571</v>
      </c>
      <c r="F61" s="16" t="s">
        <v>73</v>
      </c>
      <c r="G61" s="13">
        <v>4</v>
      </c>
      <c r="H61" s="18">
        <f t="shared" si="40"/>
        <v>9.00933451174194</v>
      </c>
      <c r="I61" s="18">
        <f t="shared" si="41"/>
        <v>282.159334511742</v>
      </c>
      <c r="J61" s="18">
        <f t="shared" si="42"/>
        <v>0.0543894296708893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9.41278462903312</v>
      </c>
      <c r="P61" s="18">
        <f t="shared" si="45"/>
        <v>0.511955987588025</v>
      </c>
      <c r="Q61" s="23">
        <f t="shared" si="46"/>
        <v>0.230380194414611</v>
      </c>
      <c r="R61" s="18">
        <f t="shared" si="47"/>
        <v>1.0964919375</v>
      </c>
      <c r="S61" s="24">
        <f t="shared" si="48"/>
        <v>0.210106601367154</v>
      </c>
      <c r="T61" s="3">
        <v>0.27</v>
      </c>
      <c r="U61" s="25">
        <f t="shared" si="49"/>
        <v>0.0567287823691316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0.243503727884293</v>
      </c>
      <c r="AC61" s="28">
        <f t="shared" si="51"/>
        <v>9.024625</v>
      </c>
      <c r="AD61" s="1">
        <f t="shared" si="52"/>
        <v>0.45</v>
      </c>
      <c r="AE61" s="29">
        <f t="shared" si="53"/>
        <v>827.863049890131</v>
      </c>
      <c r="AF61" s="1">
        <f t="shared" si="54"/>
        <v>18192537.4750176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</row>
    <row r="62" s="1" customFormat="1" spans="1:78">
      <c r="A62" s="13"/>
      <c r="B62" s="13"/>
      <c r="C62" s="16">
        <v>4</v>
      </c>
      <c r="D62" s="17">
        <v>16.5055492373</v>
      </c>
      <c r="E62" s="19">
        <f t="shared" si="55"/>
        <v>9.00933451174194</v>
      </c>
      <c r="F62" s="16" t="s">
        <v>73</v>
      </c>
      <c r="G62" s="13">
        <v>5</v>
      </c>
      <c r="H62" s="18">
        <f t="shared" si="40"/>
        <v>16.5055492373</v>
      </c>
      <c r="I62" s="18">
        <f t="shared" si="41"/>
        <v>289.6555492373</v>
      </c>
      <c r="J62" s="18">
        <f t="shared" si="42"/>
        <v>0.132851453800269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8.45578720937284</v>
      </c>
      <c r="O62" s="18">
        <f t="shared" si="56"/>
        <v>2.88169018207225</v>
      </c>
      <c r="P62" s="18">
        <f t="shared" si="45"/>
        <v>0.382836730090261</v>
      </c>
      <c r="Q62" s="23">
        <f t="shared" si="46"/>
        <v>0.172276528540617</v>
      </c>
      <c r="R62" s="18">
        <f t="shared" si="47"/>
        <v>1.0964919375</v>
      </c>
      <c r="S62" s="24">
        <f t="shared" si="48"/>
        <v>0.157116092374931</v>
      </c>
      <c r="T62" s="3">
        <v>0.27</v>
      </c>
      <c r="U62" s="25">
        <f t="shared" si="49"/>
        <v>0.0424213449412315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0.287990035499781</v>
      </c>
      <c r="AC62" s="28">
        <f t="shared" si="51"/>
        <v>9.024625</v>
      </c>
      <c r="AD62" s="1">
        <f t="shared" si="52"/>
        <v>0.45</v>
      </c>
      <c r="AE62" s="29">
        <f t="shared" si="53"/>
        <v>827.863049890131</v>
      </c>
      <c r="AF62" s="1">
        <f t="shared" si="54"/>
        <v>21516177.8375359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</row>
    <row r="63" s="1" customFormat="1" spans="1:78">
      <c r="A63" s="13"/>
      <c r="B63" s="13"/>
      <c r="C63" s="16">
        <v>5</v>
      </c>
      <c r="D63" s="17">
        <v>20.4723722219355</v>
      </c>
      <c r="E63" s="19">
        <f t="shared" si="55"/>
        <v>16.5055492373</v>
      </c>
      <c r="F63" s="16" t="s">
        <v>75</v>
      </c>
      <c r="G63" s="13">
        <v>6</v>
      </c>
      <c r="H63" s="18">
        <f t="shared" si="40"/>
        <v>20.4723722219355</v>
      </c>
      <c r="I63" s="18">
        <f t="shared" si="41"/>
        <v>293.622372221935</v>
      </c>
      <c r="J63" s="18">
        <f t="shared" si="42"/>
        <v>0.209216447490268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4.93550220198199</v>
      </c>
      <c r="P63" s="18">
        <f t="shared" si="45"/>
        <v>1.03258823727907</v>
      </c>
      <c r="Q63" s="23">
        <f t="shared" si="46"/>
        <v>0.464664706775581</v>
      </c>
      <c r="R63" s="18">
        <f t="shared" si="47"/>
        <v>1.0964919375</v>
      </c>
      <c r="S63" s="24">
        <f t="shared" si="48"/>
        <v>0.423773938397591</v>
      </c>
      <c r="T63" s="3">
        <v>0.27</v>
      </c>
      <c r="U63" s="25">
        <f t="shared" si="49"/>
        <v>0.11441896336735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0.309697317455256</v>
      </c>
      <c r="AC63" s="28">
        <f t="shared" si="51"/>
        <v>9.024625</v>
      </c>
      <c r="AD63" s="1">
        <f t="shared" si="52"/>
        <v>0.45</v>
      </c>
      <c r="AE63" s="29">
        <f t="shared" si="53"/>
        <v>827.863049890131</v>
      </c>
      <c r="AF63" s="1">
        <f t="shared" si="54"/>
        <v>23137962.2097382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</row>
    <row r="64" s="1" customFormat="1" spans="1:78">
      <c r="A64" s="13"/>
      <c r="B64" s="13"/>
      <c r="C64" s="16">
        <v>6</v>
      </c>
      <c r="D64" s="17">
        <v>26.0324116103333</v>
      </c>
      <c r="E64" s="19">
        <f t="shared" si="55"/>
        <v>20.4723722219355</v>
      </c>
      <c r="F64" s="16" t="s">
        <v>73</v>
      </c>
      <c r="G64" s="13">
        <v>7</v>
      </c>
      <c r="H64" s="18">
        <f t="shared" si="40"/>
        <v>26.0324116103333</v>
      </c>
      <c r="I64" s="18">
        <f t="shared" si="41"/>
        <v>299.182411610333</v>
      </c>
      <c r="J64" s="18">
        <f t="shared" si="42"/>
        <v>0.38746893068359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6.33956271470293</v>
      </c>
      <c r="P64" s="18">
        <f t="shared" si="45"/>
        <v>2.4563835860675</v>
      </c>
      <c r="Q64" s="23">
        <f t="shared" si="46"/>
        <v>1.10537261373037</v>
      </c>
      <c r="R64" s="18">
        <f t="shared" si="47"/>
        <v>1.0964919375</v>
      </c>
      <c r="S64" s="24">
        <f t="shared" si="48"/>
        <v>1.00809917148194</v>
      </c>
      <c r="T64" s="3">
        <v>0.27</v>
      </c>
      <c r="U64" s="25">
        <f t="shared" si="49"/>
        <v>0.272186776300123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0.372464313054487</v>
      </c>
      <c r="AC64" s="28">
        <f t="shared" si="51"/>
        <v>9.024625</v>
      </c>
      <c r="AD64" s="1">
        <f t="shared" si="52"/>
        <v>0.45</v>
      </c>
      <c r="AE64" s="29">
        <f t="shared" si="53"/>
        <v>827.863049890131</v>
      </c>
      <c r="AF64" s="1">
        <f t="shared" si="54"/>
        <v>27827380.8463838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</row>
    <row r="65" s="1" customFormat="1" spans="1:78">
      <c r="A65" s="13"/>
      <c r="B65" s="13"/>
      <c r="C65" s="16">
        <v>7</v>
      </c>
      <c r="D65" s="17">
        <v>27.3057717358065</v>
      </c>
      <c r="E65" s="19">
        <f t="shared" si="55"/>
        <v>26.0324116103333</v>
      </c>
      <c r="F65" s="16" t="s">
        <v>73</v>
      </c>
      <c r="G65" s="13">
        <v>8</v>
      </c>
      <c r="H65" s="18">
        <f t="shared" si="40"/>
        <v>27.3057717358065</v>
      </c>
      <c r="I65" s="18">
        <f t="shared" si="41"/>
        <v>300.455771735806</v>
      </c>
      <c r="J65" s="18">
        <f t="shared" si="42"/>
        <v>0.444772546241037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6.31982787863543</v>
      </c>
      <c r="P65" s="18">
        <f t="shared" si="45"/>
        <v>2.81088593738577</v>
      </c>
      <c r="Q65" s="23">
        <f t="shared" si="46"/>
        <v>1.2648986718236</v>
      </c>
      <c r="R65" s="18">
        <f t="shared" si="47"/>
        <v>1.0964919375</v>
      </c>
      <c r="S65" s="24">
        <f t="shared" si="48"/>
        <v>1.15358684233243</v>
      </c>
      <c r="T65" s="3">
        <v>0.27</v>
      </c>
      <c r="U65" s="25">
        <f t="shared" si="49"/>
        <v>0.311468447429757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0.384307736900072</v>
      </c>
      <c r="AC65" s="28">
        <f t="shared" si="51"/>
        <v>9.024625</v>
      </c>
      <c r="AD65" s="1">
        <f t="shared" si="52"/>
        <v>0.45</v>
      </c>
      <c r="AE65" s="29">
        <f t="shared" si="53"/>
        <v>827.863049890131</v>
      </c>
      <c r="AF65" s="1">
        <f t="shared" si="54"/>
        <v>28712221.2306168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</row>
    <row r="66" s="1" customFormat="1" spans="1:78">
      <c r="A66" s="13"/>
      <c r="B66" s="13"/>
      <c r="C66" s="16">
        <v>8</v>
      </c>
      <c r="D66" s="17">
        <v>24.4778997874194</v>
      </c>
      <c r="E66" s="19">
        <f t="shared" si="55"/>
        <v>27.3057717358065</v>
      </c>
      <c r="F66" s="16" t="s">
        <v>73</v>
      </c>
      <c r="G66" s="13">
        <v>9</v>
      </c>
      <c r="H66" s="18">
        <f t="shared" si="40"/>
        <v>24.4778997874194</v>
      </c>
      <c r="I66" s="18">
        <f t="shared" si="41"/>
        <v>297.627899787419</v>
      </c>
      <c r="J66" s="18">
        <f t="shared" si="42"/>
        <v>0.326900151748728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5.94559069124966</v>
      </c>
      <c r="P66" s="18">
        <f t="shared" si="45"/>
        <v>1.94361449920534</v>
      </c>
      <c r="Q66" s="23">
        <f t="shared" si="46"/>
        <v>0.874626524642402</v>
      </c>
      <c r="R66" s="18">
        <f t="shared" si="47"/>
        <v>1.0964919375</v>
      </c>
      <c r="S66" s="24">
        <f t="shared" si="48"/>
        <v>0.797658874388579</v>
      </c>
      <c r="T66" s="3">
        <v>0.27</v>
      </c>
      <c r="U66" s="25">
        <f t="shared" si="49"/>
        <v>0.215367896084916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0.355333420669602</v>
      </c>
      <c r="AC66" s="28">
        <f t="shared" si="51"/>
        <v>9.024625</v>
      </c>
      <c r="AD66" s="1">
        <f t="shared" si="52"/>
        <v>0.45</v>
      </c>
      <c r="AE66" s="29">
        <f t="shared" si="53"/>
        <v>827.863049890131</v>
      </c>
      <c r="AF66" s="1">
        <f t="shared" si="54"/>
        <v>26547505.5672644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</row>
    <row r="67" s="1" customFormat="1" spans="1:78">
      <c r="A67" s="13"/>
      <c r="B67" s="13"/>
      <c r="C67" s="16">
        <v>9</v>
      </c>
      <c r="D67" s="17">
        <v>18.7426561416667</v>
      </c>
      <c r="E67" s="19">
        <f t="shared" si="55"/>
        <v>24.4778997874194</v>
      </c>
      <c r="F67" s="16" t="s">
        <v>73</v>
      </c>
      <c r="G67" s="13">
        <v>10</v>
      </c>
      <c r="H67" s="18">
        <f t="shared" si="40"/>
        <v>18.7426561416667</v>
      </c>
      <c r="I67" s="18">
        <f t="shared" si="41"/>
        <v>291.892656141667</v>
      </c>
      <c r="J67" s="18">
        <f t="shared" si="42"/>
        <v>0.171891289075121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6.43862494204432</v>
      </c>
      <c r="P67" s="18">
        <f t="shared" si="45"/>
        <v>1.10674354115922</v>
      </c>
      <c r="Q67" s="23">
        <f t="shared" si="46"/>
        <v>0.498034593521651</v>
      </c>
      <c r="R67" s="18">
        <f t="shared" si="47"/>
        <v>1.0964919375</v>
      </c>
      <c r="S67" s="24">
        <f t="shared" si="48"/>
        <v>0.454207255419651</v>
      </c>
      <c r="T67" s="3">
        <v>0.27</v>
      </c>
      <c r="U67" s="25">
        <f t="shared" si="49"/>
        <v>0.122635958963306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0.312174741627437</v>
      </c>
      <c r="AC67" s="28">
        <f t="shared" si="51"/>
        <v>9.024625</v>
      </c>
      <c r="AD67" s="1">
        <f t="shared" si="52"/>
        <v>0.45</v>
      </c>
      <c r="AE67" s="29">
        <f t="shared" si="53"/>
        <v>827.863049890131</v>
      </c>
      <c r="AF67" s="1">
        <f t="shared" si="54"/>
        <v>23323054.374386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</row>
    <row r="68" s="1" customFormat="1" spans="1:78">
      <c r="A68" s="13"/>
      <c r="B68" s="13"/>
      <c r="C68" s="16">
        <v>10</v>
      </c>
      <c r="D68" s="17">
        <v>15.4380941506774</v>
      </c>
      <c r="E68" s="19">
        <f t="shared" si="55"/>
        <v>18.7426561416667</v>
      </c>
      <c r="F68" s="16" t="s">
        <v>73</v>
      </c>
      <c r="G68" s="13">
        <v>11</v>
      </c>
      <c r="H68" s="18">
        <f t="shared" si="40"/>
        <v>15.4380941506774</v>
      </c>
      <c r="I68" s="18">
        <f t="shared" si="41"/>
        <v>288.588094150677</v>
      </c>
      <c r="J68" s="18">
        <f t="shared" si="42"/>
        <v>0.117318594237039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5.06528733084084</v>
      </c>
      <c r="O68" s="18">
        <f t="shared" si="56"/>
        <v>2.70324282004425</v>
      </c>
      <c r="P68" s="18">
        <f t="shared" si="45"/>
        <v>0.317140647528961</v>
      </c>
      <c r="Q68" s="23">
        <f t="shared" si="46"/>
        <v>0.142713291388032</v>
      </c>
      <c r="R68" s="18">
        <f t="shared" si="47"/>
        <v>1.0964919375</v>
      </c>
      <c r="S68" s="24">
        <f t="shared" si="48"/>
        <v>0.130154437535964</v>
      </c>
      <c r="T68" s="3">
        <v>0.27</v>
      </c>
      <c r="U68" s="25">
        <f t="shared" si="49"/>
        <v>0.0351416981347104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0.285795221987615</v>
      </c>
      <c r="AC68" s="28">
        <f t="shared" si="51"/>
        <v>9.024625</v>
      </c>
      <c r="AD68" s="1">
        <f t="shared" si="52"/>
        <v>0.45</v>
      </c>
      <c r="AE68" s="29">
        <f t="shared" si="53"/>
        <v>827.863049890131</v>
      </c>
      <c r="AF68" s="1">
        <f t="shared" si="54"/>
        <v>21352199.9493217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</row>
    <row r="69" s="1" customFormat="1" spans="1:78">
      <c r="A69" s="13"/>
      <c r="B69" s="13"/>
      <c r="C69" s="16">
        <v>11</v>
      </c>
      <c r="D69" s="17">
        <v>9.59066778133333</v>
      </c>
      <c r="E69" s="19">
        <f t="shared" si="55"/>
        <v>15.4380941506774</v>
      </c>
      <c r="F69" s="16" t="s">
        <v>75</v>
      </c>
      <c r="G69" s="13">
        <v>12</v>
      </c>
      <c r="H69" s="18">
        <f t="shared" si="40"/>
        <v>9.59066778133333</v>
      </c>
      <c r="I69" s="18">
        <f t="shared" si="41"/>
        <v>282.740667781333</v>
      </c>
      <c r="J69" s="18">
        <f t="shared" si="42"/>
        <v>0.0583886067991888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4.82275092251529</v>
      </c>
      <c r="P69" s="18">
        <f t="shared" si="45"/>
        <v>0.281593707305171</v>
      </c>
      <c r="Q69" s="23">
        <f t="shared" si="46"/>
        <v>0.126717168287327</v>
      </c>
      <c r="R69" s="18">
        <f t="shared" si="47"/>
        <v>1.0964919375</v>
      </c>
      <c r="S69" s="24">
        <f t="shared" si="48"/>
        <v>0.115565982706851</v>
      </c>
      <c r="T69" s="3">
        <v>0.27</v>
      </c>
      <c r="U69" s="25">
        <f t="shared" si="49"/>
        <v>0.0312028153308498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0.235807648822251</v>
      </c>
      <c r="AC69" s="28">
        <f t="shared" si="51"/>
        <v>9.024625</v>
      </c>
      <c r="AD69" s="1">
        <f t="shared" si="52"/>
        <v>0.45</v>
      </c>
      <c r="AE69" s="29">
        <f t="shared" si="53"/>
        <v>827.863049890131</v>
      </c>
      <c r="AF69" s="1">
        <f t="shared" si="54"/>
        <v>17617551.5889147</v>
      </c>
      <c r="AG69" s="1">
        <f>SUM(AF58:AF69)</f>
        <v>259803859.226004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</row>
    <row r="70" s="1" customFormat="1" spans="1:46">
      <c r="A70" s="13"/>
      <c r="B70" s="13"/>
      <c r="C70" s="16">
        <v>12</v>
      </c>
      <c r="D70" s="17">
        <v>1.66936900858064</v>
      </c>
      <c r="E70" s="19">
        <f t="shared" si="55"/>
        <v>9.59066778133333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4.16614534319355</v>
      </c>
      <c r="E74" s="16"/>
      <c r="F74" s="16"/>
      <c r="G74" s="13">
        <v>1</v>
      </c>
      <c r="H74" s="18">
        <f t="shared" ref="H74:H85" si="57">E75</f>
        <v>4.16614534319355</v>
      </c>
      <c r="I74" s="18">
        <f t="shared" ref="I74:I85" si="58">H74+273.15</f>
        <v>277.316145343194</v>
      </c>
      <c r="J74" s="18">
        <f t="shared" ref="J74:J85" si="59">EXP(($C$16*(I74-$C$14))/($C$17*I74*$C$14))</f>
        <v>0.0297700406010974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0.015516740562104</v>
      </c>
      <c r="Q74" s="23">
        <f t="shared" ref="Q74:Q85" si="63">P74*$B$76</f>
        <v>0.00403435254614704</v>
      </c>
      <c r="R74" s="18">
        <f t="shared" ref="R74:R85" si="64">L74*$B$76</f>
        <v>0.1355172</v>
      </c>
      <c r="S74" s="24">
        <f t="shared" ref="S74:S85" si="65">Q74/R74</f>
        <v>0.0297700406010974</v>
      </c>
      <c r="T74" s="3">
        <v>0.01</v>
      </c>
      <c r="U74" s="25">
        <f t="shared" ref="U74:U85" si="66">S74*T74</f>
        <v>0.000297700406010974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0.010247700406011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1.20131511158542</v>
      </c>
      <c r="AX74" s="1">
        <f t="shared" ref="AX74:AX85" si="73">AW74*10000*AV74*0.67*AU74*AT74</f>
        <v>1117.77034393855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-1.68256384429032</v>
      </c>
      <c r="E75" s="19">
        <f t="shared" ref="E75:E86" si="74">D74</f>
        <v>4.16614534319355</v>
      </c>
      <c r="F75" s="16" t="s">
        <v>73</v>
      </c>
      <c r="G75" s="13">
        <v>2</v>
      </c>
      <c r="H75" s="18">
        <f t="shared" si="57"/>
        <v>-1.68256384429032</v>
      </c>
      <c r="I75" s="18">
        <f t="shared" si="58"/>
        <v>271.46743615571</v>
      </c>
      <c r="J75" s="18">
        <f t="shared" si="59"/>
        <v>0.0139718960967546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1.0269232594379</v>
      </c>
      <c r="P75" s="18">
        <f t="shared" si="62"/>
        <v>0.0143480650802069</v>
      </c>
      <c r="Q75" s="23">
        <f t="shared" si="63"/>
        <v>0.00373049692085378</v>
      </c>
      <c r="R75" s="18">
        <f t="shared" si="64"/>
        <v>0.1355172</v>
      </c>
      <c r="S75" s="24">
        <f t="shared" si="65"/>
        <v>0.0275278482794345</v>
      </c>
      <c r="T75" s="3">
        <v>0.01</v>
      </c>
      <c r="U75" s="25">
        <f t="shared" si="66"/>
        <v>0.000275278482794345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0.00576527848279434</v>
      </c>
      <c r="AU75" s="28">
        <f t="shared" si="70"/>
        <v>52.122</v>
      </c>
      <c r="AV75" s="1">
        <f t="shared" si="71"/>
        <v>0.26</v>
      </c>
      <c r="AW75" s="2">
        <f t="shared" si="72"/>
        <v>1.20131511158542</v>
      </c>
      <c r="AX75" s="1">
        <f t="shared" si="73"/>
        <v>628.849113195638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3.42106016978571</v>
      </c>
      <c r="E76" s="19">
        <f t="shared" si="74"/>
        <v>-1.68256384429032</v>
      </c>
      <c r="F76" s="16" t="s">
        <v>73</v>
      </c>
      <c r="G76" s="13">
        <v>3</v>
      </c>
      <c r="H76" s="18">
        <f t="shared" si="57"/>
        <v>3.42106016978571</v>
      </c>
      <c r="I76" s="18">
        <f t="shared" si="58"/>
        <v>276.571060169786</v>
      </c>
      <c r="J76" s="18">
        <f t="shared" si="59"/>
        <v>0.0270832030285757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1.53379519435769</v>
      </c>
      <c r="P76" s="18">
        <f t="shared" si="62"/>
        <v>0.041540086653043</v>
      </c>
      <c r="Q76" s="23">
        <f t="shared" si="63"/>
        <v>0.0108004225297912</v>
      </c>
      <c r="R76" s="18">
        <f t="shared" si="64"/>
        <v>0.1355172</v>
      </c>
      <c r="S76" s="24">
        <f t="shared" si="65"/>
        <v>0.0796977987280669</v>
      </c>
      <c r="T76" s="3">
        <v>0.01</v>
      </c>
      <c r="U76" s="25">
        <f t="shared" si="66"/>
        <v>0.000796977987280669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0.00628697798728067</v>
      </c>
      <c r="AU76" s="28">
        <f t="shared" si="70"/>
        <v>52.122</v>
      </c>
      <c r="AV76" s="1">
        <f t="shared" si="71"/>
        <v>0.26</v>
      </c>
      <c r="AW76" s="2">
        <f t="shared" si="72"/>
        <v>1.20131511158542</v>
      </c>
      <c r="AX76" s="1">
        <f t="shared" si="73"/>
        <v>685.753609956706</v>
      </c>
    </row>
    <row r="77" s="1" customFormat="1" spans="1:50">
      <c r="A77" s="13"/>
      <c r="B77" s="13"/>
      <c r="C77" s="16">
        <v>3</v>
      </c>
      <c r="D77" s="17">
        <v>9.00933451174194</v>
      </c>
      <c r="E77" s="19">
        <f t="shared" si="74"/>
        <v>3.42106016978571</v>
      </c>
      <c r="F77" s="16" t="s">
        <v>73</v>
      </c>
      <c r="G77" s="13">
        <v>4</v>
      </c>
      <c r="H77" s="18">
        <f t="shared" si="57"/>
        <v>9.00933451174194</v>
      </c>
      <c r="I77" s="18">
        <f t="shared" si="58"/>
        <v>282.159334511742</v>
      </c>
      <c r="J77" s="18">
        <f t="shared" si="59"/>
        <v>0.0543894296708893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2.01347510770465</v>
      </c>
      <c r="P77" s="18">
        <f t="shared" si="62"/>
        <v>0.109511762764588</v>
      </c>
      <c r="Q77" s="23">
        <f t="shared" si="63"/>
        <v>0.0284730583187929</v>
      </c>
      <c r="R77" s="18">
        <f t="shared" si="64"/>
        <v>0.1355172</v>
      </c>
      <c r="S77" s="24">
        <f t="shared" si="65"/>
        <v>0.210106601367154</v>
      </c>
      <c r="T77" s="3">
        <v>0.01</v>
      </c>
      <c r="U77" s="25">
        <f t="shared" si="66"/>
        <v>0.00210106601367154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0.00759106601367154</v>
      </c>
      <c r="AU77" s="28">
        <f t="shared" si="70"/>
        <v>52.122</v>
      </c>
      <c r="AV77" s="1">
        <f t="shared" si="71"/>
        <v>0.26</v>
      </c>
      <c r="AW77" s="2">
        <f t="shared" si="72"/>
        <v>1.20131511158542</v>
      </c>
      <c r="AX77" s="1">
        <f t="shared" si="73"/>
        <v>827.997319670356</v>
      </c>
    </row>
    <row r="78" s="1" customFormat="1" spans="1:50">
      <c r="A78" s="13"/>
      <c r="B78" s="13"/>
      <c r="C78" s="16">
        <v>4</v>
      </c>
      <c r="D78" s="17">
        <v>16.5055492373</v>
      </c>
      <c r="E78" s="19">
        <f t="shared" si="74"/>
        <v>9.00933451174194</v>
      </c>
      <c r="F78" s="16" t="s">
        <v>73</v>
      </c>
      <c r="G78" s="13">
        <v>5</v>
      </c>
      <c r="H78" s="18">
        <f t="shared" si="57"/>
        <v>16.5055492373</v>
      </c>
      <c r="I78" s="18">
        <f t="shared" si="58"/>
        <v>289.6555492373</v>
      </c>
      <c r="J78" s="18">
        <f t="shared" si="59"/>
        <v>0.132851453800269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1.80876517769306</v>
      </c>
      <c r="O78" s="18">
        <f t="shared" si="75"/>
        <v>0.616418167247003</v>
      </c>
      <c r="P78" s="18">
        <f t="shared" si="62"/>
        <v>0.0818920496676617</v>
      </c>
      <c r="Q78" s="23">
        <f t="shared" si="63"/>
        <v>0.021291932913592</v>
      </c>
      <c r="R78" s="18">
        <f t="shared" si="64"/>
        <v>0.1355172</v>
      </c>
      <c r="S78" s="24">
        <f t="shared" si="65"/>
        <v>0.157116092374931</v>
      </c>
      <c r="T78" s="3">
        <v>0.01</v>
      </c>
      <c r="U78" s="25">
        <f t="shared" si="66"/>
        <v>0.00157116092374931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0.0115211609237493</v>
      </c>
      <c r="AU78" s="28">
        <f t="shared" si="70"/>
        <v>52.122</v>
      </c>
      <c r="AV78" s="1">
        <f t="shared" si="71"/>
        <v>0.26</v>
      </c>
      <c r="AW78" s="2">
        <f t="shared" si="72"/>
        <v>1.20131511158542</v>
      </c>
      <c r="AX78" s="1">
        <f t="shared" si="73"/>
        <v>1256.67335090679</v>
      </c>
    </row>
    <row r="79" s="1" customFormat="1" spans="1:50">
      <c r="A79" s="13"/>
      <c r="B79" s="13"/>
      <c r="C79" s="16">
        <v>5</v>
      </c>
      <c r="D79" s="17">
        <v>20.4723722219355</v>
      </c>
      <c r="E79" s="19">
        <f t="shared" si="74"/>
        <v>16.5055492373</v>
      </c>
      <c r="F79" s="16" t="s">
        <v>75</v>
      </c>
      <c r="G79" s="13">
        <v>6</v>
      </c>
      <c r="H79" s="18">
        <f t="shared" si="57"/>
        <v>20.4723722219355</v>
      </c>
      <c r="I79" s="18">
        <f t="shared" si="58"/>
        <v>293.622372221935</v>
      </c>
      <c r="J79" s="18">
        <f t="shared" si="59"/>
        <v>0.209216447490268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1.05574611757934</v>
      </c>
      <c r="P79" s="18">
        <f t="shared" si="62"/>
        <v>0.220879452171592</v>
      </c>
      <c r="Q79" s="23">
        <f t="shared" si="63"/>
        <v>0.0574286575646141</v>
      </c>
      <c r="R79" s="18">
        <f t="shared" si="64"/>
        <v>0.1355172</v>
      </c>
      <c r="S79" s="24">
        <f t="shared" si="65"/>
        <v>0.423773938397591</v>
      </c>
      <c r="T79" s="3">
        <v>0.01</v>
      </c>
      <c r="U79" s="25">
        <f t="shared" si="66"/>
        <v>0.00423773938397591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0.0141877393839759</v>
      </c>
      <c r="AU79" s="28">
        <f t="shared" si="70"/>
        <v>52.122</v>
      </c>
      <c r="AV79" s="1">
        <f t="shared" si="71"/>
        <v>0.26</v>
      </c>
      <c r="AW79" s="2">
        <f t="shared" si="72"/>
        <v>1.20131511158542</v>
      </c>
      <c r="AX79" s="1">
        <f t="shared" si="73"/>
        <v>1547.53102673017</v>
      </c>
    </row>
    <row r="80" s="1" customFormat="1" spans="1:50">
      <c r="A80" s="13"/>
      <c r="B80" s="13"/>
      <c r="C80" s="16">
        <v>6</v>
      </c>
      <c r="D80" s="17">
        <v>26.0324116103333</v>
      </c>
      <c r="E80" s="19">
        <f t="shared" si="74"/>
        <v>20.4723722219355</v>
      </c>
      <c r="F80" s="16" t="s">
        <v>73</v>
      </c>
      <c r="G80" s="13">
        <v>7</v>
      </c>
      <c r="H80" s="18">
        <f t="shared" si="57"/>
        <v>26.0324116103333</v>
      </c>
      <c r="I80" s="18">
        <f t="shared" si="58"/>
        <v>299.182411610333</v>
      </c>
      <c r="J80" s="18">
        <f t="shared" si="59"/>
        <v>0.38746893068359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1.35608666540775</v>
      </c>
      <c r="P80" s="18">
        <f t="shared" si="62"/>
        <v>0.525441450159816</v>
      </c>
      <c r="Q80" s="23">
        <f t="shared" si="63"/>
        <v>0.136614777041552</v>
      </c>
      <c r="R80" s="18">
        <f t="shared" si="64"/>
        <v>0.1355172</v>
      </c>
      <c r="S80" s="24">
        <f t="shared" si="65"/>
        <v>1.00809917148194</v>
      </c>
      <c r="T80" s="3">
        <v>0.01</v>
      </c>
      <c r="U80" s="25">
        <f t="shared" si="66"/>
        <v>0.0100809917148194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0.0249809917148194</v>
      </c>
      <c r="AU80" s="28">
        <f t="shared" si="70"/>
        <v>52.122</v>
      </c>
      <c r="AV80" s="1">
        <f t="shared" si="71"/>
        <v>0.26</v>
      </c>
      <c r="AW80" s="2">
        <f t="shared" si="72"/>
        <v>1.20131511158542</v>
      </c>
      <c r="AX80" s="1">
        <f t="shared" si="73"/>
        <v>2724.80757581682</v>
      </c>
    </row>
    <row r="81" s="1" customFormat="1" spans="1:50">
      <c r="A81" s="13"/>
      <c r="B81" s="13"/>
      <c r="C81" s="16">
        <v>7</v>
      </c>
      <c r="D81" s="17">
        <v>27.3057717358065</v>
      </c>
      <c r="E81" s="19">
        <f t="shared" si="74"/>
        <v>26.0324116103333</v>
      </c>
      <c r="F81" s="16" t="s">
        <v>73</v>
      </c>
      <c r="G81" s="13">
        <v>8</v>
      </c>
      <c r="H81" s="18">
        <f t="shared" si="57"/>
        <v>27.3057717358065</v>
      </c>
      <c r="I81" s="18">
        <f t="shared" si="58"/>
        <v>300.455771735806</v>
      </c>
      <c r="J81" s="18">
        <f t="shared" si="59"/>
        <v>0.444772546241037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1.35186521524793</v>
      </c>
      <c r="P81" s="18">
        <f t="shared" si="62"/>
        <v>0.601272533960511</v>
      </c>
      <c r="Q81" s="23">
        <f t="shared" si="63"/>
        <v>0.156330858829733</v>
      </c>
      <c r="R81" s="18">
        <f t="shared" si="64"/>
        <v>0.1355172</v>
      </c>
      <c r="S81" s="24">
        <f t="shared" si="65"/>
        <v>1.15358684233243</v>
      </c>
      <c r="T81" s="3">
        <v>0.01</v>
      </c>
      <c r="U81" s="25">
        <f t="shared" si="66"/>
        <v>0.0115358684233243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0.0264358684233243</v>
      </c>
      <c r="AU81" s="28">
        <f t="shared" si="70"/>
        <v>52.122</v>
      </c>
      <c r="AV81" s="1">
        <f t="shared" si="71"/>
        <v>0.26</v>
      </c>
      <c r="AW81" s="2">
        <f t="shared" si="72"/>
        <v>1.20131511158542</v>
      </c>
      <c r="AX81" s="1">
        <f t="shared" si="73"/>
        <v>2883.49859667257</v>
      </c>
    </row>
    <row r="82" s="1" customFormat="1" spans="1:50">
      <c r="A82" s="13"/>
      <c r="B82" s="13"/>
      <c r="C82" s="16">
        <v>8</v>
      </c>
      <c r="D82" s="17">
        <v>24.4778997874194</v>
      </c>
      <c r="E82" s="19">
        <f t="shared" si="74"/>
        <v>27.3057717358065</v>
      </c>
      <c r="F82" s="16" t="s">
        <v>73</v>
      </c>
      <c r="G82" s="13">
        <v>9</v>
      </c>
      <c r="H82" s="18">
        <f t="shared" si="57"/>
        <v>24.4778997874194</v>
      </c>
      <c r="I82" s="18">
        <f t="shared" si="58"/>
        <v>297.627899787419</v>
      </c>
      <c r="J82" s="18">
        <f t="shared" si="59"/>
        <v>0.326900151748728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1.27181268128742</v>
      </c>
      <c r="P82" s="18">
        <f t="shared" si="62"/>
        <v>0.415755758508815</v>
      </c>
      <c r="Q82" s="23">
        <f t="shared" si="63"/>
        <v>0.108096497212292</v>
      </c>
      <c r="R82" s="18">
        <f t="shared" si="64"/>
        <v>0.1355172</v>
      </c>
      <c r="S82" s="24">
        <f t="shared" si="65"/>
        <v>0.797658874388579</v>
      </c>
      <c r="T82" s="3">
        <v>0.01</v>
      </c>
      <c r="U82" s="25">
        <f t="shared" si="66"/>
        <v>0.00797658874388579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0.0228765887438858</v>
      </c>
      <c r="AU82" s="28">
        <f t="shared" si="70"/>
        <v>52.122</v>
      </c>
      <c r="AV82" s="1">
        <f t="shared" si="71"/>
        <v>0.26</v>
      </c>
      <c r="AW82" s="2">
        <f t="shared" si="72"/>
        <v>1.20131511158542</v>
      </c>
      <c r="AX82" s="1">
        <f t="shared" si="73"/>
        <v>2495.26932436423</v>
      </c>
    </row>
    <row r="83" s="1" customFormat="1" spans="1:50">
      <c r="A83" s="13"/>
      <c r="B83" s="13"/>
      <c r="C83" s="16">
        <v>9</v>
      </c>
      <c r="D83" s="17">
        <v>18.7426561416667</v>
      </c>
      <c r="E83" s="19">
        <f t="shared" si="74"/>
        <v>24.4778997874194</v>
      </c>
      <c r="F83" s="16" t="s">
        <v>73</v>
      </c>
      <c r="G83" s="13">
        <v>10</v>
      </c>
      <c r="H83" s="18">
        <f t="shared" si="57"/>
        <v>18.7426561416667</v>
      </c>
      <c r="I83" s="18">
        <f t="shared" si="58"/>
        <v>291.892656141667</v>
      </c>
      <c r="J83" s="18">
        <f t="shared" si="59"/>
        <v>0.171891289075121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1.37727692277861</v>
      </c>
      <c r="P83" s="18">
        <f t="shared" si="62"/>
        <v>0.236741905669831</v>
      </c>
      <c r="Q83" s="23">
        <f t="shared" si="63"/>
        <v>0.061552895474156</v>
      </c>
      <c r="R83" s="18">
        <f t="shared" si="64"/>
        <v>0.1355172</v>
      </c>
      <c r="S83" s="24">
        <f t="shared" si="65"/>
        <v>0.454207255419651</v>
      </c>
      <c r="T83" s="3">
        <v>0.01</v>
      </c>
      <c r="U83" s="25">
        <f t="shared" si="66"/>
        <v>0.00454207255419651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0.0144920725541965</v>
      </c>
      <c r="AU83" s="28">
        <f t="shared" si="70"/>
        <v>52.122</v>
      </c>
      <c r="AV83" s="1">
        <f t="shared" si="71"/>
        <v>0.26</v>
      </c>
      <c r="AW83" s="2">
        <f t="shared" si="72"/>
        <v>1.20131511158542</v>
      </c>
      <c r="AX83" s="1">
        <f t="shared" si="73"/>
        <v>1580.72623920436</v>
      </c>
    </row>
    <row r="84" s="1" customFormat="1" spans="1:50">
      <c r="A84" s="13"/>
      <c r="B84" s="13"/>
      <c r="C84" s="16">
        <v>10</v>
      </c>
      <c r="D84" s="17">
        <v>15.4380941506774</v>
      </c>
      <c r="E84" s="19">
        <f t="shared" si="74"/>
        <v>18.7426561416667</v>
      </c>
      <c r="F84" s="16" t="s">
        <v>73</v>
      </c>
      <c r="G84" s="13">
        <v>11</v>
      </c>
      <c r="H84" s="18">
        <f t="shared" si="57"/>
        <v>15.4380941506774</v>
      </c>
      <c r="I84" s="18">
        <f t="shared" si="58"/>
        <v>288.588094150677</v>
      </c>
      <c r="J84" s="18">
        <f t="shared" si="59"/>
        <v>0.117318594237039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1.08350826625334</v>
      </c>
      <c r="O84" s="18">
        <f t="shared" si="75"/>
        <v>0.578246750855439</v>
      </c>
      <c r="P84" s="18">
        <f t="shared" si="62"/>
        <v>0.0678390959324954</v>
      </c>
      <c r="Q84" s="23">
        <f t="shared" si="63"/>
        <v>0.0176381649424488</v>
      </c>
      <c r="R84" s="18">
        <f t="shared" si="64"/>
        <v>0.1355172</v>
      </c>
      <c r="S84" s="24">
        <f t="shared" si="65"/>
        <v>0.130154437535964</v>
      </c>
      <c r="T84" s="3">
        <v>0.01</v>
      </c>
      <c r="U84" s="25">
        <f t="shared" si="66"/>
        <v>0.00130154437535964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0.0112515443753596</v>
      </c>
      <c r="AU84" s="28">
        <f t="shared" si="70"/>
        <v>52.122</v>
      </c>
      <c r="AV84" s="1">
        <f t="shared" si="71"/>
        <v>0.26</v>
      </c>
      <c r="AW84" s="2">
        <f t="shared" si="72"/>
        <v>1.20131511158542</v>
      </c>
      <c r="AX84" s="1">
        <f t="shared" si="73"/>
        <v>1227.26486216445</v>
      </c>
    </row>
    <row r="85" s="1" customFormat="1" spans="1:51">
      <c r="A85" s="13"/>
      <c r="B85" s="13"/>
      <c r="C85" s="16">
        <v>11</v>
      </c>
      <c r="D85" s="17">
        <v>9.59066778133333</v>
      </c>
      <c r="E85" s="19">
        <f t="shared" si="74"/>
        <v>15.4380941506774</v>
      </c>
      <c r="F85" s="16" t="s">
        <v>75</v>
      </c>
      <c r="G85" s="13">
        <v>12</v>
      </c>
      <c r="H85" s="18">
        <f t="shared" si="57"/>
        <v>9.59066778133333</v>
      </c>
      <c r="I85" s="18">
        <f t="shared" si="58"/>
        <v>282.740667781333</v>
      </c>
      <c r="J85" s="18">
        <f t="shared" si="59"/>
        <v>0.0583886067991888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1.03162765492294</v>
      </c>
      <c r="P85" s="18">
        <f t="shared" si="62"/>
        <v>0.060235301506465</v>
      </c>
      <c r="Q85" s="23">
        <f t="shared" si="63"/>
        <v>0.0156611783916809</v>
      </c>
      <c r="R85" s="18">
        <f t="shared" si="64"/>
        <v>0.1355172</v>
      </c>
      <c r="S85" s="24">
        <f t="shared" si="65"/>
        <v>0.115565982706851</v>
      </c>
      <c r="T85" s="3">
        <v>0.01</v>
      </c>
      <c r="U85" s="25">
        <f t="shared" si="66"/>
        <v>0.00115565982706851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0.00664565982706851</v>
      </c>
      <c r="AU85" s="28">
        <f t="shared" si="70"/>
        <v>52.122</v>
      </c>
      <c r="AV85" s="1">
        <f t="shared" si="71"/>
        <v>0.26</v>
      </c>
      <c r="AW85" s="2">
        <f t="shared" si="72"/>
        <v>1.20131511158542</v>
      </c>
      <c r="AX85" s="1">
        <f t="shared" si="73"/>
        <v>724.87691640983</v>
      </c>
      <c r="AY85" s="1">
        <f>SUM(AX74:AX85)</f>
        <v>17701.0182790305</v>
      </c>
    </row>
    <row r="86" s="1" customFormat="1" spans="1:46">
      <c r="A86" s="13"/>
      <c r="B86" s="13"/>
      <c r="C86" s="16">
        <v>12</v>
      </c>
      <c r="D86" s="17">
        <v>1.66936900858064</v>
      </c>
      <c r="E86" s="19">
        <f t="shared" si="74"/>
        <v>9.59066778133333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4.16614534319355</v>
      </c>
      <c r="E90" s="16"/>
      <c r="F90" s="16"/>
      <c r="G90" s="13">
        <v>1</v>
      </c>
      <c r="H90" s="18">
        <f t="shared" ref="H90:H101" si="76">E91</f>
        <v>4.16614534319355</v>
      </c>
      <c r="I90" s="18">
        <f t="shared" ref="I90:I101" si="77">H90+273.15</f>
        <v>277.316145343194</v>
      </c>
      <c r="J90" s="18">
        <f t="shared" ref="J90:J101" si="78">EXP(($C$16*(I90-$C$14))/($C$17*I90*$C$14))</f>
        <v>0.0297700406010974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0.00847553055913243</v>
      </c>
      <c r="Q90" s="23">
        <f t="shared" ref="Q90:Q101" si="82">P90*$B$76</f>
        <v>0.00220363794537443</v>
      </c>
      <c r="R90" s="18">
        <f t="shared" ref="R90:R101" si="83">L90*$B$76</f>
        <v>0.074022</v>
      </c>
      <c r="S90" s="24">
        <f t="shared" ref="S90:S101" si="84">Q90/R90</f>
        <v>0.0297700406010974</v>
      </c>
      <c r="T90" s="3">
        <v>0.01</v>
      </c>
      <c r="U90" s="25">
        <f t="shared" ref="U90:U101" si="85">S90*T90</f>
        <v>0.000297700406010974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0.010247700406011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2.9372</v>
      </c>
      <c r="AX90" s="1">
        <f t="shared" ref="AX90:AX101" si="92">AW90*10000*AV90*0.67*AU90*AT90</f>
        <v>1492.77913976373</v>
      </c>
      <c r="AZ90" s="2">
        <f t="shared" ref="AZ90:AZ101" si="93">$E$10</f>
        <v>0.43872174997236</v>
      </c>
      <c r="BA90" s="1">
        <f t="shared" ref="BA90:BA101" si="94">AZ90*10000*AV90*0.67*AU90*AT90</f>
        <v>222.972448767322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-1.68256384429032</v>
      </c>
      <c r="E91" s="19">
        <f t="shared" ref="E91:E102" si="95">D90</f>
        <v>4.16614534319355</v>
      </c>
      <c r="F91" s="16" t="s">
        <v>73</v>
      </c>
      <c r="G91" s="13">
        <v>2</v>
      </c>
      <c r="H91" s="18">
        <f t="shared" si="76"/>
        <v>-1.68256384429032</v>
      </c>
      <c r="I91" s="18">
        <f t="shared" si="77"/>
        <v>271.46743615571</v>
      </c>
      <c r="J91" s="18">
        <f t="shared" si="78"/>
        <v>0.0139718960967546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0.560924469440868</v>
      </c>
      <c r="P91" s="18">
        <f t="shared" si="81"/>
        <v>0.007837178405155</v>
      </c>
      <c r="Q91" s="23">
        <f t="shared" si="82"/>
        <v>0.0020376663853403</v>
      </c>
      <c r="R91" s="18">
        <f t="shared" si="83"/>
        <v>0.074022</v>
      </c>
      <c r="S91" s="24">
        <f t="shared" si="84"/>
        <v>0.0275278482794345</v>
      </c>
      <c r="T91" s="3">
        <v>0.01</v>
      </c>
      <c r="U91" s="25">
        <f t="shared" si="85"/>
        <v>0.000275278482794345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0.00576527848279434</v>
      </c>
      <c r="AU91" s="28">
        <f t="shared" si="89"/>
        <v>28.47</v>
      </c>
      <c r="AV91" s="1">
        <f t="shared" si="90"/>
        <v>0.26</v>
      </c>
      <c r="AW91" s="2">
        <f t="shared" si="91"/>
        <v>2.9372</v>
      </c>
      <c r="AX91" s="1">
        <f t="shared" si="92"/>
        <v>839.826215937764</v>
      </c>
      <c r="AZ91" s="2">
        <f t="shared" si="93"/>
        <v>0.43872174997236</v>
      </c>
      <c r="BA91" s="1">
        <f t="shared" si="94"/>
        <v>125.442607629334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3.42106016978571</v>
      </c>
      <c r="E92" s="19">
        <f t="shared" si="95"/>
        <v>-1.68256384429032</v>
      </c>
      <c r="F92" s="16" t="s">
        <v>73</v>
      </c>
      <c r="G92" s="13">
        <v>3</v>
      </c>
      <c r="H92" s="18">
        <f t="shared" si="76"/>
        <v>3.42106016978571</v>
      </c>
      <c r="I92" s="18">
        <f t="shared" si="77"/>
        <v>276.571060169786</v>
      </c>
      <c r="J92" s="18">
        <f t="shared" si="78"/>
        <v>0.0270832030285757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0.837787291035713</v>
      </c>
      <c r="P92" s="18">
        <f t="shared" si="81"/>
        <v>0.0226899632978806</v>
      </c>
      <c r="Q92" s="23">
        <f t="shared" si="82"/>
        <v>0.00589939045744897</v>
      </c>
      <c r="R92" s="18">
        <f t="shared" si="83"/>
        <v>0.074022</v>
      </c>
      <c r="S92" s="24">
        <f t="shared" si="84"/>
        <v>0.0796977987280669</v>
      </c>
      <c r="T92" s="3">
        <v>0.01</v>
      </c>
      <c r="U92" s="25">
        <f t="shared" si="85"/>
        <v>0.000796977987280669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0.00628697798728067</v>
      </c>
      <c r="AU92" s="28">
        <f t="shared" si="89"/>
        <v>28.47</v>
      </c>
      <c r="AV92" s="1">
        <f t="shared" si="90"/>
        <v>0.26</v>
      </c>
      <c r="AW92" s="2">
        <f t="shared" si="91"/>
        <v>2.9372</v>
      </c>
      <c r="AX92" s="1">
        <f t="shared" si="92"/>
        <v>915.822010766568</v>
      </c>
      <c r="AZ92" s="2">
        <f t="shared" si="93"/>
        <v>0.43872174997236</v>
      </c>
      <c r="BA92" s="1">
        <f t="shared" si="94"/>
        <v>136.793897326268</v>
      </c>
    </row>
    <row r="93" s="1" customFormat="1" spans="1:53">
      <c r="A93" s="13"/>
      <c r="B93" s="13"/>
      <c r="C93" s="16">
        <v>3</v>
      </c>
      <c r="D93" s="17">
        <v>9.00933451174194</v>
      </c>
      <c r="E93" s="19">
        <f t="shared" si="95"/>
        <v>3.42106016978571</v>
      </c>
      <c r="F93" s="16" t="s">
        <v>73</v>
      </c>
      <c r="G93" s="13">
        <v>4</v>
      </c>
      <c r="H93" s="18">
        <f t="shared" si="76"/>
        <v>9.00933451174194</v>
      </c>
      <c r="I93" s="18">
        <f t="shared" si="77"/>
        <v>282.159334511742</v>
      </c>
      <c r="J93" s="18">
        <f t="shared" si="78"/>
        <v>0.0543894296708893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1.09979732773783</v>
      </c>
      <c r="P93" s="18">
        <f t="shared" si="81"/>
        <v>0.0598173494092288</v>
      </c>
      <c r="Q93" s="23">
        <f t="shared" si="82"/>
        <v>0.0155525108463995</v>
      </c>
      <c r="R93" s="18">
        <f t="shared" si="83"/>
        <v>0.074022</v>
      </c>
      <c r="S93" s="24">
        <f t="shared" si="84"/>
        <v>0.210106601367154</v>
      </c>
      <c r="T93" s="3">
        <v>0.01</v>
      </c>
      <c r="U93" s="25">
        <f t="shared" si="85"/>
        <v>0.00210106601367154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0.00759106601367154</v>
      </c>
      <c r="AU93" s="28">
        <f t="shared" si="89"/>
        <v>28.47</v>
      </c>
      <c r="AV93" s="1">
        <f t="shared" si="90"/>
        <v>0.26</v>
      </c>
      <c r="AW93" s="2">
        <f t="shared" si="91"/>
        <v>2.9372</v>
      </c>
      <c r="AX93" s="1">
        <f t="shared" si="92"/>
        <v>1105.78808364962</v>
      </c>
      <c r="AZ93" s="2">
        <f t="shared" si="93"/>
        <v>0.43872174997236</v>
      </c>
      <c r="BA93" s="1">
        <f t="shared" si="94"/>
        <v>165.168624253487</v>
      </c>
    </row>
    <row r="94" s="1" customFormat="1" spans="1:53">
      <c r="A94" s="13"/>
      <c r="B94" s="13"/>
      <c r="C94" s="16">
        <v>4</v>
      </c>
      <c r="D94" s="17">
        <v>16.5055492373</v>
      </c>
      <c r="E94" s="19">
        <f t="shared" si="95"/>
        <v>9.00933451174194</v>
      </c>
      <c r="F94" s="16" t="s">
        <v>73</v>
      </c>
      <c r="G94" s="13">
        <v>5</v>
      </c>
      <c r="H94" s="18">
        <f t="shared" si="76"/>
        <v>16.5055492373</v>
      </c>
      <c r="I94" s="18">
        <f t="shared" si="77"/>
        <v>289.6555492373</v>
      </c>
      <c r="J94" s="18">
        <f t="shared" si="78"/>
        <v>0.132851453800269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0.987980979412173</v>
      </c>
      <c r="O94" s="18">
        <f t="shared" si="96"/>
        <v>0.33669899891643</v>
      </c>
      <c r="P94" s="18">
        <f t="shared" si="81"/>
        <v>0.0447309514991429</v>
      </c>
      <c r="Q94" s="23">
        <f t="shared" si="82"/>
        <v>0.0116300473897772</v>
      </c>
      <c r="R94" s="18">
        <f t="shared" si="83"/>
        <v>0.074022</v>
      </c>
      <c r="S94" s="24">
        <f t="shared" si="84"/>
        <v>0.157116092374931</v>
      </c>
      <c r="T94" s="3">
        <v>0.01</v>
      </c>
      <c r="U94" s="25">
        <f t="shared" si="85"/>
        <v>0.00157116092374931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0.0115211609237493</v>
      </c>
      <c r="AU94" s="28">
        <f t="shared" si="89"/>
        <v>28.47</v>
      </c>
      <c r="AV94" s="1">
        <f t="shared" si="90"/>
        <v>0.26</v>
      </c>
      <c r="AW94" s="2">
        <f t="shared" si="91"/>
        <v>2.9372</v>
      </c>
      <c r="AX94" s="1">
        <f t="shared" si="92"/>
        <v>1678.2837135584</v>
      </c>
      <c r="AZ94" s="2">
        <f t="shared" si="93"/>
        <v>0.43872174997236</v>
      </c>
      <c r="BA94" s="1">
        <f t="shared" si="94"/>
        <v>250.680773444931</v>
      </c>
    </row>
    <row r="95" s="1" customFormat="1" spans="1:53">
      <c r="A95" s="13"/>
      <c r="B95" s="13"/>
      <c r="C95" s="16">
        <v>5</v>
      </c>
      <c r="D95" s="17">
        <v>20.4723722219355</v>
      </c>
      <c r="E95" s="19">
        <f t="shared" si="95"/>
        <v>16.5055492373</v>
      </c>
      <c r="F95" s="16" t="s">
        <v>75</v>
      </c>
      <c r="G95" s="13">
        <v>6</v>
      </c>
      <c r="H95" s="18">
        <f t="shared" si="76"/>
        <v>20.4723722219355</v>
      </c>
      <c r="I95" s="18">
        <f t="shared" si="77"/>
        <v>293.622372221935</v>
      </c>
      <c r="J95" s="18">
        <f t="shared" si="78"/>
        <v>0.209216447490268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0.576668047417287</v>
      </c>
      <c r="P95" s="18">
        <f t="shared" si="81"/>
        <v>0.120648440261794</v>
      </c>
      <c r="Q95" s="23">
        <f t="shared" si="82"/>
        <v>0.0313685944680665</v>
      </c>
      <c r="R95" s="18">
        <f t="shared" si="83"/>
        <v>0.074022</v>
      </c>
      <c r="S95" s="24">
        <f t="shared" si="84"/>
        <v>0.423773938397591</v>
      </c>
      <c r="T95" s="3">
        <v>0.01</v>
      </c>
      <c r="U95" s="25">
        <f t="shared" si="85"/>
        <v>0.00423773938397591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0.0141877393839759</v>
      </c>
      <c r="AU95" s="28">
        <f t="shared" si="89"/>
        <v>28.47</v>
      </c>
      <c r="AV95" s="1">
        <f t="shared" si="90"/>
        <v>0.26</v>
      </c>
      <c r="AW95" s="2">
        <f t="shared" si="91"/>
        <v>2.9372</v>
      </c>
      <c r="AX95" s="1">
        <f t="shared" si="92"/>
        <v>2066.72331876335</v>
      </c>
      <c r="AZ95" s="2">
        <f t="shared" si="93"/>
        <v>0.43872174997236</v>
      </c>
      <c r="BA95" s="1">
        <f t="shared" si="94"/>
        <v>308.700963882794</v>
      </c>
    </row>
    <row r="96" s="1" customFormat="1" spans="1:53">
      <c r="A96" s="13"/>
      <c r="B96" s="13"/>
      <c r="C96" s="16">
        <v>6</v>
      </c>
      <c r="D96" s="17">
        <v>26.0324116103333</v>
      </c>
      <c r="E96" s="19">
        <f t="shared" si="95"/>
        <v>20.4723722219355</v>
      </c>
      <c r="F96" s="16" t="s">
        <v>73</v>
      </c>
      <c r="G96" s="13">
        <v>7</v>
      </c>
      <c r="H96" s="18">
        <f t="shared" si="76"/>
        <v>26.0324116103333</v>
      </c>
      <c r="I96" s="18">
        <f t="shared" si="77"/>
        <v>299.182411610333</v>
      </c>
      <c r="J96" s="18">
        <f t="shared" si="78"/>
        <v>0.38746893068359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0.740719607155493</v>
      </c>
      <c r="P96" s="18">
        <f t="shared" si="81"/>
        <v>0.287005834120908</v>
      </c>
      <c r="Q96" s="23">
        <f t="shared" si="82"/>
        <v>0.074621516871436</v>
      </c>
      <c r="R96" s="18">
        <f t="shared" si="83"/>
        <v>0.074022</v>
      </c>
      <c r="S96" s="24">
        <f t="shared" si="84"/>
        <v>1.00809917148194</v>
      </c>
      <c r="T96" s="3">
        <v>0.01</v>
      </c>
      <c r="U96" s="25">
        <f t="shared" si="85"/>
        <v>0.0100809917148194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0.0249809917148194</v>
      </c>
      <c r="AU96" s="28">
        <f t="shared" si="89"/>
        <v>28.47</v>
      </c>
      <c r="AV96" s="1">
        <f t="shared" si="90"/>
        <v>0.26</v>
      </c>
      <c r="AW96" s="2">
        <f t="shared" si="91"/>
        <v>2.9372</v>
      </c>
      <c r="AX96" s="1">
        <f t="shared" si="92"/>
        <v>3638.97282756424</v>
      </c>
      <c r="AZ96" s="2">
        <f t="shared" si="93"/>
        <v>0.43872174997236</v>
      </c>
      <c r="BA96" s="1">
        <f t="shared" si="94"/>
        <v>543.543690252911</v>
      </c>
    </row>
    <row r="97" s="1" customFormat="1" spans="1:53">
      <c r="A97" s="13"/>
      <c r="B97" s="13"/>
      <c r="C97" s="16">
        <v>7</v>
      </c>
      <c r="D97" s="17">
        <v>27.3057717358065</v>
      </c>
      <c r="E97" s="19">
        <f t="shared" si="95"/>
        <v>26.0324116103333</v>
      </c>
      <c r="F97" s="16" t="s">
        <v>73</v>
      </c>
      <c r="G97" s="13">
        <v>8</v>
      </c>
      <c r="H97" s="18">
        <f t="shared" si="76"/>
        <v>27.3057717358065</v>
      </c>
      <c r="I97" s="18">
        <f t="shared" si="77"/>
        <v>300.455771735806</v>
      </c>
      <c r="J97" s="18">
        <f t="shared" si="78"/>
        <v>0.444772546241037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0.738413773034585</v>
      </c>
      <c r="P97" s="18">
        <f t="shared" si="81"/>
        <v>0.328426174012044</v>
      </c>
      <c r="Q97" s="23">
        <f t="shared" si="82"/>
        <v>0.0853908052431313</v>
      </c>
      <c r="R97" s="18">
        <f t="shared" si="83"/>
        <v>0.074022</v>
      </c>
      <c r="S97" s="24">
        <f t="shared" si="84"/>
        <v>1.15358684233243</v>
      </c>
      <c r="T97" s="3">
        <v>0.01</v>
      </c>
      <c r="U97" s="25">
        <f t="shared" si="85"/>
        <v>0.0115358684233243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0.0264358684233243</v>
      </c>
      <c r="AU97" s="28">
        <f t="shared" si="89"/>
        <v>28.47</v>
      </c>
      <c r="AV97" s="1">
        <f t="shared" si="90"/>
        <v>0.26</v>
      </c>
      <c r="AW97" s="2">
        <f t="shared" si="91"/>
        <v>2.9372</v>
      </c>
      <c r="AX97" s="1">
        <f t="shared" si="92"/>
        <v>3850.90423806004</v>
      </c>
      <c r="AZ97" s="2">
        <f t="shared" si="93"/>
        <v>0.43872174997236</v>
      </c>
      <c r="BA97" s="1">
        <f t="shared" si="94"/>
        <v>575.199321223505</v>
      </c>
    </row>
    <row r="98" s="1" customFormat="1" spans="1:53">
      <c r="A98" s="13"/>
      <c r="B98" s="13"/>
      <c r="C98" s="16">
        <v>8</v>
      </c>
      <c r="D98" s="17">
        <v>24.4778997874194</v>
      </c>
      <c r="E98" s="19">
        <f t="shared" si="95"/>
        <v>27.3057717358065</v>
      </c>
      <c r="F98" s="16" t="s">
        <v>73</v>
      </c>
      <c r="G98" s="13">
        <v>9</v>
      </c>
      <c r="H98" s="18">
        <f t="shared" si="76"/>
        <v>24.4778997874194</v>
      </c>
      <c r="I98" s="18">
        <f t="shared" si="77"/>
        <v>297.627899787419</v>
      </c>
      <c r="J98" s="18">
        <f t="shared" si="78"/>
        <v>0.326900151748728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0.694687599022542</v>
      </c>
      <c r="P98" s="18">
        <f t="shared" si="81"/>
        <v>0.227093481538428</v>
      </c>
      <c r="Q98" s="23">
        <f t="shared" si="82"/>
        <v>0.0590443051999914</v>
      </c>
      <c r="R98" s="18">
        <f t="shared" si="83"/>
        <v>0.074022</v>
      </c>
      <c r="S98" s="24">
        <f t="shared" si="84"/>
        <v>0.797658874388579</v>
      </c>
      <c r="T98" s="3">
        <v>0.01</v>
      </c>
      <c r="U98" s="25">
        <f t="shared" si="85"/>
        <v>0.00797658874388579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0.0228765887438858</v>
      </c>
      <c r="AU98" s="28">
        <f t="shared" si="89"/>
        <v>28.47</v>
      </c>
      <c r="AV98" s="1">
        <f t="shared" si="90"/>
        <v>0.26</v>
      </c>
      <c r="AW98" s="2">
        <f t="shared" si="91"/>
        <v>2.9372</v>
      </c>
      <c r="AX98" s="1">
        <f t="shared" si="92"/>
        <v>3332.42514055108</v>
      </c>
      <c r="AZ98" s="2">
        <f t="shared" si="93"/>
        <v>0.43872174997236</v>
      </c>
      <c r="BA98" s="1">
        <f t="shared" si="94"/>
        <v>497.755477772864</v>
      </c>
    </row>
    <row r="99" s="1" customFormat="1" spans="1:53">
      <c r="A99" s="13"/>
      <c r="B99" s="13"/>
      <c r="C99" s="16">
        <v>9</v>
      </c>
      <c r="D99" s="17">
        <v>18.7426561416667</v>
      </c>
      <c r="E99" s="19">
        <f t="shared" si="95"/>
        <v>24.4778997874194</v>
      </c>
      <c r="F99" s="16" t="s">
        <v>73</v>
      </c>
      <c r="G99" s="13">
        <v>10</v>
      </c>
      <c r="H99" s="18">
        <f t="shared" si="76"/>
        <v>18.7426561416667</v>
      </c>
      <c r="I99" s="18">
        <f t="shared" si="77"/>
        <v>291.892656141667</v>
      </c>
      <c r="J99" s="18">
        <f t="shared" si="78"/>
        <v>0.171891289075121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0.752294117484113</v>
      </c>
      <c r="P99" s="18">
        <f t="shared" si="81"/>
        <v>0.129312805617975</v>
      </c>
      <c r="Q99" s="23">
        <f t="shared" si="82"/>
        <v>0.0336213294606734</v>
      </c>
      <c r="R99" s="18">
        <f t="shared" si="83"/>
        <v>0.074022</v>
      </c>
      <c r="S99" s="24">
        <f t="shared" si="84"/>
        <v>0.454207255419651</v>
      </c>
      <c r="T99" s="3">
        <v>0.01</v>
      </c>
      <c r="U99" s="25">
        <f t="shared" si="85"/>
        <v>0.00454207255419651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0.0144920725541965</v>
      </c>
      <c r="AU99" s="28">
        <f t="shared" si="89"/>
        <v>28.47</v>
      </c>
      <c r="AV99" s="1">
        <f t="shared" si="90"/>
        <v>0.26</v>
      </c>
      <c r="AW99" s="2">
        <f t="shared" si="91"/>
        <v>2.9372</v>
      </c>
      <c r="AX99" s="1">
        <f t="shared" si="92"/>
        <v>2111.05543133926</v>
      </c>
      <c r="AZ99" s="2">
        <f t="shared" si="93"/>
        <v>0.43872174997236</v>
      </c>
      <c r="BA99" s="1">
        <f t="shared" si="94"/>
        <v>315.322733598603</v>
      </c>
    </row>
    <row r="100" s="1" customFormat="1" spans="1:53">
      <c r="A100" s="13"/>
      <c r="B100" s="13"/>
      <c r="C100" s="16">
        <v>10</v>
      </c>
      <c r="D100" s="17">
        <v>15.4380941506774</v>
      </c>
      <c r="E100" s="19">
        <f t="shared" si="95"/>
        <v>18.7426561416667</v>
      </c>
      <c r="F100" s="16" t="s">
        <v>73</v>
      </c>
      <c r="G100" s="13">
        <v>11</v>
      </c>
      <c r="H100" s="18">
        <f t="shared" si="76"/>
        <v>15.4380941506774</v>
      </c>
      <c r="I100" s="18">
        <f t="shared" si="77"/>
        <v>288.588094150677</v>
      </c>
      <c r="J100" s="18">
        <f t="shared" si="78"/>
        <v>0.117318594237039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0.591832246272831</v>
      </c>
      <c r="O100" s="18">
        <f t="shared" si="96"/>
        <v>0.315849065593307</v>
      </c>
      <c r="P100" s="18">
        <f t="shared" si="81"/>
        <v>0.0370549683664891</v>
      </c>
      <c r="Q100" s="23">
        <f t="shared" si="82"/>
        <v>0.00963429177528717</v>
      </c>
      <c r="R100" s="18">
        <f t="shared" si="83"/>
        <v>0.074022</v>
      </c>
      <c r="S100" s="24">
        <f t="shared" si="84"/>
        <v>0.130154437535965</v>
      </c>
      <c r="T100" s="3">
        <v>0.01</v>
      </c>
      <c r="U100" s="25">
        <f t="shared" si="85"/>
        <v>0.00130154437535965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0.0112515443753596</v>
      </c>
      <c r="AU100" s="28">
        <f t="shared" si="89"/>
        <v>28.47</v>
      </c>
      <c r="AV100" s="1">
        <f t="shared" si="90"/>
        <v>0.26</v>
      </c>
      <c r="AW100" s="2">
        <f t="shared" si="91"/>
        <v>2.9372</v>
      </c>
      <c r="AX100" s="1">
        <f t="shared" si="92"/>
        <v>1639.0087598395</v>
      </c>
      <c r="AZ100" s="2">
        <f t="shared" si="93"/>
        <v>0.43872174997236</v>
      </c>
      <c r="BA100" s="1">
        <f t="shared" si="94"/>
        <v>244.814378093699</v>
      </c>
    </row>
    <row r="101" s="1" customFormat="1" spans="1:54">
      <c r="A101" s="13"/>
      <c r="B101" s="13"/>
      <c r="C101" s="16">
        <v>11</v>
      </c>
      <c r="D101" s="17">
        <v>9.59066778133333</v>
      </c>
      <c r="E101" s="19">
        <f t="shared" si="95"/>
        <v>15.4380941506774</v>
      </c>
      <c r="F101" s="16" t="s">
        <v>75</v>
      </c>
      <c r="G101" s="13">
        <v>12</v>
      </c>
      <c r="H101" s="18">
        <f t="shared" si="76"/>
        <v>9.59066778133333</v>
      </c>
      <c r="I101" s="18">
        <f t="shared" si="77"/>
        <v>282.740667781333</v>
      </c>
      <c r="J101" s="18">
        <f t="shared" si="78"/>
        <v>0.0583886067991888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0.563494097226818</v>
      </c>
      <c r="P101" s="18">
        <f t="shared" si="81"/>
        <v>0.0329016352766405</v>
      </c>
      <c r="Q101" s="23">
        <f t="shared" si="82"/>
        <v>0.00855442517192654</v>
      </c>
      <c r="R101" s="18">
        <f t="shared" si="83"/>
        <v>0.074022</v>
      </c>
      <c r="S101" s="24">
        <f t="shared" si="84"/>
        <v>0.115565982706851</v>
      </c>
      <c r="T101" s="3">
        <v>0.01</v>
      </c>
      <c r="U101" s="25">
        <f t="shared" si="85"/>
        <v>0.00115565982706851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0.00664565982706851</v>
      </c>
      <c r="AU101" s="28">
        <f t="shared" si="89"/>
        <v>28.47</v>
      </c>
      <c r="AV101" s="1">
        <f t="shared" si="90"/>
        <v>0.26</v>
      </c>
      <c r="AW101" s="2">
        <f t="shared" si="91"/>
        <v>2.9372</v>
      </c>
      <c r="AX101" s="1">
        <f t="shared" si="92"/>
        <v>968.071076121103</v>
      </c>
      <c r="AY101" s="1">
        <f>SUM(AX90:AX101)</f>
        <v>23639.6599559147</v>
      </c>
      <c r="AZ101" s="2">
        <f t="shared" si="93"/>
        <v>0.43872174997236</v>
      </c>
      <c r="BA101" s="1">
        <f t="shared" si="94"/>
        <v>144.598201216627</v>
      </c>
      <c r="BB101" s="1">
        <f>SUM(BA90:BA101)</f>
        <v>3530.99311746235</v>
      </c>
    </row>
    <row r="102" s="1" customFormat="1" spans="1:46">
      <c r="A102" s="13"/>
      <c r="B102" s="13"/>
      <c r="C102" s="16">
        <v>12</v>
      </c>
      <c r="D102" s="17">
        <v>1.66936900858064</v>
      </c>
      <c r="E102" s="19">
        <f t="shared" si="95"/>
        <v>9.59066778133333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77777777777778" style="1" customWidth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/>
      <c r="B2" s="5" t="s">
        <v>11</v>
      </c>
      <c r="C2" s="3"/>
      <c r="D2" s="3"/>
      <c r="E2" s="6">
        <v>278.1116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/>
      <c r="B5" s="5" t="s">
        <v>16</v>
      </c>
      <c r="C5" s="3"/>
      <c r="D5" s="3"/>
      <c r="E5" s="6">
        <v>798.645945205479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6782.24758877559</v>
      </c>
      <c r="F7" s="3">
        <v>108.2955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3">
        <v>0.734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0.9352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0.14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178382410.635322</v>
      </c>
      <c r="J14" s="14" t="s">
        <v>22</v>
      </c>
      <c r="K14" s="14">
        <f>I14/(10000*1000)</f>
        <v>17.8382410635322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85922659.5068493</v>
      </c>
      <c r="J15" s="14" t="s">
        <v>22</v>
      </c>
      <c r="K15" s="14">
        <f>I15/(10000*1000)</f>
        <v>8.59226595068493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5.95871398558065</v>
      </c>
      <c r="E27" s="16"/>
      <c r="F27" s="16"/>
      <c r="G27" s="13">
        <v>1</v>
      </c>
      <c r="H27" s="18">
        <f t="shared" ref="H27:H38" si="0">E28</f>
        <v>5.95871398558065</v>
      </c>
      <c r="I27" s="18">
        <f t="shared" ref="I27:I38" si="1">H27+273.15</f>
        <v>279.108713985581</v>
      </c>
      <c r="J27" s="18">
        <f t="shared" ref="J27:J38" si="2">EXP(($C$16*(I27-$C$14))/($C$17*I27*$C$14))</f>
        <v>0.0373002751079083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0.0405873929353553</v>
      </c>
      <c r="Q27" s="23">
        <f t="shared" ref="Q27:Q38" si="6">P27*$B$29</f>
        <v>0.00487048715224264</v>
      </c>
      <c r="R27" s="18">
        <f t="shared" ref="R27:R38" si="7">L27*$B$29</f>
        <v>0.1305751</v>
      </c>
      <c r="S27" s="24">
        <f t="shared" ref="S27:S38" si="8">Q27/R27</f>
        <v>0.0373002751079083</v>
      </c>
      <c r="T27" s="3">
        <v>0.01</v>
      </c>
      <c r="U27" s="25">
        <f t="shared" ref="U27:U38" si="9">S27*T27</f>
        <v>0.000373002751079083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0.0298230027510791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23.1759666666667</v>
      </c>
      <c r="AU27" s="1">
        <f t="shared" ref="AU27:AU38" si="17">AT27*10000*AS27*0.67*AR27*AQ27</f>
        <v>60467.8317444733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0.330649000516129</v>
      </c>
      <c r="E28" s="19">
        <f t="shared" ref="E28:E39" si="18">D27</f>
        <v>5.95871398558065</v>
      </c>
      <c r="F28" s="16" t="s">
        <v>73</v>
      </c>
      <c r="G28" s="13">
        <v>2</v>
      </c>
      <c r="H28" s="18">
        <f t="shared" si="0"/>
        <v>0.330649000516129</v>
      </c>
      <c r="I28" s="18">
        <f t="shared" si="1"/>
        <v>273.480649000516</v>
      </c>
      <c r="J28" s="18">
        <f t="shared" si="2"/>
        <v>0.018193832367462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2.13566427373131</v>
      </c>
      <c r="P28" s="18">
        <f t="shared" si="5"/>
        <v>0.038855917789445</v>
      </c>
      <c r="Q28" s="23">
        <f t="shared" si="6"/>
        <v>0.0046627101347334</v>
      </c>
      <c r="R28" s="18">
        <f t="shared" si="7"/>
        <v>0.1305751</v>
      </c>
      <c r="S28" s="24">
        <f t="shared" si="8"/>
        <v>0.0357090297823505</v>
      </c>
      <c r="T28" s="3">
        <v>0.01</v>
      </c>
      <c r="U28" s="25">
        <f t="shared" si="9"/>
        <v>0.000357090297823505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0.0222570902978235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23.1759666666667</v>
      </c>
      <c r="AU28" s="1">
        <f t="shared" si="17"/>
        <v>45127.5145726781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5.91063414332143</v>
      </c>
      <c r="E29" s="19">
        <f t="shared" si="18"/>
        <v>0.330649000516129</v>
      </c>
      <c r="F29" s="16" t="s">
        <v>73</v>
      </c>
      <c r="G29" s="13">
        <v>3</v>
      </c>
      <c r="H29" s="18">
        <f t="shared" si="0"/>
        <v>5.91063414332143</v>
      </c>
      <c r="I29" s="18">
        <f t="shared" si="1"/>
        <v>279.060634143321</v>
      </c>
      <c r="J29" s="18">
        <f t="shared" si="2"/>
        <v>0.0370767561506558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3.1849341892752</v>
      </c>
      <c r="P29" s="18">
        <f t="shared" si="5"/>
        <v>0.118087028291643</v>
      </c>
      <c r="Q29" s="23">
        <f t="shared" si="6"/>
        <v>0.0141704433949972</v>
      </c>
      <c r="R29" s="18">
        <f t="shared" si="7"/>
        <v>0.1305751</v>
      </c>
      <c r="S29" s="24">
        <f t="shared" si="8"/>
        <v>0.108523320257822</v>
      </c>
      <c r="T29" s="3">
        <v>0.01</v>
      </c>
      <c r="U29" s="25">
        <f t="shared" si="9"/>
        <v>0.00108523320257822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0.0229852332025782</v>
      </c>
      <c r="AR29" s="28">
        <f t="shared" si="15"/>
        <v>108.812583333333</v>
      </c>
      <c r="AS29" s="1">
        <f t="shared" si="16"/>
        <v>0.12</v>
      </c>
      <c r="AT29" s="2">
        <f t="shared" si="20"/>
        <v>23.1759666666667</v>
      </c>
      <c r="AU29" s="1">
        <f t="shared" si="17"/>
        <v>46603.8656637515</v>
      </c>
    </row>
    <row r="30" s="1" customFormat="1" spans="1:47">
      <c r="A30" s="13"/>
      <c r="B30" s="13"/>
      <c r="C30" s="16">
        <v>3</v>
      </c>
      <c r="D30" s="17">
        <v>9.59680744803226</v>
      </c>
      <c r="E30" s="19">
        <f t="shared" si="18"/>
        <v>5.91063414332143</v>
      </c>
      <c r="F30" s="16" t="s">
        <v>73</v>
      </c>
      <c r="G30" s="13">
        <v>4</v>
      </c>
      <c r="H30" s="18">
        <f t="shared" si="0"/>
        <v>9.59680744803226</v>
      </c>
      <c r="I30" s="18">
        <f t="shared" si="1"/>
        <v>282.746807448032</v>
      </c>
      <c r="J30" s="18">
        <f t="shared" si="2"/>
        <v>0.0584322850333451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4.15497299431689</v>
      </c>
      <c r="P30" s="18">
        <f t="shared" si="5"/>
        <v>0.242784566309776</v>
      </c>
      <c r="Q30" s="23">
        <f t="shared" si="6"/>
        <v>0.0291341479571731</v>
      </c>
      <c r="R30" s="18">
        <f t="shared" si="7"/>
        <v>0.1305751</v>
      </c>
      <c r="S30" s="24">
        <f t="shared" si="8"/>
        <v>0.223121774037876</v>
      </c>
      <c r="T30" s="3">
        <v>0.01</v>
      </c>
      <c r="U30" s="25">
        <f t="shared" si="9"/>
        <v>0.00223121774037876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0.0241312177403788</v>
      </c>
      <c r="AR30" s="28">
        <f t="shared" si="15"/>
        <v>108.812583333333</v>
      </c>
      <c r="AS30" s="1">
        <f t="shared" si="16"/>
        <v>0.12</v>
      </c>
      <c r="AT30" s="2">
        <f t="shared" si="20"/>
        <v>23.1759666666667</v>
      </c>
      <c r="AU30" s="1">
        <f t="shared" si="17"/>
        <v>48927.4143953085</v>
      </c>
    </row>
    <row r="31" s="1" customFormat="1" spans="1:47">
      <c r="A31" s="13"/>
      <c r="B31" s="13"/>
      <c r="C31" s="16">
        <v>4</v>
      </c>
      <c r="D31" s="17">
        <v>17.0809461086333</v>
      </c>
      <c r="E31" s="19">
        <f t="shared" si="18"/>
        <v>9.59680744803226</v>
      </c>
      <c r="F31" s="16" t="s">
        <v>73</v>
      </c>
      <c r="G31" s="13">
        <v>5</v>
      </c>
      <c r="H31" s="18">
        <f t="shared" si="0"/>
        <v>17.0809461086333</v>
      </c>
      <c r="I31" s="18">
        <f t="shared" si="1"/>
        <v>290.230946108633</v>
      </c>
      <c r="J31" s="18">
        <f t="shared" si="2"/>
        <v>0.142006822018476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3.71657900660676</v>
      </c>
      <c r="O31" s="18">
        <f t="shared" si="19"/>
        <v>1.28373525473369</v>
      </c>
      <c r="P31" s="18">
        <f t="shared" si="5"/>
        <v>0.18229916383781</v>
      </c>
      <c r="Q31" s="23">
        <f t="shared" si="6"/>
        <v>0.0218758996605372</v>
      </c>
      <c r="R31" s="18">
        <f t="shared" si="7"/>
        <v>0.1305751</v>
      </c>
      <c r="S31" s="24">
        <f t="shared" si="8"/>
        <v>0.167535002159962</v>
      </c>
      <c r="T31" s="3">
        <v>0.01</v>
      </c>
      <c r="U31" s="25">
        <f t="shared" si="9"/>
        <v>0.00167535002159962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0.0311253500215996</v>
      </c>
      <c r="AR31" s="28">
        <f t="shared" si="15"/>
        <v>108.812583333333</v>
      </c>
      <c r="AS31" s="1">
        <f t="shared" si="16"/>
        <v>0.12</v>
      </c>
      <c r="AT31" s="2">
        <f t="shared" si="20"/>
        <v>23.1759666666667</v>
      </c>
      <c r="AU31" s="1">
        <f t="shared" si="17"/>
        <v>63108.4147965558</v>
      </c>
    </row>
    <row r="32" s="1" customFormat="1" spans="1:47">
      <c r="A32" s="13"/>
      <c r="B32" s="13"/>
      <c r="C32" s="16">
        <v>5</v>
      </c>
      <c r="D32" s="17">
        <v>21.0547452635484</v>
      </c>
      <c r="E32" s="19">
        <f t="shared" si="18"/>
        <v>17.0809461086333</v>
      </c>
      <c r="F32" s="16" t="s">
        <v>75</v>
      </c>
      <c r="G32" s="13">
        <v>6</v>
      </c>
      <c r="H32" s="18">
        <f t="shared" si="0"/>
        <v>21.0547452635484</v>
      </c>
      <c r="I32" s="18">
        <f t="shared" si="1"/>
        <v>294.204745263548</v>
      </c>
      <c r="J32" s="18">
        <f t="shared" si="2"/>
        <v>0.223410482220407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2.18956192422921</v>
      </c>
      <c r="P32" s="18">
        <f t="shared" si="5"/>
        <v>0.489171085343491</v>
      </c>
      <c r="Q32" s="23">
        <f t="shared" si="6"/>
        <v>0.0587005302412189</v>
      </c>
      <c r="R32" s="18">
        <f t="shared" si="7"/>
        <v>0.1305751</v>
      </c>
      <c r="S32" s="24">
        <f t="shared" si="8"/>
        <v>0.449553783540804</v>
      </c>
      <c r="T32" s="3">
        <v>0.01</v>
      </c>
      <c r="U32" s="25">
        <f t="shared" si="9"/>
        <v>0.00449553783540804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0.033945537835408</v>
      </c>
      <c r="AR32" s="28">
        <f t="shared" si="15"/>
        <v>108.812583333333</v>
      </c>
      <c r="AS32" s="1">
        <f t="shared" si="16"/>
        <v>0.12</v>
      </c>
      <c r="AT32" s="2">
        <f t="shared" si="20"/>
        <v>23.1759666666667</v>
      </c>
      <c r="AU32" s="1">
        <f t="shared" si="17"/>
        <v>68826.5057492521</v>
      </c>
    </row>
    <row r="33" s="1" customFormat="1" spans="1:47">
      <c r="A33" s="13"/>
      <c r="B33" s="13"/>
      <c r="C33" s="16">
        <v>6</v>
      </c>
      <c r="D33" s="17">
        <v>24.322389764</v>
      </c>
      <c r="E33" s="19">
        <f t="shared" si="18"/>
        <v>21.0547452635484</v>
      </c>
      <c r="F33" s="16" t="s">
        <v>73</v>
      </c>
      <c r="G33" s="13">
        <v>7</v>
      </c>
      <c r="H33" s="18">
        <f t="shared" si="0"/>
        <v>24.322389764</v>
      </c>
      <c r="I33" s="18">
        <f t="shared" si="1"/>
        <v>297.472389764</v>
      </c>
      <c r="J33" s="18">
        <f t="shared" si="2"/>
        <v>0.321356951694826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2.78851667221906</v>
      </c>
      <c r="P33" s="18">
        <f t="shared" si="5"/>
        <v>0.896109217534516</v>
      </c>
      <c r="Q33" s="23">
        <f t="shared" si="6"/>
        <v>0.107533106104142</v>
      </c>
      <c r="R33" s="18">
        <f t="shared" si="7"/>
        <v>0.1305751</v>
      </c>
      <c r="S33" s="24">
        <f t="shared" si="8"/>
        <v>0.823534549114968</v>
      </c>
      <c r="T33" s="3">
        <v>0.01</v>
      </c>
      <c r="U33" s="25">
        <f t="shared" si="9"/>
        <v>0.00823534549114968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0.0376853454911497</v>
      </c>
      <c r="AR33" s="28">
        <f t="shared" si="15"/>
        <v>108.812583333333</v>
      </c>
      <c r="AS33" s="1">
        <f t="shared" si="16"/>
        <v>0.12</v>
      </c>
      <c r="AT33" s="2">
        <f t="shared" si="20"/>
        <v>23.1759666666667</v>
      </c>
      <c r="AU33" s="1">
        <f t="shared" si="17"/>
        <v>76409.1781572441</v>
      </c>
    </row>
    <row r="34" s="1" customFormat="1" spans="1:47">
      <c r="A34" s="13"/>
      <c r="B34" s="13"/>
      <c r="C34" s="16">
        <v>7</v>
      </c>
      <c r="D34" s="17">
        <v>26.9983534358064</v>
      </c>
      <c r="E34" s="19">
        <f t="shared" si="18"/>
        <v>24.322389764</v>
      </c>
      <c r="F34" s="16" t="s">
        <v>73</v>
      </c>
      <c r="G34" s="13">
        <v>8</v>
      </c>
      <c r="H34" s="18">
        <f t="shared" si="0"/>
        <v>26.9983534358064</v>
      </c>
      <c r="I34" s="18">
        <f t="shared" si="1"/>
        <v>300.148353435806</v>
      </c>
      <c r="J34" s="18">
        <f t="shared" si="2"/>
        <v>0.430252118986887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2.98053328801787</v>
      </c>
      <c r="P34" s="18">
        <f t="shared" si="5"/>
        <v>1.28238076288064</v>
      </c>
      <c r="Q34" s="23">
        <f t="shared" si="6"/>
        <v>0.153885691545677</v>
      </c>
      <c r="R34" s="18">
        <f t="shared" si="7"/>
        <v>0.1305751</v>
      </c>
      <c r="S34" s="24">
        <f t="shared" si="8"/>
        <v>1.17852248664314</v>
      </c>
      <c r="T34" s="3">
        <v>0.01</v>
      </c>
      <c r="U34" s="25">
        <f t="shared" si="9"/>
        <v>0.0117852248664314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0.0466852248664314</v>
      </c>
      <c r="AR34" s="28">
        <f t="shared" si="15"/>
        <v>108.812583333333</v>
      </c>
      <c r="AS34" s="1">
        <f t="shared" si="16"/>
        <v>0.12</v>
      </c>
      <c r="AT34" s="2">
        <f t="shared" si="20"/>
        <v>23.1759666666667</v>
      </c>
      <c r="AU34" s="1">
        <f t="shared" si="17"/>
        <v>94656.9446993104</v>
      </c>
    </row>
    <row r="35" s="1" customFormat="1" spans="1:47">
      <c r="A35" s="13"/>
      <c r="B35" s="13"/>
      <c r="C35" s="16">
        <v>8</v>
      </c>
      <c r="D35" s="17">
        <v>25.2980561609677</v>
      </c>
      <c r="E35" s="19">
        <f t="shared" si="18"/>
        <v>26.9983534358064</v>
      </c>
      <c r="F35" s="16" t="s">
        <v>73</v>
      </c>
      <c r="G35" s="13">
        <v>9</v>
      </c>
      <c r="H35" s="18">
        <f t="shared" si="0"/>
        <v>25.2980561609677</v>
      </c>
      <c r="I35" s="18">
        <f t="shared" si="1"/>
        <v>298.448056160968</v>
      </c>
      <c r="J35" s="18">
        <f t="shared" si="2"/>
        <v>0.357650738318973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2.78627835847056</v>
      </c>
      <c r="P35" s="18">
        <f t="shared" si="5"/>
        <v>0.996514512069173</v>
      </c>
      <c r="Q35" s="23">
        <f t="shared" si="6"/>
        <v>0.119581741448301</v>
      </c>
      <c r="R35" s="18">
        <f t="shared" si="7"/>
        <v>0.1305751</v>
      </c>
      <c r="S35" s="24">
        <f t="shared" si="8"/>
        <v>0.915808155217195</v>
      </c>
      <c r="T35" s="3">
        <v>0.01</v>
      </c>
      <c r="U35" s="25">
        <f t="shared" si="9"/>
        <v>0.00915808155217195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0.044058081552172</v>
      </c>
      <c r="AR35" s="28">
        <f t="shared" si="15"/>
        <v>108.812583333333</v>
      </c>
      <c r="AS35" s="1">
        <f t="shared" si="16"/>
        <v>0.12</v>
      </c>
      <c r="AT35" s="2">
        <f t="shared" si="20"/>
        <v>23.1759666666667</v>
      </c>
      <c r="AU35" s="1">
        <f t="shared" si="17"/>
        <v>89330.2624325654</v>
      </c>
    </row>
    <row r="36" s="1" customFormat="1" spans="1:47">
      <c r="A36" s="13"/>
      <c r="B36" s="13"/>
      <c r="C36" s="16">
        <v>9</v>
      </c>
      <c r="D36" s="17">
        <v>20.3108612786667</v>
      </c>
      <c r="E36" s="19">
        <f t="shared" si="18"/>
        <v>25.2980561609677</v>
      </c>
      <c r="F36" s="16" t="s">
        <v>73</v>
      </c>
      <c r="G36" s="13">
        <v>10</v>
      </c>
      <c r="H36" s="18">
        <f t="shared" si="0"/>
        <v>20.3108612786667</v>
      </c>
      <c r="I36" s="18">
        <f t="shared" si="1"/>
        <v>293.460861278667</v>
      </c>
      <c r="J36" s="18">
        <f t="shared" si="2"/>
        <v>0.205432743445093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2.87788967973472</v>
      </c>
      <c r="P36" s="18">
        <f t="shared" si="5"/>
        <v>0.591212772240224</v>
      </c>
      <c r="Q36" s="23">
        <f t="shared" si="6"/>
        <v>0.0709455326688269</v>
      </c>
      <c r="R36" s="18">
        <f t="shared" si="7"/>
        <v>0.1305751</v>
      </c>
      <c r="S36" s="24">
        <f t="shared" si="8"/>
        <v>0.543331252810275</v>
      </c>
      <c r="T36" s="3">
        <v>0.01</v>
      </c>
      <c r="U36" s="25">
        <f t="shared" si="9"/>
        <v>0.00543331252810275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0.0348833125281027</v>
      </c>
      <c r="AR36" s="28">
        <f t="shared" si="15"/>
        <v>108.812583333333</v>
      </c>
      <c r="AS36" s="1">
        <f t="shared" si="16"/>
        <v>0.12</v>
      </c>
      <c r="AT36" s="2">
        <f t="shared" si="20"/>
        <v>23.1759666666667</v>
      </c>
      <c r="AU36" s="1">
        <f t="shared" si="17"/>
        <v>70727.8971954919</v>
      </c>
    </row>
    <row r="37" s="1" customFormat="1" spans="1:47">
      <c r="A37" s="13"/>
      <c r="B37" s="13"/>
      <c r="C37" s="16">
        <v>10</v>
      </c>
      <c r="D37" s="17">
        <v>16.1091874190323</v>
      </c>
      <c r="E37" s="19">
        <f t="shared" si="18"/>
        <v>20.3108612786667</v>
      </c>
      <c r="F37" s="16" t="s">
        <v>73</v>
      </c>
      <c r="G37" s="13">
        <v>11</v>
      </c>
      <c r="H37" s="18">
        <f t="shared" si="0"/>
        <v>16.1091874190323</v>
      </c>
      <c r="I37" s="18">
        <f t="shared" si="1"/>
        <v>289.259187419032</v>
      </c>
      <c r="J37" s="18">
        <f t="shared" si="2"/>
        <v>0.126870903792455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2.17234306211977</v>
      </c>
      <c r="O37" s="18">
        <f t="shared" si="19"/>
        <v>1.20245967870806</v>
      </c>
      <c r="P37" s="18">
        <f t="shared" si="5"/>
        <v>0.152557146211676</v>
      </c>
      <c r="Q37" s="23">
        <f t="shared" si="6"/>
        <v>0.0183068575454012</v>
      </c>
      <c r="R37" s="18">
        <f t="shared" si="7"/>
        <v>0.1305751</v>
      </c>
      <c r="S37" s="24">
        <f t="shared" si="8"/>
        <v>0.140201750145328</v>
      </c>
      <c r="T37" s="3">
        <v>0.01</v>
      </c>
      <c r="U37" s="25">
        <f t="shared" si="9"/>
        <v>0.00140201750145328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0.0308520175014533</v>
      </c>
      <c r="AR37" s="28">
        <f t="shared" si="15"/>
        <v>108.812583333333</v>
      </c>
      <c r="AS37" s="1">
        <f t="shared" si="16"/>
        <v>0.12</v>
      </c>
      <c r="AT37" s="2">
        <f t="shared" si="20"/>
        <v>23.1759666666667</v>
      </c>
      <c r="AU37" s="1">
        <f t="shared" si="17"/>
        <v>62554.2175892372</v>
      </c>
    </row>
    <row r="38" s="1" customFormat="1" spans="1:48">
      <c r="A38" s="13"/>
      <c r="B38" s="13"/>
      <c r="C38" s="16">
        <v>11</v>
      </c>
      <c r="D38" s="17">
        <v>12.3575448289333</v>
      </c>
      <c r="E38" s="19">
        <f t="shared" si="18"/>
        <v>16.1091874190323</v>
      </c>
      <c r="F38" s="16" t="s">
        <v>75</v>
      </c>
      <c r="G38" s="13">
        <v>12</v>
      </c>
      <c r="H38" s="18">
        <f t="shared" si="0"/>
        <v>12.3575448289333</v>
      </c>
      <c r="I38" s="18">
        <f t="shared" si="1"/>
        <v>285.507544828933</v>
      </c>
      <c r="J38" s="18">
        <f t="shared" si="2"/>
        <v>0.0815204774637182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2.13802836582972</v>
      </c>
      <c r="P38" s="18">
        <f t="shared" si="5"/>
        <v>0.174293093213412</v>
      </c>
      <c r="Q38" s="23">
        <f t="shared" si="6"/>
        <v>0.0209151711856094</v>
      </c>
      <c r="R38" s="18">
        <f t="shared" si="7"/>
        <v>0.1305751</v>
      </c>
      <c r="S38" s="24">
        <f t="shared" si="8"/>
        <v>0.160177332321472</v>
      </c>
      <c r="T38" s="3">
        <v>0.01</v>
      </c>
      <c r="U38" s="25">
        <f t="shared" si="9"/>
        <v>0.00160177332321472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0.0235017733232147</v>
      </c>
      <c r="AR38" s="28">
        <f t="shared" si="15"/>
        <v>108.812583333333</v>
      </c>
      <c r="AS38" s="1">
        <f t="shared" si="16"/>
        <v>0.12</v>
      </c>
      <c r="AT38" s="2">
        <f t="shared" si="20"/>
        <v>23.1759666666667</v>
      </c>
      <c r="AU38" s="1">
        <f t="shared" si="17"/>
        <v>47651.180092973</v>
      </c>
      <c r="AV38" s="1">
        <f>SUM(AU27:AU38)</f>
        <v>774391.227088841</v>
      </c>
    </row>
    <row r="39" s="1" customFormat="1" spans="1:46">
      <c r="A39" s="13"/>
      <c r="B39" s="13"/>
      <c r="C39" s="16">
        <v>12</v>
      </c>
      <c r="D39" s="17">
        <v>4.27323582790322</v>
      </c>
      <c r="E39" s="19">
        <f t="shared" si="18"/>
        <v>12.3575448289333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5.95871398558065</v>
      </c>
      <c r="E42" s="16"/>
      <c r="F42" s="16"/>
      <c r="G42" s="13">
        <v>1</v>
      </c>
      <c r="H42" s="18">
        <f t="shared" ref="H42:H53" si="21">E43</f>
        <v>5.95871398558065</v>
      </c>
      <c r="I42" s="18">
        <f t="shared" ref="I42:I53" si="22">H42+273.15</f>
        <v>279.108713985581</v>
      </c>
      <c r="J42" s="18">
        <f t="shared" ref="J42:J53" si="23">EXP(($C$16*(I42-$C$14))/($C$17*I42*$C$14))</f>
        <v>0.0373002751079083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0.00287551706252189</v>
      </c>
      <c r="Q42" s="23">
        <f t="shared" ref="Q42:Q53" si="27">P42*$B$44</f>
        <v>0.000445705144690893</v>
      </c>
      <c r="R42" s="18">
        <f t="shared" ref="R42:R53" si="28">L42*$B$44</f>
        <v>0.0119491114583333</v>
      </c>
      <c r="S42" s="24">
        <f t="shared" ref="S42:S53" si="29">Q42/R42</f>
        <v>0.0373002751079083</v>
      </c>
      <c r="T42" s="3">
        <v>0.01</v>
      </c>
      <c r="U42" s="25">
        <f t="shared" ref="U42:U53" si="30">S42*T42</f>
        <v>0.000373002751079083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0.0274730027510791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66.5538287671232</v>
      </c>
      <c r="AU42" s="1">
        <f t="shared" ref="AU42:AU53" si="37">AT42*10000*AS42*0.67*AR42*AQ42</f>
        <v>14638.2644760209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0.330649000516129</v>
      </c>
      <c r="E43" s="19">
        <f t="shared" ref="E43:E54" si="38">D42</f>
        <v>5.95871398558065</v>
      </c>
      <c r="F43" s="16" t="s">
        <v>73</v>
      </c>
      <c r="G43" s="13">
        <v>2</v>
      </c>
      <c r="H43" s="18">
        <f t="shared" si="21"/>
        <v>0.330649000516129</v>
      </c>
      <c r="I43" s="18">
        <f t="shared" si="22"/>
        <v>273.480649000516</v>
      </c>
      <c r="J43" s="18">
        <f t="shared" si="23"/>
        <v>0.018193832367462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0.151306566270811</v>
      </c>
      <c r="P43" s="18">
        <f t="shared" si="26"/>
        <v>0.00275284630282742</v>
      </c>
      <c r="Q43" s="23">
        <f t="shared" si="27"/>
        <v>0.000426691176938251</v>
      </c>
      <c r="R43" s="18">
        <f t="shared" si="28"/>
        <v>0.0119491114583333</v>
      </c>
      <c r="S43" s="24">
        <f t="shared" si="29"/>
        <v>0.0357090297823505</v>
      </c>
      <c r="T43" s="3">
        <v>0.01</v>
      </c>
      <c r="U43" s="25">
        <f t="shared" si="30"/>
        <v>0.000357090297823505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0.0151570902978235</v>
      </c>
      <c r="AR43" s="28">
        <f t="shared" si="34"/>
        <v>7.70910416666667</v>
      </c>
      <c r="AS43" s="1">
        <f t="shared" si="35"/>
        <v>0.155</v>
      </c>
      <c r="AT43" s="2">
        <f t="shared" si="36"/>
        <v>66.5538287671232</v>
      </c>
      <c r="AU43" s="1">
        <f t="shared" si="37"/>
        <v>8076.05555449364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5.91063414332143</v>
      </c>
      <c r="E44" s="19">
        <f t="shared" si="38"/>
        <v>0.330649000516129</v>
      </c>
      <c r="F44" s="16" t="s">
        <v>73</v>
      </c>
      <c r="G44" s="13">
        <v>3</v>
      </c>
      <c r="H44" s="18">
        <f t="shared" si="21"/>
        <v>5.91063414332143</v>
      </c>
      <c r="I44" s="18">
        <f t="shared" si="22"/>
        <v>279.060634143321</v>
      </c>
      <c r="J44" s="18">
        <f t="shared" si="23"/>
        <v>0.0370767561506558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0.225644761634651</v>
      </c>
      <c r="P44" s="18">
        <f t="shared" si="26"/>
        <v>0.0083661758038008</v>
      </c>
      <c r="Q44" s="23">
        <f t="shared" si="27"/>
        <v>0.00129675724958912</v>
      </c>
      <c r="R44" s="18">
        <f t="shared" si="28"/>
        <v>0.0119491114583333</v>
      </c>
      <c r="S44" s="24">
        <f t="shared" si="29"/>
        <v>0.108523320257822</v>
      </c>
      <c r="T44" s="3">
        <v>0.01</v>
      </c>
      <c r="U44" s="25">
        <f t="shared" si="30"/>
        <v>0.00108523320257822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0.0158852332025782</v>
      </c>
      <c r="AR44" s="28">
        <f t="shared" si="34"/>
        <v>7.70910416666667</v>
      </c>
      <c r="AS44" s="1">
        <f t="shared" si="35"/>
        <v>0.155</v>
      </c>
      <c r="AT44" s="2">
        <f t="shared" si="36"/>
        <v>66.5538287671232</v>
      </c>
      <c r="AU44" s="1">
        <f t="shared" si="37"/>
        <v>8464.02728487609</v>
      </c>
    </row>
    <row r="45" s="1" customFormat="1" spans="1:47">
      <c r="A45" s="13"/>
      <c r="B45" s="13"/>
      <c r="C45" s="16">
        <v>3</v>
      </c>
      <c r="D45" s="17">
        <v>9.59680744803226</v>
      </c>
      <c r="E45" s="19">
        <f t="shared" si="38"/>
        <v>5.91063414332143</v>
      </c>
      <c r="F45" s="16" t="s">
        <v>73</v>
      </c>
      <c r="G45" s="13">
        <v>4</v>
      </c>
      <c r="H45" s="18">
        <f t="shared" si="21"/>
        <v>9.59680744803226</v>
      </c>
      <c r="I45" s="18">
        <f t="shared" si="22"/>
        <v>282.746807448032</v>
      </c>
      <c r="J45" s="18">
        <f t="shared" si="23"/>
        <v>0.0584322850333451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0.294369627497517</v>
      </c>
      <c r="P45" s="18">
        <f t="shared" si="26"/>
        <v>0.0172006899790945</v>
      </c>
      <c r="Q45" s="23">
        <f t="shared" si="27"/>
        <v>0.00266610694675965</v>
      </c>
      <c r="R45" s="18">
        <f t="shared" si="28"/>
        <v>0.0119491114583333</v>
      </c>
      <c r="S45" s="24">
        <f t="shared" si="29"/>
        <v>0.223121774037876</v>
      </c>
      <c r="T45" s="3">
        <v>0.01</v>
      </c>
      <c r="U45" s="25">
        <f t="shared" si="30"/>
        <v>0.00223121774037876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0.0170312177403788</v>
      </c>
      <c r="AR45" s="28">
        <f t="shared" si="34"/>
        <v>7.70910416666667</v>
      </c>
      <c r="AS45" s="1">
        <f t="shared" si="35"/>
        <v>0.155</v>
      </c>
      <c r="AT45" s="2">
        <f t="shared" si="36"/>
        <v>66.5538287671232</v>
      </c>
      <c r="AU45" s="1">
        <f t="shared" si="37"/>
        <v>9074.63490217034</v>
      </c>
    </row>
    <row r="46" s="1" customFormat="1" spans="1:47">
      <c r="A46" s="13"/>
      <c r="B46" s="13"/>
      <c r="C46" s="16">
        <v>4</v>
      </c>
      <c r="D46" s="17">
        <v>17.0809461086333</v>
      </c>
      <c r="E46" s="19">
        <f t="shared" si="38"/>
        <v>9.59680744803226</v>
      </c>
      <c r="F46" s="16" t="s">
        <v>73</v>
      </c>
      <c r="G46" s="13">
        <v>5</v>
      </c>
      <c r="H46" s="18">
        <f t="shared" si="21"/>
        <v>17.0809461086333</v>
      </c>
      <c r="I46" s="18">
        <f t="shared" si="22"/>
        <v>290.230946108633</v>
      </c>
      <c r="J46" s="18">
        <f t="shared" si="23"/>
        <v>0.142006822018476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0.263310490642501</v>
      </c>
      <c r="O46" s="18">
        <f t="shared" si="39"/>
        <v>0.0909494885425878</v>
      </c>
      <c r="P46" s="18">
        <f t="shared" si="26"/>
        <v>0.0129154478321387</v>
      </c>
      <c r="Q46" s="23">
        <f t="shared" si="27"/>
        <v>0.0020018944139815</v>
      </c>
      <c r="R46" s="18">
        <f t="shared" si="28"/>
        <v>0.0119491114583333</v>
      </c>
      <c r="S46" s="24">
        <f t="shared" si="29"/>
        <v>0.167535002159962</v>
      </c>
      <c r="T46" s="3">
        <v>0.01</v>
      </c>
      <c r="U46" s="25">
        <f t="shared" si="30"/>
        <v>0.00167535002159962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0.0287753500215996</v>
      </c>
      <c r="AR46" s="28">
        <f t="shared" si="34"/>
        <v>7.70910416666667</v>
      </c>
      <c r="AS46" s="1">
        <f t="shared" si="35"/>
        <v>0.155</v>
      </c>
      <c r="AT46" s="2">
        <f t="shared" si="36"/>
        <v>66.5538287671232</v>
      </c>
      <c r="AU46" s="1">
        <f t="shared" si="37"/>
        <v>15332.1858488769</v>
      </c>
    </row>
    <row r="47" s="1" customFormat="1" spans="1:47">
      <c r="A47" s="13"/>
      <c r="B47" s="13"/>
      <c r="C47" s="16">
        <v>5</v>
      </c>
      <c r="D47" s="17">
        <v>21.0547452635484</v>
      </c>
      <c r="E47" s="19">
        <f t="shared" si="38"/>
        <v>17.0809461086333</v>
      </c>
      <c r="F47" s="16" t="s">
        <v>75</v>
      </c>
      <c r="G47" s="13">
        <v>6</v>
      </c>
      <c r="H47" s="18">
        <f t="shared" si="21"/>
        <v>21.0547452635484</v>
      </c>
      <c r="I47" s="18">
        <f t="shared" si="22"/>
        <v>294.204745263548</v>
      </c>
      <c r="J47" s="18">
        <f t="shared" si="23"/>
        <v>0.223410482220407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0.155125082377116</v>
      </c>
      <c r="P47" s="18">
        <f t="shared" si="26"/>
        <v>0.0346565694583518</v>
      </c>
      <c r="Q47" s="23">
        <f t="shared" si="27"/>
        <v>0.00537176826604453</v>
      </c>
      <c r="R47" s="18">
        <f t="shared" si="28"/>
        <v>0.0119491114583333</v>
      </c>
      <c r="S47" s="24">
        <f t="shared" si="29"/>
        <v>0.449553783540804</v>
      </c>
      <c r="T47" s="3">
        <v>0.01</v>
      </c>
      <c r="U47" s="25">
        <f t="shared" si="30"/>
        <v>0.00449553783540804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0.031595537835408</v>
      </c>
      <c r="AR47" s="28">
        <f t="shared" si="34"/>
        <v>7.70910416666667</v>
      </c>
      <c r="AS47" s="1">
        <f t="shared" si="35"/>
        <v>0.155</v>
      </c>
      <c r="AT47" s="2">
        <f t="shared" si="36"/>
        <v>66.5538287671232</v>
      </c>
      <c r="AU47" s="1">
        <f t="shared" si="37"/>
        <v>16834.8484979008</v>
      </c>
    </row>
    <row r="48" s="1" customFormat="1" spans="1:47">
      <c r="A48" s="13"/>
      <c r="B48" s="13"/>
      <c r="C48" s="16">
        <v>6</v>
      </c>
      <c r="D48" s="17">
        <v>24.322389764</v>
      </c>
      <c r="E48" s="19">
        <f t="shared" si="38"/>
        <v>21.0547452635484</v>
      </c>
      <c r="F48" s="16" t="s">
        <v>73</v>
      </c>
      <c r="G48" s="13">
        <v>7</v>
      </c>
      <c r="H48" s="18">
        <f t="shared" si="21"/>
        <v>24.322389764</v>
      </c>
      <c r="I48" s="18">
        <f t="shared" si="22"/>
        <v>297.472389764</v>
      </c>
      <c r="J48" s="18">
        <f t="shared" si="23"/>
        <v>0.321356951694826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0.197559554585431</v>
      </c>
      <c r="P48" s="18">
        <f t="shared" si="26"/>
        <v>0.0634871362397616</v>
      </c>
      <c r="Q48" s="23">
        <f t="shared" si="27"/>
        <v>0.00984050611716304</v>
      </c>
      <c r="R48" s="18">
        <f t="shared" si="28"/>
        <v>0.0119491114583333</v>
      </c>
      <c r="S48" s="24">
        <f t="shared" si="29"/>
        <v>0.823534549114968</v>
      </c>
      <c r="T48" s="3">
        <v>0.01</v>
      </c>
      <c r="U48" s="25">
        <f t="shared" si="30"/>
        <v>0.00823534549114968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0.0353353454911497</v>
      </c>
      <c r="AR48" s="28">
        <f t="shared" si="34"/>
        <v>7.70910416666667</v>
      </c>
      <c r="AS48" s="1">
        <f t="shared" si="35"/>
        <v>0.155</v>
      </c>
      <c r="AT48" s="2">
        <f t="shared" si="36"/>
        <v>66.5538287671232</v>
      </c>
      <c r="AU48" s="1">
        <f t="shared" si="37"/>
        <v>18827.5063100158</v>
      </c>
    </row>
    <row r="49" s="1" customFormat="1" spans="1:47">
      <c r="A49" s="13"/>
      <c r="B49" s="13"/>
      <c r="C49" s="16">
        <v>7</v>
      </c>
      <c r="D49" s="17">
        <v>26.9983534358064</v>
      </c>
      <c r="E49" s="19">
        <f t="shared" si="38"/>
        <v>24.322389764</v>
      </c>
      <c r="F49" s="16" t="s">
        <v>73</v>
      </c>
      <c r="G49" s="13">
        <v>8</v>
      </c>
      <c r="H49" s="18">
        <f t="shared" si="21"/>
        <v>26.9983534358064</v>
      </c>
      <c r="I49" s="18">
        <f t="shared" si="22"/>
        <v>300.148353435806</v>
      </c>
      <c r="J49" s="18">
        <f t="shared" si="23"/>
        <v>0.430252118986887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0.211163460012336</v>
      </c>
      <c r="P49" s="18">
        <f t="shared" si="26"/>
        <v>0.0908535261229102</v>
      </c>
      <c r="Q49" s="23">
        <f t="shared" si="27"/>
        <v>0.0140822965490511</v>
      </c>
      <c r="R49" s="18">
        <f t="shared" si="28"/>
        <v>0.0119491114583333</v>
      </c>
      <c r="S49" s="24">
        <f t="shared" si="29"/>
        <v>1.17852248664314</v>
      </c>
      <c r="T49" s="3">
        <v>0.01</v>
      </c>
      <c r="U49" s="25">
        <f t="shared" si="30"/>
        <v>0.0117852248664314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0.0462852248664314</v>
      </c>
      <c r="AR49" s="28">
        <f t="shared" si="34"/>
        <v>7.70910416666667</v>
      </c>
      <c r="AS49" s="1">
        <f t="shared" si="35"/>
        <v>0.155</v>
      </c>
      <c r="AT49" s="2">
        <f t="shared" si="36"/>
        <v>66.5538287671232</v>
      </c>
      <c r="AU49" s="1">
        <f t="shared" si="37"/>
        <v>24661.8605569175</v>
      </c>
    </row>
    <row r="50" s="1" customFormat="1" spans="1:47">
      <c r="A50" s="13"/>
      <c r="B50" s="13"/>
      <c r="C50" s="16">
        <v>8</v>
      </c>
      <c r="D50" s="17">
        <v>25.2980561609677</v>
      </c>
      <c r="E50" s="19">
        <f t="shared" si="38"/>
        <v>26.9983534358064</v>
      </c>
      <c r="F50" s="16" t="s">
        <v>73</v>
      </c>
      <c r="G50" s="13">
        <v>9</v>
      </c>
      <c r="H50" s="18">
        <f t="shared" si="21"/>
        <v>25.2980561609677</v>
      </c>
      <c r="I50" s="18">
        <f t="shared" si="22"/>
        <v>298.448056160968</v>
      </c>
      <c r="J50" s="18">
        <f t="shared" si="23"/>
        <v>0.357650738318973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0.197400975556092</v>
      </c>
      <c r="P50" s="18">
        <f t="shared" si="26"/>
        <v>0.0706006046525219</v>
      </c>
      <c r="Q50" s="23">
        <f t="shared" si="27"/>
        <v>0.0109430937211409</v>
      </c>
      <c r="R50" s="18">
        <f t="shared" si="28"/>
        <v>0.0119491114583333</v>
      </c>
      <c r="S50" s="24">
        <f t="shared" si="29"/>
        <v>0.915808155217195</v>
      </c>
      <c r="T50" s="3">
        <v>0.01</v>
      </c>
      <c r="U50" s="25">
        <f t="shared" si="30"/>
        <v>0.00915808155217195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0.043658081552172</v>
      </c>
      <c r="AR50" s="28">
        <f t="shared" si="34"/>
        <v>7.70910416666667</v>
      </c>
      <c r="AS50" s="1">
        <f t="shared" si="35"/>
        <v>0.155</v>
      </c>
      <c r="AT50" s="2">
        <f t="shared" si="36"/>
        <v>66.5538287671232</v>
      </c>
      <c r="AU50" s="1">
        <f t="shared" si="37"/>
        <v>23262.0565748417</v>
      </c>
    </row>
    <row r="51" s="1" customFormat="1" spans="1:47">
      <c r="A51" s="13"/>
      <c r="B51" s="13"/>
      <c r="C51" s="16">
        <v>9</v>
      </c>
      <c r="D51" s="17">
        <v>20.3108612786667</v>
      </c>
      <c r="E51" s="19">
        <f t="shared" si="38"/>
        <v>25.2980561609677</v>
      </c>
      <c r="F51" s="16" t="s">
        <v>73</v>
      </c>
      <c r="G51" s="13">
        <v>10</v>
      </c>
      <c r="H51" s="18">
        <f t="shared" si="21"/>
        <v>20.3108612786667</v>
      </c>
      <c r="I51" s="18">
        <f t="shared" si="22"/>
        <v>293.460861278667</v>
      </c>
      <c r="J51" s="18">
        <f t="shared" si="23"/>
        <v>0.205432743445093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0.203891412570237</v>
      </c>
      <c r="P51" s="18">
        <f t="shared" si="26"/>
        <v>0.0418859722491991</v>
      </c>
      <c r="Q51" s="23">
        <f t="shared" si="27"/>
        <v>0.00649232569862586</v>
      </c>
      <c r="R51" s="18">
        <f t="shared" si="28"/>
        <v>0.0119491114583333</v>
      </c>
      <c r="S51" s="24">
        <f t="shared" si="29"/>
        <v>0.543331252810275</v>
      </c>
      <c r="T51" s="3">
        <v>0.01</v>
      </c>
      <c r="U51" s="25">
        <f t="shared" si="30"/>
        <v>0.00543331252810275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0.0325333125281027</v>
      </c>
      <c r="AR51" s="28">
        <f t="shared" si="34"/>
        <v>7.70910416666667</v>
      </c>
      <c r="AS51" s="1">
        <f t="shared" si="35"/>
        <v>0.155</v>
      </c>
      <c r="AT51" s="2">
        <f t="shared" si="36"/>
        <v>66.5538287671232</v>
      </c>
      <c r="AU51" s="1">
        <f t="shared" si="37"/>
        <v>17334.5169940955</v>
      </c>
    </row>
    <row r="52" s="1" customFormat="1" spans="1:47">
      <c r="A52" s="13"/>
      <c r="B52" s="13"/>
      <c r="C52" s="16">
        <v>10</v>
      </c>
      <c r="D52" s="17">
        <v>16.1091874190323</v>
      </c>
      <c r="E52" s="19">
        <f t="shared" si="38"/>
        <v>20.3108612786667</v>
      </c>
      <c r="F52" s="16" t="s">
        <v>73</v>
      </c>
      <c r="G52" s="13">
        <v>11</v>
      </c>
      <c r="H52" s="18">
        <f t="shared" si="21"/>
        <v>16.1091874190323</v>
      </c>
      <c r="I52" s="18">
        <f t="shared" si="22"/>
        <v>289.259187419032</v>
      </c>
      <c r="J52" s="18">
        <f t="shared" si="23"/>
        <v>0.126870903792455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0.153905168304986</v>
      </c>
      <c r="O52" s="18">
        <f t="shared" si="39"/>
        <v>0.0851913136827186</v>
      </c>
      <c r="P52" s="18">
        <f t="shared" si="26"/>
        <v>0.010808298962193</v>
      </c>
      <c r="Q52" s="23">
        <f t="shared" si="27"/>
        <v>0.00167528633913992</v>
      </c>
      <c r="R52" s="18">
        <f t="shared" si="28"/>
        <v>0.0119491114583333</v>
      </c>
      <c r="S52" s="24">
        <f t="shared" si="29"/>
        <v>0.140201750145328</v>
      </c>
      <c r="T52" s="3">
        <v>0.01</v>
      </c>
      <c r="U52" s="25">
        <f t="shared" si="30"/>
        <v>0.00140201750145328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0.0285020175014533</v>
      </c>
      <c r="AR52" s="28">
        <f t="shared" si="34"/>
        <v>7.70910416666667</v>
      </c>
      <c r="AS52" s="1">
        <f t="shared" si="35"/>
        <v>0.155</v>
      </c>
      <c r="AT52" s="2">
        <f t="shared" si="36"/>
        <v>66.5538287671232</v>
      </c>
      <c r="AU52" s="1">
        <f t="shared" si="37"/>
        <v>15186.5478290342</v>
      </c>
    </row>
    <row r="53" s="1" customFormat="1" spans="1:48">
      <c r="A53" s="13"/>
      <c r="B53" s="13"/>
      <c r="C53" s="16">
        <v>11</v>
      </c>
      <c r="D53" s="17">
        <v>12.3575448289333</v>
      </c>
      <c r="E53" s="19">
        <f t="shared" si="38"/>
        <v>16.1091874190323</v>
      </c>
      <c r="F53" s="16" t="s">
        <v>75</v>
      </c>
      <c r="G53" s="13">
        <v>12</v>
      </c>
      <c r="H53" s="18">
        <f t="shared" si="21"/>
        <v>12.3575448289333</v>
      </c>
      <c r="I53" s="18">
        <f t="shared" si="22"/>
        <v>285.507544828933</v>
      </c>
      <c r="J53" s="18">
        <f t="shared" si="23"/>
        <v>0.0815204774637182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0.151474056387192</v>
      </c>
      <c r="P53" s="18">
        <f t="shared" si="26"/>
        <v>0.0123482374000501</v>
      </c>
      <c r="Q53" s="23">
        <f t="shared" si="27"/>
        <v>0.00191397679700776</v>
      </c>
      <c r="R53" s="18">
        <f t="shared" si="28"/>
        <v>0.0119491114583333</v>
      </c>
      <c r="S53" s="24">
        <f t="shared" si="29"/>
        <v>0.160177332321472</v>
      </c>
      <c r="T53" s="3">
        <v>0.01</v>
      </c>
      <c r="U53" s="25">
        <f t="shared" si="30"/>
        <v>0.00160177332321472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0.0164017733232147</v>
      </c>
      <c r="AR53" s="28">
        <f t="shared" si="34"/>
        <v>7.70910416666667</v>
      </c>
      <c r="AS53" s="1">
        <f t="shared" si="35"/>
        <v>0.155</v>
      </c>
      <c r="AT53" s="2">
        <f t="shared" si="36"/>
        <v>66.5538287671232</v>
      </c>
      <c r="AU53" s="1">
        <f t="shared" si="37"/>
        <v>8739.25205614925</v>
      </c>
      <c r="AV53" s="1">
        <f>SUM(AU42:AU53)</f>
        <v>180431.756885393</v>
      </c>
    </row>
    <row r="54" s="1" customFormat="1" spans="1:46">
      <c r="A54" s="13"/>
      <c r="B54" s="13"/>
      <c r="C54" s="16">
        <v>12</v>
      </c>
      <c r="D54" s="17">
        <v>4.27323582790322</v>
      </c>
      <c r="E54" s="19">
        <f t="shared" si="38"/>
        <v>12.3575448289333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108.2955</v>
      </c>
      <c r="C58" s="16" t="s">
        <v>72</v>
      </c>
      <c r="D58" s="17">
        <v>5.95871398558065</v>
      </c>
      <c r="E58" s="16"/>
      <c r="F58" s="16"/>
      <c r="G58" s="13">
        <v>1</v>
      </c>
      <c r="H58" s="18">
        <f t="shared" ref="H58:H69" si="40">E59</f>
        <v>5.95871398558065</v>
      </c>
      <c r="I58" s="18">
        <f t="shared" ref="I58:I69" si="41">H58+273.15</f>
        <v>279.108713985581</v>
      </c>
      <c r="J58" s="18">
        <f t="shared" ref="J58:J69" si="42">EXP(($C$16*(I58-$C$14))/($C$17*I58*$C$14))</f>
        <v>0.0373002751079083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0.0908876687163409</v>
      </c>
      <c r="Q58" s="23">
        <f t="shared" ref="Q58:Q69" si="46">P58*$B$60</f>
        <v>0.0408994509223534</v>
      </c>
      <c r="R58" s="18">
        <f t="shared" ref="R58:R69" si="47">L58*$B$60</f>
        <v>1.0964919375</v>
      </c>
      <c r="S58" s="24">
        <f t="shared" ref="S58:S69" si="48">Q58/R58</f>
        <v>0.0373002751079083</v>
      </c>
      <c r="T58" s="3">
        <v>0.27</v>
      </c>
      <c r="U58" s="25">
        <f t="shared" ref="U58:U69" si="49">S58*T58</f>
        <v>0.0100710742791352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0.229436428895159</v>
      </c>
      <c r="AC58" s="28">
        <f t="shared" ref="AC58:AC69" si="51">$B$58/12</f>
        <v>9.024625</v>
      </c>
      <c r="AD58" s="1">
        <f t="shared" ref="AD58:AD69" si="52">$B$60</f>
        <v>0.45</v>
      </c>
      <c r="AE58" s="29">
        <f t="shared" ref="AE58:AE69" si="53">$E$7/12</f>
        <v>565.187299064632</v>
      </c>
      <c r="AF58" s="1">
        <f t="shared" ref="AF58:AF69" si="54">AE58*10000*AC58*AB58</f>
        <v>11702642.3591913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0.330649000516129</v>
      </c>
      <c r="E59" s="19">
        <f t="shared" ref="E59:E70" si="55">D58</f>
        <v>5.95871398558065</v>
      </c>
      <c r="F59" s="16" t="s">
        <v>73</v>
      </c>
      <c r="G59" s="13">
        <v>2</v>
      </c>
      <c r="H59" s="18">
        <f t="shared" si="40"/>
        <v>0.330649000516129</v>
      </c>
      <c r="I59" s="18">
        <f t="shared" si="41"/>
        <v>273.480649000516</v>
      </c>
      <c r="J59" s="18">
        <f t="shared" si="42"/>
        <v>0.018193832367462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4.78240983128366</v>
      </c>
      <c r="P59" s="18">
        <f t="shared" si="45"/>
        <v>0.0870103627828771</v>
      </c>
      <c r="Q59" s="23">
        <f t="shared" si="46"/>
        <v>0.0391546632522947</v>
      </c>
      <c r="R59" s="18">
        <f t="shared" si="47"/>
        <v>1.0964919375</v>
      </c>
      <c r="S59" s="24">
        <f t="shared" si="48"/>
        <v>0.0357090297823505</v>
      </c>
      <c r="T59" s="3">
        <v>0.27</v>
      </c>
      <c r="U59" s="25">
        <f t="shared" si="49"/>
        <v>0.00964143804123464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0.229306893569432</v>
      </c>
      <c r="AC59" s="28">
        <f t="shared" si="51"/>
        <v>9.024625</v>
      </c>
      <c r="AD59" s="1">
        <f t="shared" si="52"/>
        <v>0.45</v>
      </c>
      <c r="AE59" s="29">
        <f t="shared" si="53"/>
        <v>565.187299064632</v>
      </c>
      <c r="AF59" s="1">
        <f t="shared" si="54"/>
        <v>11696035.2759257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0.45</v>
      </c>
      <c r="C60" s="16">
        <v>2</v>
      </c>
      <c r="D60" s="17">
        <v>5.91063414332143</v>
      </c>
      <c r="E60" s="19">
        <f t="shared" si="55"/>
        <v>0.330649000516129</v>
      </c>
      <c r="F60" s="16" t="s">
        <v>73</v>
      </c>
      <c r="G60" s="13">
        <v>3</v>
      </c>
      <c r="H60" s="18">
        <f t="shared" si="40"/>
        <v>5.91063414332143</v>
      </c>
      <c r="I60" s="18">
        <f t="shared" si="41"/>
        <v>279.060634143321</v>
      </c>
      <c r="J60" s="18">
        <f t="shared" si="42"/>
        <v>0.0370767561506558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7.13204821850078</v>
      </c>
      <c r="P60" s="18">
        <f t="shared" si="45"/>
        <v>0.264433212652073</v>
      </c>
      <c r="Q60" s="23">
        <f t="shared" si="46"/>
        <v>0.118994945693433</v>
      </c>
      <c r="R60" s="18">
        <f t="shared" si="47"/>
        <v>1.0964919375</v>
      </c>
      <c r="S60" s="24">
        <f t="shared" si="48"/>
        <v>0.108523320257822</v>
      </c>
      <c r="T60" s="3">
        <v>0.27</v>
      </c>
      <c r="U60" s="25">
        <f t="shared" si="49"/>
        <v>0.0293012964696121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0.235234340885588</v>
      </c>
      <c r="AC60" s="28">
        <f t="shared" si="51"/>
        <v>9.024625</v>
      </c>
      <c r="AD60" s="1">
        <f t="shared" si="52"/>
        <v>0.45</v>
      </c>
      <c r="AE60" s="29">
        <f t="shared" si="53"/>
        <v>565.187299064632</v>
      </c>
      <c r="AF60" s="1">
        <f t="shared" si="54"/>
        <v>11998370.8569752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9.59680744803226</v>
      </c>
      <c r="E61" s="19">
        <f t="shared" si="55"/>
        <v>5.91063414332143</v>
      </c>
      <c r="F61" s="16" t="s">
        <v>73</v>
      </c>
      <c r="G61" s="13">
        <v>4</v>
      </c>
      <c r="H61" s="18">
        <f t="shared" si="40"/>
        <v>9.59680744803226</v>
      </c>
      <c r="I61" s="18">
        <f t="shared" si="41"/>
        <v>282.746807448032</v>
      </c>
      <c r="J61" s="18">
        <f t="shared" si="42"/>
        <v>0.0584322850333451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9.30426375584871</v>
      </c>
      <c r="P61" s="18">
        <f t="shared" si="45"/>
        <v>0.543669391807174</v>
      </c>
      <c r="Q61" s="23">
        <f t="shared" si="46"/>
        <v>0.244651226313228</v>
      </c>
      <c r="R61" s="18">
        <f t="shared" si="47"/>
        <v>1.0964919375</v>
      </c>
      <c r="S61" s="24">
        <f t="shared" si="48"/>
        <v>0.223121774037876</v>
      </c>
      <c r="T61" s="3">
        <v>0.27</v>
      </c>
      <c r="U61" s="25">
        <f t="shared" si="49"/>
        <v>0.0602428789902266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0.244563228015553</v>
      </c>
      <c r="AC61" s="28">
        <f t="shared" si="51"/>
        <v>9.024625</v>
      </c>
      <c r="AD61" s="1">
        <f t="shared" si="52"/>
        <v>0.45</v>
      </c>
      <c r="AE61" s="29">
        <f t="shared" si="53"/>
        <v>565.187299064632</v>
      </c>
      <c r="AF61" s="1">
        <f t="shared" si="54"/>
        <v>12474200.393797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17.0809461086333</v>
      </c>
      <c r="E62" s="19">
        <f t="shared" si="55"/>
        <v>9.59680744803226</v>
      </c>
      <c r="F62" s="16" t="s">
        <v>73</v>
      </c>
      <c r="G62" s="13">
        <v>5</v>
      </c>
      <c r="H62" s="18">
        <f t="shared" si="40"/>
        <v>17.0809461086333</v>
      </c>
      <c r="I62" s="18">
        <f t="shared" si="41"/>
        <v>290.230946108633</v>
      </c>
      <c r="J62" s="18">
        <f t="shared" si="42"/>
        <v>0.142006822018476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8.32256464583946</v>
      </c>
      <c r="O62" s="18">
        <f t="shared" si="56"/>
        <v>2.87467846820208</v>
      </c>
      <c r="P62" s="18">
        <f t="shared" si="45"/>
        <v>0.408223953594317</v>
      </c>
      <c r="Q62" s="23">
        <f t="shared" si="46"/>
        <v>0.183700779117443</v>
      </c>
      <c r="R62" s="18">
        <f t="shared" si="47"/>
        <v>1.0964919375</v>
      </c>
      <c r="S62" s="24">
        <f t="shared" si="48"/>
        <v>0.167535002159961</v>
      </c>
      <c r="T62" s="3">
        <v>0.27</v>
      </c>
      <c r="U62" s="25">
        <f t="shared" si="49"/>
        <v>0.0452344505831896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0.288838186850832</v>
      </c>
      <c r="AC62" s="28">
        <f t="shared" si="51"/>
        <v>9.024625</v>
      </c>
      <c r="AD62" s="1">
        <f t="shared" si="52"/>
        <v>0.45</v>
      </c>
      <c r="AE62" s="29">
        <f t="shared" si="53"/>
        <v>565.187299064632</v>
      </c>
      <c r="AF62" s="1">
        <f t="shared" si="54"/>
        <v>14732490.4622584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21.0547452635484</v>
      </c>
      <c r="E63" s="19">
        <f t="shared" si="55"/>
        <v>17.0809461086333</v>
      </c>
      <c r="F63" s="16" t="s">
        <v>75</v>
      </c>
      <c r="G63" s="13">
        <v>6</v>
      </c>
      <c r="H63" s="18">
        <f t="shared" si="40"/>
        <v>21.0547452635484</v>
      </c>
      <c r="I63" s="18">
        <f t="shared" si="41"/>
        <v>294.204745263548</v>
      </c>
      <c r="J63" s="18">
        <f t="shared" si="42"/>
        <v>0.223410482220407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4.90310326460776</v>
      </c>
      <c r="P63" s="18">
        <f t="shared" si="45"/>
        <v>1.09540466472247</v>
      </c>
      <c r="Q63" s="23">
        <f t="shared" si="46"/>
        <v>0.492932099125112</v>
      </c>
      <c r="R63" s="18">
        <f t="shared" si="47"/>
        <v>1.0964919375</v>
      </c>
      <c r="S63" s="24">
        <f t="shared" si="48"/>
        <v>0.449553783540804</v>
      </c>
      <c r="T63" s="3">
        <v>0.27</v>
      </c>
      <c r="U63" s="25">
        <f t="shared" si="49"/>
        <v>0.121379521556017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0.311795925749139</v>
      </c>
      <c r="AC63" s="28">
        <f t="shared" si="51"/>
        <v>9.024625</v>
      </c>
      <c r="AD63" s="1">
        <f t="shared" si="52"/>
        <v>0.45</v>
      </c>
      <c r="AE63" s="29">
        <f t="shared" si="53"/>
        <v>565.187299064632</v>
      </c>
      <c r="AF63" s="1">
        <f t="shared" si="54"/>
        <v>15903473.6796853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24.322389764</v>
      </c>
      <c r="E64" s="19">
        <f t="shared" si="55"/>
        <v>21.0547452635484</v>
      </c>
      <c r="F64" s="16" t="s">
        <v>73</v>
      </c>
      <c r="G64" s="13">
        <v>7</v>
      </c>
      <c r="H64" s="18">
        <f t="shared" si="40"/>
        <v>24.322389764</v>
      </c>
      <c r="I64" s="18">
        <f t="shared" si="41"/>
        <v>297.472389764</v>
      </c>
      <c r="J64" s="18">
        <f t="shared" si="42"/>
        <v>0.321356951694826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6.24434734988529</v>
      </c>
      <c r="P64" s="18">
        <f t="shared" si="45"/>
        <v>2.0066644296828</v>
      </c>
      <c r="Q64" s="23">
        <f t="shared" si="46"/>
        <v>0.90299899335726</v>
      </c>
      <c r="R64" s="18">
        <f t="shared" si="47"/>
        <v>1.0964919375</v>
      </c>
      <c r="S64" s="24">
        <f t="shared" si="48"/>
        <v>0.823534549114968</v>
      </c>
      <c r="T64" s="3">
        <v>0.27</v>
      </c>
      <c r="U64" s="25">
        <f t="shared" si="49"/>
        <v>0.222354328261041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0.342239829970704</v>
      </c>
      <c r="AC64" s="28">
        <f t="shared" si="51"/>
        <v>9.024625</v>
      </c>
      <c r="AD64" s="1">
        <f t="shared" si="52"/>
        <v>0.45</v>
      </c>
      <c r="AE64" s="29">
        <f t="shared" si="53"/>
        <v>565.187299064632</v>
      </c>
      <c r="AF64" s="1">
        <f t="shared" si="54"/>
        <v>17456296.5022774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26.9983534358064</v>
      </c>
      <c r="E65" s="19">
        <f t="shared" si="55"/>
        <v>24.322389764</v>
      </c>
      <c r="F65" s="16" t="s">
        <v>73</v>
      </c>
      <c r="G65" s="13">
        <v>8</v>
      </c>
      <c r="H65" s="18">
        <f t="shared" si="40"/>
        <v>26.9983534358064</v>
      </c>
      <c r="I65" s="18">
        <f t="shared" si="41"/>
        <v>300.148353435806</v>
      </c>
      <c r="J65" s="18">
        <f t="shared" si="42"/>
        <v>0.430252118986887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6.67433167020249</v>
      </c>
      <c r="P65" s="18">
        <f t="shared" si="45"/>
        <v>2.87164534392591</v>
      </c>
      <c r="Q65" s="23">
        <f t="shared" si="46"/>
        <v>1.29224040476666</v>
      </c>
      <c r="R65" s="18">
        <f t="shared" si="47"/>
        <v>1.0964919375</v>
      </c>
      <c r="S65" s="24">
        <f t="shared" si="48"/>
        <v>1.17852248664314</v>
      </c>
      <c r="T65" s="3">
        <v>0.27</v>
      </c>
      <c r="U65" s="25">
        <f t="shared" si="49"/>
        <v>0.318201071393649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0.386337623025185</v>
      </c>
      <c r="AC65" s="28">
        <f t="shared" si="51"/>
        <v>9.024625</v>
      </c>
      <c r="AD65" s="1">
        <f t="shared" si="52"/>
        <v>0.45</v>
      </c>
      <c r="AE65" s="29">
        <f t="shared" si="53"/>
        <v>565.187299064632</v>
      </c>
      <c r="AF65" s="1">
        <f t="shared" si="54"/>
        <v>19705550.0468488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25.2980561609677</v>
      </c>
      <c r="E66" s="19">
        <f t="shared" si="55"/>
        <v>26.9983534358064</v>
      </c>
      <c r="F66" s="16" t="s">
        <v>73</v>
      </c>
      <c r="G66" s="13">
        <v>9</v>
      </c>
      <c r="H66" s="18">
        <f t="shared" si="40"/>
        <v>25.2980561609677</v>
      </c>
      <c r="I66" s="18">
        <f t="shared" si="41"/>
        <v>298.448056160968</v>
      </c>
      <c r="J66" s="18">
        <f t="shared" si="42"/>
        <v>0.357650738318973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6.23933507627658</v>
      </c>
      <c r="P66" s="18">
        <f t="shared" si="45"/>
        <v>2.23150279664978</v>
      </c>
      <c r="Q66" s="23">
        <f t="shared" si="46"/>
        <v>1.0041762584924</v>
      </c>
      <c r="R66" s="18">
        <f t="shared" si="47"/>
        <v>1.0964919375</v>
      </c>
      <c r="S66" s="24">
        <f t="shared" si="48"/>
        <v>0.915808155217195</v>
      </c>
      <c r="T66" s="3">
        <v>0.27</v>
      </c>
      <c r="U66" s="25">
        <f t="shared" si="49"/>
        <v>0.247268201908643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0.364951362875456</v>
      </c>
      <c r="AC66" s="28">
        <f t="shared" si="51"/>
        <v>9.024625</v>
      </c>
      <c r="AD66" s="1">
        <f t="shared" si="52"/>
        <v>0.45</v>
      </c>
      <c r="AE66" s="29">
        <f t="shared" si="53"/>
        <v>565.187299064632</v>
      </c>
      <c r="AF66" s="1">
        <f t="shared" si="54"/>
        <v>18614721.728355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20.3108612786667</v>
      </c>
      <c r="E67" s="19">
        <f t="shared" si="55"/>
        <v>25.2980561609677</v>
      </c>
      <c r="F67" s="16" t="s">
        <v>73</v>
      </c>
      <c r="G67" s="13">
        <v>10</v>
      </c>
      <c r="H67" s="18">
        <f t="shared" si="40"/>
        <v>20.3108612786667</v>
      </c>
      <c r="I67" s="18">
        <f t="shared" si="41"/>
        <v>293.460861278667</v>
      </c>
      <c r="J67" s="18">
        <f t="shared" si="42"/>
        <v>0.205432743445093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6.44448102962679</v>
      </c>
      <c r="P67" s="18">
        <f t="shared" si="45"/>
        <v>1.32390741799609</v>
      </c>
      <c r="Q67" s="23">
        <f t="shared" si="46"/>
        <v>0.595758338098241</v>
      </c>
      <c r="R67" s="18">
        <f t="shared" si="47"/>
        <v>1.0964919375</v>
      </c>
      <c r="S67" s="24">
        <f t="shared" si="48"/>
        <v>0.543331252810275</v>
      </c>
      <c r="T67" s="3">
        <v>0.27</v>
      </c>
      <c r="U67" s="25">
        <f t="shared" si="49"/>
        <v>0.146699438258774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0.31942988063502</v>
      </c>
      <c r="AC67" s="28">
        <f t="shared" si="51"/>
        <v>9.024625</v>
      </c>
      <c r="AD67" s="1">
        <f t="shared" si="52"/>
        <v>0.45</v>
      </c>
      <c r="AE67" s="29">
        <f t="shared" si="53"/>
        <v>565.187299064632</v>
      </c>
      <c r="AF67" s="1">
        <f t="shared" si="54"/>
        <v>16292851.4443492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16.1091874190323</v>
      </c>
      <c r="E68" s="19">
        <f t="shared" si="55"/>
        <v>20.3108612786667</v>
      </c>
      <c r="F68" s="16" t="s">
        <v>73</v>
      </c>
      <c r="G68" s="13">
        <v>11</v>
      </c>
      <c r="H68" s="18">
        <f t="shared" si="40"/>
        <v>16.1091874190323</v>
      </c>
      <c r="I68" s="18">
        <f t="shared" si="41"/>
        <v>289.259187419032</v>
      </c>
      <c r="J68" s="18">
        <f t="shared" si="42"/>
        <v>0.126870903792455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4.86454493104917</v>
      </c>
      <c r="O68" s="18">
        <f t="shared" si="56"/>
        <v>2.69267743058153</v>
      </c>
      <c r="P68" s="18">
        <f t="shared" si="45"/>
        <v>0.341622419239425</v>
      </c>
      <c r="Q68" s="23">
        <f t="shared" si="46"/>
        <v>0.153730088657741</v>
      </c>
      <c r="R68" s="18">
        <f t="shared" si="47"/>
        <v>1.0964919375</v>
      </c>
      <c r="S68" s="24">
        <f t="shared" si="48"/>
        <v>0.140201750145328</v>
      </c>
      <c r="T68" s="3">
        <v>0.27</v>
      </c>
      <c r="U68" s="25">
        <f t="shared" si="49"/>
        <v>0.0378544725392385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0.28661312347058</v>
      </c>
      <c r="AC68" s="28">
        <f t="shared" si="51"/>
        <v>9.024625</v>
      </c>
      <c r="AD68" s="1">
        <f t="shared" si="52"/>
        <v>0.45</v>
      </c>
      <c r="AE68" s="29">
        <f t="shared" si="53"/>
        <v>565.187299064632</v>
      </c>
      <c r="AF68" s="1">
        <f t="shared" si="54"/>
        <v>14618998.8031918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12.3575448289333</v>
      </c>
      <c r="E69" s="19">
        <f t="shared" si="55"/>
        <v>16.1091874190323</v>
      </c>
      <c r="F69" s="16" t="s">
        <v>75</v>
      </c>
      <c r="G69" s="13">
        <v>12</v>
      </c>
      <c r="H69" s="18">
        <f t="shared" si="40"/>
        <v>12.3575448289333</v>
      </c>
      <c r="I69" s="18">
        <f t="shared" si="41"/>
        <v>285.507544828933</v>
      </c>
      <c r="J69" s="18">
        <f t="shared" si="42"/>
        <v>0.0815204774637182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4.78770376134211</v>
      </c>
      <c r="P69" s="18">
        <f t="shared" si="45"/>
        <v>0.390295896579448</v>
      </c>
      <c r="Q69" s="23">
        <f t="shared" si="46"/>
        <v>0.175633153460752</v>
      </c>
      <c r="R69" s="18">
        <f t="shared" si="47"/>
        <v>1.0964919375</v>
      </c>
      <c r="S69" s="24">
        <f t="shared" si="48"/>
        <v>0.160177332321472</v>
      </c>
      <c r="T69" s="3">
        <v>0.27</v>
      </c>
      <c r="U69" s="25">
        <f t="shared" si="49"/>
        <v>0.0432478797267973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0.239439235737629</v>
      </c>
      <c r="AC69" s="28">
        <f t="shared" si="51"/>
        <v>9.024625</v>
      </c>
      <c r="AD69" s="1">
        <f t="shared" si="52"/>
        <v>0.45</v>
      </c>
      <c r="AE69" s="29">
        <f t="shared" si="53"/>
        <v>565.187299064632</v>
      </c>
      <c r="AF69" s="1">
        <f t="shared" si="54"/>
        <v>12212845.8679767</v>
      </c>
      <c r="AG69" s="1">
        <f>SUM(AF58:AF69)</f>
        <v>177408477.420832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46">
      <c r="A70" s="13"/>
      <c r="B70" s="13"/>
      <c r="C70" s="16">
        <v>12</v>
      </c>
      <c r="D70" s="17">
        <v>4.27323582790322</v>
      </c>
      <c r="E70" s="19">
        <f t="shared" si="55"/>
        <v>12.3575448289333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5.95871398558065</v>
      </c>
      <c r="E74" s="16"/>
      <c r="F74" s="16"/>
      <c r="G74" s="13">
        <v>1</v>
      </c>
      <c r="H74" s="18">
        <f t="shared" ref="H74:H85" si="57">E75</f>
        <v>5.95871398558065</v>
      </c>
      <c r="I74" s="18">
        <f t="shared" ref="I74:I85" si="58">H74+273.15</f>
        <v>279.108713985581</v>
      </c>
      <c r="J74" s="18">
        <f t="shared" ref="J74:J85" si="59">EXP(($C$16*(I74-$C$14))/($C$17*I74*$C$14))</f>
        <v>0.0373002751079083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0.019441649391744</v>
      </c>
      <c r="Q74" s="23">
        <f t="shared" ref="Q74:Q85" si="63">P74*$B$76</f>
        <v>0.00505482884185343</v>
      </c>
      <c r="R74" s="18">
        <f t="shared" ref="R74:R85" si="64">L74*$B$76</f>
        <v>0.1355172</v>
      </c>
      <c r="S74" s="24">
        <f t="shared" ref="S74:S85" si="65">Q74/R74</f>
        <v>0.0373002751079083</v>
      </c>
      <c r="T74" s="3">
        <v>0.01</v>
      </c>
      <c r="U74" s="25">
        <f t="shared" ref="U74:U85" si="66">S74*T74</f>
        <v>0.000373002751079083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0.0103230027510791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0.734</v>
      </c>
      <c r="AX74" s="1">
        <f t="shared" ref="AX74:AX85" si="73">AW74*10000*AV74*0.67*AU74*AT74</f>
        <v>687.972891007667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0.330649000516129</v>
      </c>
      <c r="E75" s="19">
        <f t="shared" ref="E75:E86" si="74">D74</f>
        <v>5.95871398558065</v>
      </c>
      <c r="F75" s="16" t="s">
        <v>73</v>
      </c>
      <c r="G75" s="13">
        <v>2</v>
      </c>
      <c r="H75" s="18">
        <f t="shared" si="57"/>
        <v>0.330649000516129</v>
      </c>
      <c r="I75" s="18">
        <f t="shared" si="58"/>
        <v>273.480649000516</v>
      </c>
      <c r="J75" s="18">
        <f t="shared" si="59"/>
        <v>0.018193832367462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1.02299835060826</v>
      </c>
      <c r="P75" s="18">
        <f t="shared" si="62"/>
        <v>0.0186122605031567</v>
      </c>
      <c r="Q75" s="23">
        <f t="shared" si="63"/>
        <v>0.00483918773082075</v>
      </c>
      <c r="R75" s="18">
        <f t="shared" si="64"/>
        <v>0.1355172</v>
      </c>
      <c r="S75" s="24">
        <f t="shared" si="65"/>
        <v>0.0357090297823505</v>
      </c>
      <c r="T75" s="3">
        <v>0.01</v>
      </c>
      <c r="U75" s="25">
        <f t="shared" si="66"/>
        <v>0.000357090297823505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0.00584709029782351</v>
      </c>
      <c r="AU75" s="28">
        <f t="shared" si="70"/>
        <v>52.122</v>
      </c>
      <c r="AV75" s="1">
        <f t="shared" si="71"/>
        <v>0.26</v>
      </c>
      <c r="AW75" s="2">
        <f t="shared" si="72"/>
        <v>0.734</v>
      </c>
      <c r="AX75" s="1">
        <f t="shared" si="73"/>
        <v>389.67727832447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5.91063414332143</v>
      </c>
      <c r="E76" s="19">
        <f t="shared" si="74"/>
        <v>0.330649000516129</v>
      </c>
      <c r="F76" s="16" t="s">
        <v>73</v>
      </c>
      <c r="G76" s="13">
        <v>3</v>
      </c>
      <c r="H76" s="18">
        <f t="shared" si="57"/>
        <v>5.91063414332143</v>
      </c>
      <c r="I76" s="18">
        <f t="shared" si="58"/>
        <v>279.060634143321</v>
      </c>
      <c r="J76" s="18">
        <f t="shared" si="59"/>
        <v>0.0370767561506558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1.5256060901051</v>
      </c>
      <c r="P76" s="18">
        <f t="shared" si="62"/>
        <v>0.0565645249847822</v>
      </c>
      <c r="Q76" s="23">
        <f t="shared" si="63"/>
        <v>0.0147067764960434</v>
      </c>
      <c r="R76" s="18">
        <f t="shared" si="64"/>
        <v>0.1355172</v>
      </c>
      <c r="S76" s="24">
        <f t="shared" si="65"/>
        <v>0.108523320257822</v>
      </c>
      <c r="T76" s="3">
        <v>0.01</v>
      </c>
      <c r="U76" s="25">
        <f t="shared" si="66"/>
        <v>0.00108523320257822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0.00657523320257822</v>
      </c>
      <c r="AU76" s="28">
        <f t="shared" si="70"/>
        <v>52.122</v>
      </c>
      <c r="AV76" s="1">
        <f t="shared" si="71"/>
        <v>0.26</v>
      </c>
      <c r="AW76" s="2">
        <f t="shared" si="72"/>
        <v>0.734</v>
      </c>
      <c r="AX76" s="1">
        <f t="shared" si="73"/>
        <v>438.204106354082</v>
      </c>
    </row>
    <row r="77" s="1" customFormat="1" spans="1:50">
      <c r="A77" s="13"/>
      <c r="B77" s="13"/>
      <c r="C77" s="16">
        <v>3</v>
      </c>
      <c r="D77" s="17">
        <v>9.59680744803226</v>
      </c>
      <c r="E77" s="19">
        <f t="shared" si="74"/>
        <v>5.91063414332143</v>
      </c>
      <c r="F77" s="16" t="s">
        <v>73</v>
      </c>
      <c r="G77" s="13">
        <v>4</v>
      </c>
      <c r="H77" s="18">
        <f t="shared" si="57"/>
        <v>9.59680744803226</v>
      </c>
      <c r="I77" s="18">
        <f t="shared" si="58"/>
        <v>282.746807448032</v>
      </c>
      <c r="J77" s="18">
        <f t="shared" si="59"/>
        <v>0.0584322850333451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1.99026156512032</v>
      </c>
      <c r="P77" s="18">
        <f t="shared" si="62"/>
        <v>0.116295531064022</v>
      </c>
      <c r="Q77" s="23">
        <f t="shared" si="63"/>
        <v>0.0302368380766457</v>
      </c>
      <c r="R77" s="18">
        <f t="shared" si="64"/>
        <v>0.1355172</v>
      </c>
      <c r="S77" s="24">
        <f t="shared" si="65"/>
        <v>0.223121774037876</v>
      </c>
      <c r="T77" s="3">
        <v>0.01</v>
      </c>
      <c r="U77" s="25">
        <f t="shared" si="66"/>
        <v>0.00223121774037876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0.00772121774037876</v>
      </c>
      <c r="AU77" s="28">
        <f t="shared" si="70"/>
        <v>52.122</v>
      </c>
      <c r="AV77" s="1">
        <f t="shared" si="71"/>
        <v>0.26</v>
      </c>
      <c r="AW77" s="2">
        <f t="shared" si="72"/>
        <v>0.734</v>
      </c>
      <c r="AX77" s="1">
        <f t="shared" si="73"/>
        <v>514.577843195168</v>
      </c>
    </row>
    <row r="78" s="1" customFormat="1" spans="1:50">
      <c r="A78" s="13"/>
      <c r="B78" s="13"/>
      <c r="C78" s="16">
        <v>4</v>
      </c>
      <c r="D78" s="17">
        <v>17.0809461086333</v>
      </c>
      <c r="E78" s="19">
        <f t="shared" si="74"/>
        <v>9.59680744803226</v>
      </c>
      <c r="F78" s="16" t="s">
        <v>73</v>
      </c>
      <c r="G78" s="13">
        <v>5</v>
      </c>
      <c r="H78" s="18">
        <f t="shared" si="57"/>
        <v>17.0809461086333</v>
      </c>
      <c r="I78" s="18">
        <f t="shared" si="58"/>
        <v>290.230946108633</v>
      </c>
      <c r="J78" s="18">
        <f t="shared" si="59"/>
        <v>0.142006822018476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1.78026773235348</v>
      </c>
      <c r="O78" s="18">
        <f t="shared" si="75"/>
        <v>0.614918301702815</v>
      </c>
      <c r="P78" s="18">
        <f t="shared" si="62"/>
        <v>0.0873225938258151</v>
      </c>
      <c r="Q78" s="23">
        <f t="shared" si="63"/>
        <v>0.0227038743947119</v>
      </c>
      <c r="R78" s="18">
        <f t="shared" si="64"/>
        <v>0.1355172</v>
      </c>
      <c r="S78" s="24">
        <f t="shared" si="65"/>
        <v>0.167535002159961</v>
      </c>
      <c r="T78" s="3">
        <v>0.01</v>
      </c>
      <c r="U78" s="25">
        <f t="shared" si="66"/>
        <v>0.00167535002159961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0.0116253500215996</v>
      </c>
      <c r="AU78" s="28">
        <f t="shared" si="70"/>
        <v>52.122</v>
      </c>
      <c r="AV78" s="1">
        <f t="shared" si="71"/>
        <v>0.26</v>
      </c>
      <c r="AW78" s="2">
        <f t="shared" si="72"/>
        <v>0.734</v>
      </c>
      <c r="AX78" s="1">
        <f t="shared" si="73"/>
        <v>774.767367227515</v>
      </c>
    </row>
    <row r="79" s="1" customFormat="1" spans="1:50">
      <c r="A79" s="13"/>
      <c r="B79" s="13"/>
      <c r="C79" s="16">
        <v>5</v>
      </c>
      <c r="D79" s="17">
        <v>21.0547452635484</v>
      </c>
      <c r="E79" s="19">
        <f t="shared" si="74"/>
        <v>17.0809461086333</v>
      </c>
      <c r="F79" s="16" t="s">
        <v>75</v>
      </c>
      <c r="G79" s="13">
        <v>6</v>
      </c>
      <c r="H79" s="18">
        <f t="shared" si="57"/>
        <v>21.0547452635484</v>
      </c>
      <c r="I79" s="18">
        <f t="shared" si="58"/>
        <v>294.204745263548</v>
      </c>
      <c r="J79" s="18">
        <f t="shared" si="59"/>
        <v>0.223410482220407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1.048815707877</v>
      </c>
      <c r="P79" s="18">
        <f t="shared" si="62"/>
        <v>0.234316423057138</v>
      </c>
      <c r="Q79" s="23">
        <f t="shared" si="63"/>
        <v>0.0609222699948559</v>
      </c>
      <c r="R79" s="18">
        <f t="shared" si="64"/>
        <v>0.1355172</v>
      </c>
      <c r="S79" s="24">
        <f t="shared" si="65"/>
        <v>0.449553783540804</v>
      </c>
      <c r="T79" s="3">
        <v>0.01</v>
      </c>
      <c r="U79" s="25">
        <f t="shared" si="66"/>
        <v>0.00449553783540804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0.014445537835408</v>
      </c>
      <c r="AU79" s="28">
        <f t="shared" si="70"/>
        <v>52.122</v>
      </c>
      <c r="AV79" s="1">
        <f t="shared" si="71"/>
        <v>0.26</v>
      </c>
      <c r="AW79" s="2">
        <f t="shared" si="72"/>
        <v>0.734</v>
      </c>
      <c r="AX79" s="1">
        <f t="shared" si="73"/>
        <v>962.717793109903</v>
      </c>
    </row>
    <row r="80" s="1" customFormat="1" spans="1:50">
      <c r="A80" s="13"/>
      <c r="B80" s="13"/>
      <c r="C80" s="16">
        <v>6</v>
      </c>
      <c r="D80" s="17">
        <v>24.322389764</v>
      </c>
      <c r="E80" s="19">
        <f t="shared" si="74"/>
        <v>21.0547452635484</v>
      </c>
      <c r="F80" s="16" t="s">
        <v>73</v>
      </c>
      <c r="G80" s="13">
        <v>7</v>
      </c>
      <c r="H80" s="18">
        <f t="shared" si="57"/>
        <v>24.322389764</v>
      </c>
      <c r="I80" s="18">
        <f t="shared" si="58"/>
        <v>297.472389764</v>
      </c>
      <c r="J80" s="18">
        <f t="shared" si="59"/>
        <v>0.321356951694826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1.33571928481986</v>
      </c>
      <c r="P80" s="18">
        <f t="shared" si="62"/>
        <v>0.429242677689704</v>
      </c>
      <c r="Q80" s="23">
        <f t="shared" si="63"/>
        <v>0.111603096199323</v>
      </c>
      <c r="R80" s="18">
        <f t="shared" si="64"/>
        <v>0.1355172</v>
      </c>
      <c r="S80" s="24">
        <f t="shared" si="65"/>
        <v>0.823534549114968</v>
      </c>
      <c r="T80" s="3">
        <v>0.01</v>
      </c>
      <c r="U80" s="25">
        <f t="shared" si="66"/>
        <v>0.00823534549114968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0.0181853454911497</v>
      </c>
      <c r="AU80" s="28">
        <f t="shared" si="70"/>
        <v>52.122</v>
      </c>
      <c r="AV80" s="1">
        <f t="shared" si="71"/>
        <v>0.26</v>
      </c>
      <c r="AW80" s="2">
        <f t="shared" si="72"/>
        <v>0.734</v>
      </c>
      <c r="AX80" s="1">
        <f t="shared" si="73"/>
        <v>1211.95596021823</v>
      </c>
    </row>
    <row r="81" s="1" customFormat="1" spans="1:50">
      <c r="A81" s="13"/>
      <c r="B81" s="13"/>
      <c r="C81" s="16">
        <v>7</v>
      </c>
      <c r="D81" s="17">
        <v>26.9983534358064</v>
      </c>
      <c r="E81" s="19">
        <f t="shared" si="74"/>
        <v>24.322389764</v>
      </c>
      <c r="F81" s="16" t="s">
        <v>73</v>
      </c>
      <c r="G81" s="13">
        <v>8</v>
      </c>
      <c r="H81" s="18">
        <f t="shared" si="57"/>
        <v>26.9983534358064</v>
      </c>
      <c r="I81" s="18">
        <f t="shared" si="58"/>
        <v>300.148353435806</v>
      </c>
      <c r="J81" s="18">
        <f t="shared" si="59"/>
        <v>0.430252118986887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1.42769660713016</v>
      </c>
      <c r="P81" s="18">
        <f t="shared" si="62"/>
        <v>0.61426949048814</v>
      </c>
      <c r="Q81" s="23">
        <f t="shared" si="63"/>
        <v>0.159710067526916</v>
      </c>
      <c r="R81" s="18">
        <f t="shared" si="64"/>
        <v>0.1355172</v>
      </c>
      <c r="S81" s="24">
        <f t="shared" si="65"/>
        <v>1.17852248664314</v>
      </c>
      <c r="T81" s="3">
        <v>0.01</v>
      </c>
      <c r="U81" s="25">
        <f t="shared" si="66"/>
        <v>0.0117852248664314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0.0266852248664314</v>
      </c>
      <c r="AU81" s="28">
        <f t="shared" si="70"/>
        <v>52.122</v>
      </c>
      <c r="AV81" s="1">
        <f t="shared" si="71"/>
        <v>0.26</v>
      </c>
      <c r="AW81" s="2">
        <f t="shared" si="72"/>
        <v>0.734</v>
      </c>
      <c r="AX81" s="1">
        <f t="shared" si="73"/>
        <v>1778.42743446227</v>
      </c>
    </row>
    <row r="82" s="1" customFormat="1" spans="1:50">
      <c r="A82" s="13"/>
      <c r="B82" s="13"/>
      <c r="C82" s="16">
        <v>8</v>
      </c>
      <c r="D82" s="17">
        <v>25.2980561609677</v>
      </c>
      <c r="E82" s="19">
        <f t="shared" si="74"/>
        <v>26.9983534358064</v>
      </c>
      <c r="F82" s="16" t="s">
        <v>73</v>
      </c>
      <c r="G82" s="13">
        <v>9</v>
      </c>
      <c r="H82" s="18">
        <f t="shared" si="57"/>
        <v>25.2980561609677</v>
      </c>
      <c r="I82" s="18">
        <f t="shared" si="58"/>
        <v>298.448056160968</v>
      </c>
      <c r="J82" s="18">
        <f t="shared" si="59"/>
        <v>0.357650738318973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1.33464711664202</v>
      </c>
      <c r="P82" s="18">
        <f t="shared" si="62"/>
        <v>0.477337526662306</v>
      </c>
      <c r="Q82" s="23">
        <f t="shared" si="63"/>
        <v>0.1241077569322</v>
      </c>
      <c r="R82" s="18">
        <f t="shared" si="64"/>
        <v>0.1355172</v>
      </c>
      <c r="S82" s="24">
        <f t="shared" si="65"/>
        <v>0.915808155217195</v>
      </c>
      <c r="T82" s="3">
        <v>0.01</v>
      </c>
      <c r="U82" s="25">
        <f t="shared" si="66"/>
        <v>0.00915808155217195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0.0240580815521719</v>
      </c>
      <c r="AU82" s="28">
        <f t="shared" si="70"/>
        <v>52.122</v>
      </c>
      <c r="AV82" s="1">
        <f t="shared" si="71"/>
        <v>0.26</v>
      </c>
      <c r="AW82" s="2">
        <f t="shared" si="72"/>
        <v>0.734</v>
      </c>
      <c r="AX82" s="1">
        <f t="shared" si="73"/>
        <v>1603.34239141957</v>
      </c>
    </row>
    <row r="83" s="1" customFormat="1" spans="1:50">
      <c r="A83" s="13"/>
      <c r="B83" s="13"/>
      <c r="C83" s="16">
        <v>9</v>
      </c>
      <c r="D83" s="17">
        <v>20.3108612786667</v>
      </c>
      <c r="E83" s="19">
        <f t="shared" si="74"/>
        <v>25.2980561609677</v>
      </c>
      <c r="F83" s="16" t="s">
        <v>73</v>
      </c>
      <c r="G83" s="13">
        <v>10</v>
      </c>
      <c r="H83" s="18">
        <f t="shared" si="57"/>
        <v>20.3108612786667</v>
      </c>
      <c r="I83" s="18">
        <f t="shared" si="58"/>
        <v>293.460861278667</v>
      </c>
      <c r="J83" s="18">
        <f t="shared" si="59"/>
        <v>0.205432743445093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1.37852958997971</v>
      </c>
      <c r="P83" s="18">
        <f t="shared" si="62"/>
        <v>0.283195115589771</v>
      </c>
      <c r="Q83" s="23">
        <f t="shared" si="63"/>
        <v>0.0736307300533406</v>
      </c>
      <c r="R83" s="18">
        <f t="shared" si="64"/>
        <v>0.1355172</v>
      </c>
      <c r="S83" s="24">
        <f t="shared" si="65"/>
        <v>0.543331252810275</v>
      </c>
      <c r="T83" s="3">
        <v>0.01</v>
      </c>
      <c r="U83" s="25">
        <f t="shared" si="66"/>
        <v>0.00543331252810275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0.0153833125281027</v>
      </c>
      <c r="AU83" s="28">
        <f t="shared" si="70"/>
        <v>52.122</v>
      </c>
      <c r="AV83" s="1">
        <f t="shared" si="71"/>
        <v>0.26</v>
      </c>
      <c r="AW83" s="2">
        <f t="shared" si="72"/>
        <v>0.734</v>
      </c>
      <c r="AX83" s="1">
        <f t="shared" si="73"/>
        <v>1025.21545798552</v>
      </c>
    </row>
    <row r="84" s="1" customFormat="1" spans="1:50">
      <c r="A84" s="13"/>
      <c r="B84" s="13"/>
      <c r="C84" s="16">
        <v>10</v>
      </c>
      <c r="D84" s="17">
        <v>16.1091874190323</v>
      </c>
      <c r="E84" s="19">
        <f t="shared" si="74"/>
        <v>20.3108612786667</v>
      </c>
      <c r="F84" s="16" t="s">
        <v>73</v>
      </c>
      <c r="G84" s="13">
        <v>11</v>
      </c>
      <c r="H84" s="18">
        <f t="shared" si="57"/>
        <v>16.1091874190323</v>
      </c>
      <c r="I84" s="18">
        <f t="shared" si="58"/>
        <v>289.259187419032</v>
      </c>
      <c r="J84" s="18">
        <f t="shared" si="59"/>
        <v>0.126870903792455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1.04056775067044</v>
      </c>
      <c r="O84" s="18">
        <f t="shared" si="75"/>
        <v>0.575986723719497</v>
      </c>
      <c r="P84" s="18">
        <f t="shared" si="62"/>
        <v>0.0730759562107477</v>
      </c>
      <c r="Q84" s="23">
        <f t="shared" si="63"/>
        <v>0.0189997486147944</v>
      </c>
      <c r="R84" s="18">
        <f t="shared" si="64"/>
        <v>0.1355172</v>
      </c>
      <c r="S84" s="24">
        <f t="shared" si="65"/>
        <v>0.140201750145328</v>
      </c>
      <c r="T84" s="3">
        <v>0.01</v>
      </c>
      <c r="U84" s="25">
        <f t="shared" si="66"/>
        <v>0.00140201750145328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0.0113520175014533</v>
      </c>
      <c r="AU84" s="28">
        <f t="shared" si="70"/>
        <v>52.122</v>
      </c>
      <c r="AV84" s="1">
        <f t="shared" si="71"/>
        <v>0.26</v>
      </c>
      <c r="AW84" s="2">
        <f t="shared" si="72"/>
        <v>0.734</v>
      </c>
      <c r="AX84" s="1">
        <f t="shared" si="73"/>
        <v>756.551217467036</v>
      </c>
    </row>
    <row r="85" s="1" customFormat="1" spans="1:51">
      <c r="A85" s="13"/>
      <c r="B85" s="13"/>
      <c r="C85" s="16">
        <v>11</v>
      </c>
      <c r="D85" s="17">
        <v>12.3575448289333</v>
      </c>
      <c r="E85" s="19">
        <f t="shared" si="74"/>
        <v>16.1091874190323</v>
      </c>
      <c r="F85" s="16" t="s">
        <v>75</v>
      </c>
      <c r="G85" s="13">
        <v>12</v>
      </c>
      <c r="H85" s="18">
        <f t="shared" si="57"/>
        <v>12.3575448289333</v>
      </c>
      <c r="I85" s="18">
        <f t="shared" si="58"/>
        <v>285.507544828933</v>
      </c>
      <c r="J85" s="18">
        <f t="shared" si="59"/>
        <v>0.0815204774637182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1.02413076750875</v>
      </c>
      <c r="P85" s="18">
        <f t="shared" si="62"/>
        <v>0.0834876291525974</v>
      </c>
      <c r="Q85" s="23">
        <f t="shared" si="63"/>
        <v>0.0217067835796753</v>
      </c>
      <c r="R85" s="18">
        <f t="shared" si="64"/>
        <v>0.1355172</v>
      </c>
      <c r="S85" s="24">
        <f t="shared" si="65"/>
        <v>0.160177332321472</v>
      </c>
      <c r="T85" s="3">
        <v>0.01</v>
      </c>
      <c r="U85" s="25">
        <f t="shared" si="66"/>
        <v>0.00160177332321472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0.00709177332321472</v>
      </c>
      <c r="AU85" s="28">
        <f t="shared" si="70"/>
        <v>52.122</v>
      </c>
      <c r="AV85" s="1">
        <f t="shared" si="71"/>
        <v>0.26</v>
      </c>
      <c r="AW85" s="2">
        <f t="shared" si="72"/>
        <v>0.734</v>
      </c>
      <c r="AX85" s="1">
        <f t="shared" si="73"/>
        <v>472.628741189968</v>
      </c>
      <c r="AY85" s="1">
        <f>SUM(AX74:AX85)</f>
        <v>10616.0384819614</v>
      </c>
    </row>
    <row r="86" s="1" customFormat="1" spans="1:46">
      <c r="A86" s="13"/>
      <c r="B86" s="13"/>
      <c r="C86" s="16">
        <v>12</v>
      </c>
      <c r="D86" s="17">
        <v>4.27323582790322</v>
      </c>
      <c r="E86" s="19">
        <f t="shared" si="74"/>
        <v>12.3575448289333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5.95871398558065</v>
      </c>
      <c r="E90" s="16"/>
      <c r="F90" s="16"/>
      <c r="G90" s="13">
        <v>1</v>
      </c>
      <c r="H90" s="18">
        <f t="shared" ref="H90:H101" si="76">E91</f>
        <v>5.95871398558065</v>
      </c>
      <c r="I90" s="18">
        <f t="shared" ref="I90:I101" si="77">H90+273.15</f>
        <v>279.108713985581</v>
      </c>
      <c r="J90" s="18">
        <f t="shared" ref="J90:J101" si="78">EXP(($C$16*(I90-$C$14))/($C$17*I90*$C$14))</f>
        <v>0.0373002751079083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0.0106193883232215</v>
      </c>
      <c r="Q90" s="23">
        <f t="shared" ref="Q90:Q101" si="82">P90*$B$76</f>
        <v>0.00276104096403759</v>
      </c>
      <c r="R90" s="18">
        <f t="shared" ref="R90:R101" si="83">L90*$B$76</f>
        <v>0.074022</v>
      </c>
      <c r="S90" s="24">
        <f t="shared" ref="S90:S101" si="84">Q90/R90</f>
        <v>0.0373002751079083</v>
      </c>
      <c r="T90" s="3">
        <v>0.01</v>
      </c>
      <c r="U90" s="25">
        <f t="shared" ref="U90:U101" si="85">S90*T90</f>
        <v>0.000373002751079083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0.0103230027510791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0.9352</v>
      </c>
      <c r="AX90" s="1">
        <f t="shared" ref="AX90:AX101" si="92">AW90*10000*AV90*0.67*AU90*AT90</f>
        <v>478.791199351705</v>
      </c>
      <c r="AZ90" s="2">
        <f t="shared" ref="AZ90:AZ101" si="93">$E$10</f>
        <v>0.14</v>
      </c>
      <c r="BA90" s="1">
        <f t="shared" ref="BA90:BA101" si="94">AZ90*10000*AV90*0.67*AU90*AT90</f>
        <v>71.6753292442673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0.330649000516129</v>
      </c>
      <c r="E91" s="19">
        <f t="shared" ref="E91:E102" si="95">D90</f>
        <v>5.95871398558065</v>
      </c>
      <c r="F91" s="16" t="s">
        <v>73</v>
      </c>
      <c r="G91" s="13">
        <v>2</v>
      </c>
      <c r="H91" s="18">
        <f t="shared" si="76"/>
        <v>0.330649000516129</v>
      </c>
      <c r="I91" s="18">
        <f t="shared" si="77"/>
        <v>273.480649000516</v>
      </c>
      <c r="J91" s="18">
        <f t="shared" si="78"/>
        <v>0.018193832367462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0.558780611676779</v>
      </c>
      <c r="P91" s="18">
        <f t="shared" si="81"/>
        <v>0.0101663607790352</v>
      </c>
      <c r="Q91" s="23">
        <f t="shared" si="82"/>
        <v>0.00264325380254915</v>
      </c>
      <c r="R91" s="18">
        <f t="shared" si="83"/>
        <v>0.074022</v>
      </c>
      <c r="S91" s="24">
        <f t="shared" si="84"/>
        <v>0.0357090297823505</v>
      </c>
      <c r="T91" s="3">
        <v>0.01</v>
      </c>
      <c r="U91" s="25">
        <f t="shared" si="85"/>
        <v>0.000357090297823505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0.0058470902978235</v>
      </c>
      <c r="AU91" s="28">
        <f t="shared" si="89"/>
        <v>28.47</v>
      </c>
      <c r="AV91" s="1">
        <f t="shared" si="90"/>
        <v>0.26</v>
      </c>
      <c r="AW91" s="2">
        <f t="shared" si="91"/>
        <v>0.9352</v>
      </c>
      <c r="AX91" s="1">
        <f t="shared" si="92"/>
        <v>271.193900061685</v>
      </c>
      <c r="AZ91" s="2">
        <f t="shared" si="93"/>
        <v>0.14</v>
      </c>
      <c r="BA91" s="1">
        <f t="shared" si="94"/>
        <v>40.5978892307911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5.91063414332143</v>
      </c>
      <c r="E92" s="19">
        <f t="shared" si="95"/>
        <v>0.330649000516129</v>
      </c>
      <c r="F92" s="16" t="s">
        <v>73</v>
      </c>
      <c r="G92" s="13">
        <v>3</v>
      </c>
      <c r="H92" s="18">
        <f t="shared" si="76"/>
        <v>5.91063414332143</v>
      </c>
      <c r="I92" s="18">
        <f t="shared" si="77"/>
        <v>279.060634143321</v>
      </c>
      <c r="J92" s="18">
        <f t="shared" si="78"/>
        <v>0.0370767561506558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0.833314250897743</v>
      </c>
      <c r="P92" s="18">
        <f t="shared" si="81"/>
        <v>0.030896589277402</v>
      </c>
      <c r="Q92" s="23">
        <f t="shared" si="82"/>
        <v>0.00803311321212453</v>
      </c>
      <c r="R92" s="18">
        <f t="shared" si="83"/>
        <v>0.074022</v>
      </c>
      <c r="S92" s="24">
        <f t="shared" si="84"/>
        <v>0.108523320257822</v>
      </c>
      <c r="T92" s="3">
        <v>0.01</v>
      </c>
      <c r="U92" s="25">
        <f t="shared" si="85"/>
        <v>0.00108523320257822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0.00657523320257822</v>
      </c>
      <c r="AU92" s="28">
        <f t="shared" si="89"/>
        <v>28.47</v>
      </c>
      <c r="AV92" s="1">
        <f t="shared" si="90"/>
        <v>0.26</v>
      </c>
      <c r="AW92" s="2">
        <f t="shared" si="91"/>
        <v>0.9352</v>
      </c>
      <c r="AX92" s="1">
        <f t="shared" si="92"/>
        <v>304.965896744578</v>
      </c>
      <c r="AZ92" s="2">
        <f t="shared" si="93"/>
        <v>0.14</v>
      </c>
      <c r="BA92" s="1">
        <f t="shared" si="94"/>
        <v>45.6535773569728</v>
      </c>
    </row>
    <row r="93" s="1" customFormat="1" spans="1:53">
      <c r="A93" s="13"/>
      <c r="B93" s="13"/>
      <c r="C93" s="16">
        <v>3</v>
      </c>
      <c r="D93" s="17">
        <v>9.59680744803226</v>
      </c>
      <c r="E93" s="19">
        <f t="shared" si="95"/>
        <v>5.91063414332143</v>
      </c>
      <c r="F93" s="16" t="s">
        <v>73</v>
      </c>
      <c r="G93" s="13">
        <v>4</v>
      </c>
      <c r="H93" s="18">
        <f t="shared" si="76"/>
        <v>9.59680744803226</v>
      </c>
      <c r="I93" s="18">
        <f t="shared" si="77"/>
        <v>282.746807448032</v>
      </c>
      <c r="J93" s="18">
        <f t="shared" si="78"/>
        <v>0.0584322850333451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1.08711766162034</v>
      </c>
      <c r="P93" s="18">
        <f t="shared" si="81"/>
        <v>0.0635227690685834</v>
      </c>
      <c r="Q93" s="23">
        <f t="shared" si="82"/>
        <v>0.0165159199578317</v>
      </c>
      <c r="R93" s="18">
        <f t="shared" si="83"/>
        <v>0.074022</v>
      </c>
      <c r="S93" s="24">
        <f t="shared" si="84"/>
        <v>0.223121774037876</v>
      </c>
      <c r="T93" s="3">
        <v>0.01</v>
      </c>
      <c r="U93" s="25">
        <f t="shared" si="85"/>
        <v>0.00223121774037876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0.00772121774037876</v>
      </c>
      <c r="AU93" s="28">
        <f t="shared" si="89"/>
        <v>28.47</v>
      </c>
      <c r="AV93" s="1">
        <f t="shared" si="90"/>
        <v>0.26</v>
      </c>
      <c r="AW93" s="2">
        <f t="shared" si="91"/>
        <v>0.9352</v>
      </c>
      <c r="AX93" s="1">
        <f t="shared" si="92"/>
        <v>358.1178065641</v>
      </c>
      <c r="AZ93" s="2">
        <f t="shared" si="93"/>
        <v>0.14</v>
      </c>
      <c r="BA93" s="1">
        <f t="shared" si="94"/>
        <v>53.6104500844461</v>
      </c>
    </row>
    <row r="94" s="1" customFormat="1" spans="1:53">
      <c r="A94" s="13"/>
      <c r="B94" s="13"/>
      <c r="C94" s="16">
        <v>4</v>
      </c>
      <c r="D94" s="17">
        <v>17.0809461086333</v>
      </c>
      <c r="E94" s="19">
        <f t="shared" si="95"/>
        <v>9.59680744803226</v>
      </c>
      <c r="F94" s="16" t="s">
        <v>73</v>
      </c>
      <c r="G94" s="13">
        <v>5</v>
      </c>
      <c r="H94" s="18">
        <f t="shared" si="76"/>
        <v>17.0809461086333</v>
      </c>
      <c r="I94" s="18">
        <f t="shared" si="77"/>
        <v>290.230946108633</v>
      </c>
      <c r="J94" s="18">
        <f t="shared" si="78"/>
        <v>0.142006822018476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0.97241514792417</v>
      </c>
      <c r="O94" s="18">
        <f t="shared" si="96"/>
        <v>0.335879744627588</v>
      </c>
      <c r="P94" s="18">
        <f t="shared" si="81"/>
        <v>0.047697215114941</v>
      </c>
      <c r="Q94" s="23">
        <f t="shared" si="82"/>
        <v>0.0124012759298847</v>
      </c>
      <c r="R94" s="18">
        <f t="shared" si="83"/>
        <v>0.074022</v>
      </c>
      <c r="S94" s="24">
        <f t="shared" si="84"/>
        <v>0.167535002159962</v>
      </c>
      <c r="T94" s="3">
        <v>0.01</v>
      </c>
      <c r="U94" s="25">
        <f t="shared" si="85"/>
        <v>0.00167535002159962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0.0116253500215996</v>
      </c>
      <c r="AU94" s="28">
        <f t="shared" si="89"/>
        <v>28.47</v>
      </c>
      <c r="AV94" s="1">
        <f t="shared" si="90"/>
        <v>0.26</v>
      </c>
      <c r="AW94" s="2">
        <f t="shared" si="91"/>
        <v>0.9352</v>
      </c>
      <c r="AX94" s="1">
        <f t="shared" si="92"/>
        <v>539.195369210109</v>
      </c>
      <c r="AZ94" s="2">
        <f t="shared" si="93"/>
        <v>0.14</v>
      </c>
      <c r="BA94" s="1">
        <f t="shared" si="94"/>
        <v>80.7178696422318</v>
      </c>
    </row>
    <row r="95" s="1" customFormat="1" spans="1:53">
      <c r="A95" s="13"/>
      <c r="B95" s="13"/>
      <c r="C95" s="16">
        <v>5</v>
      </c>
      <c r="D95" s="17">
        <v>21.0547452635484</v>
      </c>
      <c r="E95" s="19">
        <f t="shared" si="95"/>
        <v>17.0809461086333</v>
      </c>
      <c r="F95" s="16" t="s">
        <v>75</v>
      </c>
      <c r="G95" s="13">
        <v>6</v>
      </c>
      <c r="H95" s="18">
        <f t="shared" si="76"/>
        <v>21.0547452635484</v>
      </c>
      <c r="I95" s="18">
        <f t="shared" si="77"/>
        <v>294.204745263548</v>
      </c>
      <c r="J95" s="18">
        <f t="shared" si="78"/>
        <v>0.223410482220407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0.572882529512647</v>
      </c>
      <c r="P95" s="18">
        <f t="shared" si="81"/>
        <v>0.127987962174067</v>
      </c>
      <c r="Q95" s="23">
        <f t="shared" si="82"/>
        <v>0.0332768701652574</v>
      </c>
      <c r="R95" s="18">
        <f t="shared" si="83"/>
        <v>0.074022</v>
      </c>
      <c r="S95" s="24">
        <f t="shared" si="84"/>
        <v>0.449553783540804</v>
      </c>
      <c r="T95" s="3">
        <v>0.01</v>
      </c>
      <c r="U95" s="25">
        <f t="shared" si="85"/>
        <v>0.00449553783540804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0.014445537835408</v>
      </c>
      <c r="AU95" s="28">
        <f t="shared" si="89"/>
        <v>28.47</v>
      </c>
      <c r="AV95" s="1">
        <f t="shared" si="90"/>
        <v>0.26</v>
      </c>
      <c r="AW95" s="2">
        <f t="shared" si="91"/>
        <v>0.9352</v>
      </c>
      <c r="AX95" s="1">
        <f t="shared" si="92"/>
        <v>669.998502593877</v>
      </c>
      <c r="AZ95" s="2">
        <f t="shared" si="93"/>
        <v>0.14</v>
      </c>
      <c r="BA95" s="1">
        <f t="shared" si="94"/>
        <v>100.299177035011</v>
      </c>
    </row>
    <row r="96" s="1" customFormat="1" spans="1:53">
      <c r="A96" s="13"/>
      <c r="B96" s="13"/>
      <c r="C96" s="16">
        <v>6</v>
      </c>
      <c r="D96" s="17">
        <v>24.322389764</v>
      </c>
      <c r="E96" s="19">
        <f t="shared" si="95"/>
        <v>21.0547452635484</v>
      </c>
      <c r="F96" s="16" t="s">
        <v>73</v>
      </c>
      <c r="G96" s="13">
        <v>7</v>
      </c>
      <c r="H96" s="18">
        <f t="shared" si="76"/>
        <v>24.322389764</v>
      </c>
      <c r="I96" s="18">
        <f t="shared" si="77"/>
        <v>297.472389764</v>
      </c>
      <c r="J96" s="18">
        <f t="shared" si="78"/>
        <v>0.321356951694826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0.72959456733858</v>
      </c>
      <c r="P96" s="18">
        <f t="shared" si="81"/>
        <v>0.234460286133031</v>
      </c>
      <c r="Q96" s="23">
        <f t="shared" si="82"/>
        <v>0.0609596743945882</v>
      </c>
      <c r="R96" s="18">
        <f t="shared" si="83"/>
        <v>0.074022</v>
      </c>
      <c r="S96" s="24">
        <f t="shared" si="84"/>
        <v>0.823534549114968</v>
      </c>
      <c r="T96" s="3">
        <v>0.01</v>
      </c>
      <c r="U96" s="25">
        <f t="shared" si="85"/>
        <v>0.00823534549114968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0.0181853454911497</v>
      </c>
      <c r="AU96" s="28">
        <f t="shared" si="89"/>
        <v>28.47</v>
      </c>
      <c r="AV96" s="1">
        <f t="shared" si="90"/>
        <v>0.26</v>
      </c>
      <c r="AW96" s="2">
        <f t="shared" si="91"/>
        <v>0.9352</v>
      </c>
      <c r="AX96" s="1">
        <f t="shared" si="92"/>
        <v>843.454524646186</v>
      </c>
      <c r="AZ96" s="2">
        <f t="shared" si="93"/>
        <v>0.14</v>
      </c>
      <c r="BA96" s="1">
        <f t="shared" si="94"/>
        <v>126.265647402124</v>
      </c>
    </row>
    <row r="97" s="1" customFormat="1" spans="1:53">
      <c r="A97" s="13"/>
      <c r="B97" s="13"/>
      <c r="C97" s="16">
        <v>7</v>
      </c>
      <c r="D97" s="17">
        <v>26.9983534358064</v>
      </c>
      <c r="E97" s="19">
        <f t="shared" si="95"/>
        <v>24.322389764</v>
      </c>
      <c r="F97" s="16" t="s">
        <v>73</v>
      </c>
      <c r="G97" s="13">
        <v>8</v>
      </c>
      <c r="H97" s="18">
        <f t="shared" si="76"/>
        <v>26.9983534358064</v>
      </c>
      <c r="I97" s="18">
        <f t="shared" si="77"/>
        <v>300.148353435806</v>
      </c>
      <c r="J97" s="18">
        <f t="shared" si="78"/>
        <v>0.430252118986887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0.779834281205548</v>
      </c>
      <c r="P97" s="18">
        <f t="shared" si="81"/>
        <v>0.335525351947303</v>
      </c>
      <c r="Q97" s="23">
        <f t="shared" si="82"/>
        <v>0.0872365915062988</v>
      </c>
      <c r="R97" s="18">
        <f t="shared" si="83"/>
        <v>0.074022</v>
      </c>
      <c r="S97" s="24">
        <f t="shared" si="84"/>
        <v>1.17852248664314</v>
      </c>
      <c r="T97" s="3">
        <v>0.01</v>
      </c>
      <c r="U97" s="25">
        <f t="shared" si="85"/>
        <v>0.0117852248664314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0.0266852248664314</v>
      </c>
      <c r="AU97" s="28">
        <f t="shared" si="89"/>
        <v>28.47</v>
      </c>
      <c r="AV97" s="1">
        <f t="shared" si="90"/>
        <v>0.26</v>
      </c>
      <c r="AW97" s="2">
        <f t="shared" si="91"/>
        <v>0.9352</v>
      </c>
      <c r="AX97" s="1">
        <f t="shared" si="92"/>
        <v>1237.68743715903</v>
      </c>
      <c r="AZ97" s="2">
        <f t="shared" si="93"/>
        <v>0.14</v>
      </c>
      <c r="BA97" s="1">
        <f t="shared" si="94"/>
        <v>185.282550472908</v>
      </c>
    </row>
    <row r="98" s="1" customFormat="1" spans="1:53">
      <c r="A98" s="13"/>
      <c r="B98" s="13"/>
      <c r="C98" s="16">
        <v>8</v>
      </c>
      <c r="D98" s="17">
        <v>25.2980561609677</v>
      </c>
      <c r="E98" s="19">
        <f t="shared" si="95"/>
        <v>26.9983534358064</v>
      </c>
      <c r="F98" s="16" t="s">
        <v>73</v>
      </c>
      <c r="G98" s="13">
        <v>9</v>
      </c>
      <c r="H98" s="18">
        <f t="shared" si="76"/>
        <v>25.2980561609677</v>
      </c>
      <c r="I98" s="18">
        <f t="shared" si="77"/>
        <v>298.448056160968</v>
      </c>
      <c r="J98" s="18">
        <f t="shared" si="78"/>
        <v>0.357650738318973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0.729008929258245</v>
      </c>
      <c r="P98" s="18">
        <f t="shared" si="81"/>
        <v>0.260730581790335</v>
      </c>
      <c r="Q98" s="23">
        <f t="shared" si="82"/>
        <v>0.0677899512654872</v>
      </c>
      <c r="R98" s="18">
        <f t="shared" si="83"/>
        <v>0.074022</v>
      </c>
      <c r="S98" s="24">
        <f t="shared" si="84"/>
        <v>0.915808155217195</v>
      </c>
      <c r="T98" s="3">
        <v>0.01</v>
      </c>
      <c r="U98" s="25">
        <f t="shared" si="85"/>
        <v>0.00915808155217195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0.0240580815521719</v>
      </c>
      <c r="AU98" s="28">
        <f t="shared" si="89"/>
        <v>28.47</v>
      </c>
      <c r="AV98" s="1">
        <f t="shared" si="90"/>
        <v>0.26</v>
      </c>
      <c r="AW98" s="2">
        <f t="shared" si="91"/>
        <v>0.9352</v>
      </c>
      <c r="AX98" s="1">
        <f t="shared" si="92"/>
        <v>1115.83790087254</v>
      </c>
      <c r="AZ98" s="2">
        <f t="shared" si="93"/>
        <v>0.14</v>
      </c>
      <c r="BA98" s="1">
        <f t="shared" si="94"/>
        <v>167.041601927027</v>
      </c>
    </row>
    <row r="99" s="1" customFormat="1" spans="1:53">
      <c r="A99" s="13"/>
      <c r="B99" s="13"/>
      <c r="C99" s="16">
        <v>9</v>
      </c>
      <c r="D99" s="17">
        <v>20.3108612786667</v>
      </c>
      <c r="E99" s="19">
        <f t="shared" si="95"/>
        <v>25.2980561609677</v>
      </c>
      <c r="F99" s="16" t="s">
        <v>73</v>
      </c>
      <c r="G99" s="13">
        <v>10</v>
      </c>
      <c r="H99" s="18">
        <f t="shared" si="76"/>
        <v>20.3108612786667</v>
      </c>
      <c r="I99" s="18">
        <f t="shared" si="77"/>
        <v>293.460861278667</v>
      </c>
      <c r="J99" s="18">
        <f t="shared" si="78"/>
        <v>0.205432743445093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0.75297834746791</v>
      </c>
      <c r="P99" s="18">
        <f t="shared" si="81"/>
        <v>0.154686407675085</v>
      </c>
      <c r="Q99" s="23">
        <f t="shared" si="82"/>
        <v>0.0402184659955222</v>
      </c>
      <c r="R99" s="18">
        <f t="shared" si="83"/>
        <v>0.074022</v>
      </c>
      <c r="S99" s="24">
        <f t="shared" si="84"/>
        <v>0.543331252810275</v>
      </c>
      <c r="T99" s="3">
        <v>0.01</v>
      </c>
      <c r="U99" s="25">
        <f t="shared" si="85"/>
        <v>0.00543331252810275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0.0153833125281027</v>
      </c>
      <c r="AU99" s="28">
        <f t="shared" si="89"/>
        <v>28.47</v>
      </c>
      <c r="AV99" s="1">
        <f t="shared" si="90"/>
        <v>0.26</v>
      </c>
      <c r="AW99" s="2">
        <f t="shared" si="91"/>
        <v>0.9352</v>
      </c>
      <c r="AX99" s="1">
        <f t="shared" si="92"/>
        <v>713.493431410983</v>
      </c>
      <c r="AZ99" s="2">
        <f t="shared" si="93"/>
        <v>0.14</v>
      </c>
      <c r="BA99" s="1">
        <f t="shared" si="94"/>
        <v>106.8103939238</v>
      </c>
    </row>
    <row r="100" s="1" customFormat="1" spans="1:53">
      <c r="A100" s="13"/>
      <c r="B100" s="13"/>
      <c r="C100" s="16">
        <v>10</v>
      </c>
      <c r="D100" s="17">
        <v>16.1091874190323</v>
      </c>
      <c r="E100" s="19">
        <f t="shared" si="95"/>
        <v>20.3108612786667</v>
      </c>
      <c r="F100" s="16" t="s">
        <v>73</v>
      </c>
      <c r="G100" s="13">
        <v>11</v>
      </c>
      <c r="H100" s="18">
        <f t="shared" si="76"/>
        <v>16.1091874190323</v>
      </c>
      <c r="I100" s="18">
        <f t="shared" si="77"/>
        <v>289.259187419032</v>
      </c>
      <c r="J100" s="18">
        <f t="shared" si="78"/>
        <v>0.126870903792455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0.568377342803183</v>
      </c>
      <c r="O100" s="18">
        <f t="shared" si="96"/>
        <v>0.314614596989641</v>
      </c>
      <c r="P100" s="18">
        <f t="shared" si="81"/>
        <v>0.0399154382663748</v>
      </c>
      <c r="Q100" s="23">
        <f t="shared" si="82"/>
        <v>0.0103780139492574</v>
      </c>
      <c r="R100" s="18">
        <f t="shared" si="83"/>
        <v>0.074022</v>
      </c>
      <c r="S100" s="24">
        <f t="shared" si="84"/>
        <v>0.140201750145328</v>
      </c>
      <c r="T100" s="3">
        <v>0.01</v>
      </c>
      <c r="U100" s="25">
        <f t="shared" si="85"/>
        <v>0.00140201750145328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0.0113520175014533</v>
      </c>
      <c r="AU100" s="28">
        <f t="shared" si="89"/>
        <v>28.47</v>
      </c>
      <c r="AV100" s="1">
        <f t="shared" si="90"/>
        <v>0.26</v>
      </c>
      <c r="AW100" s="2">
        <f t="shared" si="91"/>
        <v>0.9352</v>
      </c>
      <c r="AX100" s="1">
        <f t="shared" si="92"/>
        <v>526.517933361415</v>
      </c>
      <c r="AZ100" s="2">
        <f t="shared" si="93"/>
        <v>0.14</v>
      </c>
      <c r="BA100" s="1">
        <f t="shared" si="94"/>
        <v>78.8200499044035</v>
      </c>
    </row>
    <row r="101" s="1" customFormat="1" spans="1:54">
      <c r="A101" s="13"/>
      <c r="B101" s="13"/>
      <c r="C101" s="16">
        <v>11</v>
      </c>
      <c r="D101" s="17">
        <v>12.3575448289333</v>
      </c>
      <c r="E101" s="19">
        <f t="shared" si="95"/>
        <v>16.1091874190323</v>
      </c>
      <c r="F101" s="16" t="s">
        <v>75</v>
      </c>
      <c r="G101" s="13">
        <v>12</v>
      </c>
      <c r="H101" s="18">
        <f t="shared" si="76"/>
        <v>12.3575448289333</v>
      </c>
      <c r="I101" s="18">
        <f t="shared" si="77"/>
        <v>285.507544828933</v>
      </c>
      <c r="J101" s="18">
        <f t="shared" si="78"/>
        <v>0.0815204774637182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0.559399158723266</v>
      </c>
      <c r="P101" s="18">
        <f t="shared" si="81"/>
        <v>0.045602486511923</v>
      </c>
      <c r="Q101" s="23">
        <f t="shared" si="82"/>
        <v>0.0118566464931</v>
      </c>
      <c r="R101" s="18">
        <f t="shared" si="83"/>
        <v>0.074022</v>
      </c>
      <c r="S101" s="24">
        <f t="shared" si="84"/>
        <v>0.160177332321472</v>
      </c>
      <c r="T101" s="3">
        <v>0.01</v>
      </c>
      <c r="U101" s="25">
        <f t="shared" si="85"/>
        <v>0.00160177332321472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0.00709177332321472</v>
      </c>
      <c r="AU101" s="28">
        <f t="shared" si="89"/>
        <v>28.47</v>
      </c>
      <c r="AV101" s="1">
        <f t="shared" si="90"/>
        <v>0.26</v>
      </c>
      <c r="AW101" s="2">
        <f t="shared" si="91"/>
        <v>0.9352</v>
      </c>
      <c r="AX101" s="1">
        <f t="shared" si="92"/>
        <v>328.923544517846</v>
      </c>
      <c r="AY101" s="1">
        <f>SUM(AX90:AX101)</f>
        <v>7388.17744649405</v>
      </c>
      <c r="AZ101" s="2">
        <f t="shared" si="93"/>
        <v>0.14</v>
      </c>
      <c r="BA101" s="1">
        <f t="shared" si="94"/>
        <v>49.2400515745278</v>
      </c>
      <c r="BB101" s="1">
        <f>SUM(BA90:BA101)</f>
        <v>1106.01458779851</v>
      </c>
    </row>
    <row r="102" s="1" customFormat="1" spans="1:46">
      <c r="A102" s="13"/>
      <c r="B102" s="13"/>
      <c r="C102" s="16">
        <v>12</v>
      </c>
      <c r="D102" s="17">
        <v>4.27323582790322</v>
      </c>
      <c r="E102" s="19">
        <f t="shared" si="95"/>
        <v>12.3575448289333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426.084845051972</v>
      </c>
      <c r="F2" s="3">
        <v>1069.523</v>
      </c>
      <c r="G2" s="7">
        <f>(F2+F3+F4)/3</f>
        <v>1305.751</v>
      </c>
      <c r="H2" s="3">
        <v>0.18</v>
      </c>
      <c r="I2" s="20">
        <f>(H2+H3+H4)/3</f>
        <v>0.136666666666667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831.845589041096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8489.53193859623</v>
      </c>
      <c r="F7" s="3">
        <v>108.2955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1.378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12">
        <v>0.0434571352156645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0.143827617663788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AV38+AV53+AG69+AY85+AY101+BB101</f>
        <v>231066939.159873</v>
      </c>
      <c r="J14" s="14" t="s">
        <v>22</v>
      </c>
      <c r="K14" s="14">
        <f>I14/(10000*1000)</f>
        <v>23.1066939159873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131946331.052106</v>
      </c>
      <c r="J15" s="14" t="s">
        <v>22</v>
      </c>
      <c r="K15" s="14">
        <f>I15/(10000*1000)</f>
        <v>13.1946331052106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6">
        <v>8.31911419990323</v>
      </c>
      <c r="E27" s="16"/>
      <c r="F27" s="16"/>
      <c r="G27" s="13">
        <v>1</v>
      </c>
      <c r="H27" s="18">
        <f t="shared" ref="H27:H38" si="0">E28</f>
        <v>8.31911419990323</v>
      </c>
      <c r="I27" s="18">
        <f t="shared" ref="I27:I38" si="1">H27+273.15</f>
        <v>281.469114199903</v>
      </c>
      <c r="J27" s="18">
        <f t="shared" ref="J27:J38" si="2">EXP(($C$16*(I27-$C$14))/($C$17*I27*$C$14))</f>
        <v>0.049976294987084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0.0543804976297333</v>
      </c>
      <c r="Q27" s="23">
        <f t="shared" ref="Q27:Q38" si="6">P27*$B$29</f>
        <v>0.00743200134273021</v>
      </c>
      <c r="R27" s="18">
        <f t="shared" ref="R27:R38" si="7">L27*$B$29</f>
        <v>0.148710530555556</v>
      </c>
      <c r="S27" s="24">
        <f t="shared" ref="S27:S38" si="8">Q27/R27</f>
        <v>0.049976294987084</v>
      </c>
      <c r="T27" s="3">
        <v>0.01</v>
      </c>
      <c r="U27" s="25">
        <f t="shared" ref="U27:U38" si="9">S27*T27</f>
        <v>0.00049976294987084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0.0299497629498708</v>
      </c>
      <c r="AR27" s="28">
        <f t="shared" ref="AR27:AR38" si="15">$B$27/12</f>
        <v>108.812583333333</v>
      </c>
      <c r="AS27" s="1">
        <f t="shared" ref="AS27:AS38" si="16">$B$29</f>
        <v>0.136666666666667</v>
      </c>
      <c r="AT27" s="2">
        <f>$E$2/12</f>
        <v>35.5070704209977</v>
      </c>
      <c r="AU27" s="1">
        <f t="shared" ref="AU27:AU38" si="17">AT27*10000*AS27*0.67*AR27*AQ27</f>
        <v>105955.805289515</v>
      </c>
    </row>
    <row r="28" s="1" customFormat="1" spans="1:47">
      <c r="A28" s="13" t="s">
        <v>74</v>
      </c>
      <c r="B28" s="13">
        <v>1</v>
      </c>
      <c r="C28" s="16">
        <v>1</v>
      </c>
      <c r="D28" s="16">
        <v>1.66754980570968</v>
      </c>
      <c r="E28" s="19">
        <f t="shared" ref="E28:E39" si="18">D27</f>
        <v>8.31911419990323</v>
      </c>
      <c r="F28" s="16" t="s">
        <v>73</v>
      </c>
      <c r="G28" s="13">
        <v>2</v>
      </c>
      <c r="H28" s="18">
        <f t="shared" si="0"/>
        <v>1.66754980570968</v>
      </c>
      <c r="I28" s="18">
        <f t="shared" si="1"/>
        <v>274.81754980571</v>
      </c>
      <c r="J28" s="18">
        <f t="shared" si="2"/>
        <v>0.0216343225211796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2.12187116903693</v>
      </c>
      <c r="P28" s="18">
        <f t="shared" si="5"/>
        <v>0.0459052452193374</v>
      </c>
      <c r="Q28" s="23">
        <f t="shared" si="6"/>
        <v>0.00627371684664278</v>
      </c>
      <c r="R28" s="18">
        <f t="shared" si="7"/>
        <v>0.148710530555556</v>
      </c>
      <c r="S28" s="24">
        <f t="shared" si="8"/>
        <v>0.042187441758195</v>
      </c>
      <c r="T28" s="3">
        <v>0.01</v>
      </c>
      <c r="U28" s="25">
        <f t="shared" si="9"/>
        <v>0.00042187441758195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0.022321874417582</v>
      </c>
      <c r="AR28" s="28">
        <f t="shared" si="15"/>
        <v>108.812583333333</v>
      </c>
      <c r="AS28" s="1">
        <f t="shared" si="16"/>
        <v>0.136666666666667</v>
      </c>
      <c r="AT28" s="2">
        <f t="shared" ref="AT28:AT38" si="20">$E$2/12</f>
        <v>35.5070704209977</v>
      </c>
      <c r="AU28" s="1">
        <f t="shared" si="17"/>
        <v>78969.979944249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6">
        <v>8.49625364178572</v>
      </c>
      <c r="E29" s="19">
        <f t="shared" si="18"/>
        <v>1.66754980570968</v>
      </c>
      <c r="F29" s="16" t="s">
        <v>73</v>
      </c>
      <c r="G29" s="13">
        <v>3</v>
      </c>
      <c r="H29" s="18">
        <f t="shared" si="0"/>
        <v>8.49625364178572</v>
      </c>
      <c r="I29" s="18">
        <f t="shared" si="1"/>
        <v>281.646253641786</v>
      </c>
      <c r="J29" s="18">
        <f t="shared" si="2"/>
        <v>0.0510755371466323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3.16409175715093</v>
      </c>
      <c r="P29" s="18">
        <f t="shared" si="5"/>
        <v>0.161607686077715</v>
      </c>
      <c r="Q29" s="23">
        <f t="shared" si="6"/>
        <v>0.0220863837639544</v>
      </c>
      <c r="R29" s="18">
        <f t="shared" si="7"/>
        <v>0.148710530555556</v>
      </c>
      <c r="S29" s="24">
        <f t="shared" si="8"/>
        <v>0.148519299080191</v>
      </c>
      <c r="T29" s="3">
        <v>0.01</v>
      </c>
      <c r="U29" s="25">
        <f t="shared" si="9"/>
        <v>0.00148519299080191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0.0233851929908019</v>
      </c>
      <c r="AR29" s="28">
        <f t="shared" si="15"/>
        <v>108.812583333333</v>
      </c>
      <c r="AS29" s="1">
        <f t="shared" si="16"/>
        <v>0.136666666666667</v>
      </c>
      <c r="AT29" s="2">
        <f t="shared" si="20"/>
        <v>35.5070704209977</v>
      </c>
      <c r="AU29" s="1">
        <f t="shared" si="17"/>
        <v>82731.7718453533</v>
      </c>
    </row>
    <row r="30" s="1" customFormat="1" spans="1:47">
      <c r="A30" s="13"/>
      <c r="B30" s="13"/>
      <c r="C30" s="16">
        <v>3</v>
      </c>
      <c r="D30" s="16">
        <v>10.1662165254839</v>
      </c>
      <c r="E30" s="19">
        <f t="shared" si="18"/>
        <v>8.49625364178572</v>
      </c>
      <c r="F30" s="16" t="s">
        <v>73</v>
      </c>
      <c r="G30" s="13">
        <v>4</v>
      </c>
      <c r="H30" s="18">
        <f t="shared" si="0"/>
        <v>10.1662165254839</v>
      </c>
      <c r="I30" s="18">
        <f t="shared" si="1"/>
        <v>283.316216525484</v>
      </c>
      <c r="J30" s="18">
        <f t="shared" si="2"/>
        <v>0.0626196362439149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4.09060990440655</v>
      </c>
      <c r="P30" s="18">
        <f t="shared" si="5"/>
        <v>0.256152504229693</v>
      </c>
      <c r="Q30" s="23">
        <f t="shared" si="6"/>
        <v>0.0350075089113914</v>
      </c>
      <c r="R30" s="18">
        <f t="shared" si="7"/>
        <v>0.148710530555556</v>
      </c>
      <c r="S30" s="24">
        <f t="shared" si="8"/>
        <v>0.235407060822188</v>
      </c>
      <c r="T30" s="3">
        <v>0.01</v>
      </c>
      <c r="U30" s="25">
        <f t="shared" si="9"/>
        <v>0.00235407060822187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0.0242540706082219</v>
      </c>
      <c r="AR30" s="28">
        <f t="shared" si="15"/>
        <v>108.812583333333</v>
      </c>
      <c r="AS30" s="1">
        <f t="shared" si="16"/>
        <v>0.136666666666667</v>
      </c>
      <c r="AT30" s="2">
        <f t="shared" si="20"/>
        <v>35.5070704209977</v>
      </c>
      <c r="AU30" s="1">
        <f t="shared" si="17"/>
        <v>85805.6735588947</v>
      </c>
    </row>
    <row r="31" s="1" customFormat="1" spans="1:47">
      <c r="A31" s="13"/>
      <c r="B31" s="13"/>
      <c r="C31" s="16">
        <v>4</v>
      </c>
      <c r="D31" s="16">
        <v>18.1493543654667</v>
      </c>
      <c r="E31" s="19">
        <f t="shared" si="18"/>
        <v>10.1662165254839</v>
      </c>
      <c r="F31" s="16" t="s">
        <v>73</v>
      </c>
      <c r="G31" s="13">
        <v>5</v>
      </c>
      <c r="H31" s="18">
        <f t="shared" si="0"/>
        <v>18.1493543654667</v>
      </c>
      <c r="I31" s="18">
        <f t="shared" si="1"/>
        <v>291.299354365467</v>
      </c>
      <c r="J31" s="18">
        <f t="shared" si="2"/>
        <v>0.160600793005078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3.64273453016801</v>
      </c>
      <c r="O31" s="18">
        <f t="shared" si="19"/>
        <v>1.27984870334218</v>
      </c>
      <c r="P31" s="18">
        <f t="shared" si="5"/>
        <v>0.205544716683274</v>
      </c>
      <c r="Q31" s="23">
        <f t="shared" si="6"/>
        <v>0.0280911112800475</v>
      </c>
      <c r="R31" s="18">
        <f t="shared" si="7"/>
        <v>0.148710530555556</v>
      </c>
      <c r="S31" s="24">
        <f t="shared" si="8"/>
        <v>0.18889792925292</v>
      </c>
      <c r="T31" s="3">
        <v>0.01</v>
      </c>
      <c r="U31" s="25">
        <f t="shared" si="9"/>
        <v>0.0018889792925292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0.0313389792925292</v>
      </c>
      <c r="AR31" s="28">
        <f t="shared" si="15"/>
        <v>108.812583333333</v>
      </c>
      <c r="AS31" s="1">
        <f t="shared" si="16"/>
        <v>0.136666666666667</v>
      </c>
      <c r="AT31" s="2">
        <f t="shared" si="20"/>
        <v>35.5070704209977</v>
      </c>
      <c r="AU31" s="1">
        <f t="shared" si="17"/>
        <v>110870.553247757</v>
      </c>
    </row>
    <row r="32" s="1" customFormat="1" spans="1:47">
      <c r="A32" s="13"/>
      <c r="B32" s="13"/>
      <c r="C32" s="16">
        <v>5</v>
      </c>
      <c r="D32" s="16">
        <v>21.7310471151613</v>
      </c>
      <c r="E32" s="19">
        <f t="shared" si="18"/>
        <v>18.1493543654667</v>
      </c>
      <c r="F32" s="16" t="s">
        <v>75</v>
      </c>
      <c r="G32" s="13">
        <v>6</v>
      </c>
      <c r="H32" s="18">
        <f t="shared" si="0"/>
        <v>21.7310471151613</v>
      </c>
      <c r="I32" s="18">
        <f t="shared" si="1"/>
        <v>294.881047115161</v>
      </c>
      <c r="J32" s="18">
        <f t="shared" si="2"/>
        <v>0.241028204620455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2.16242981999224</v>
      </c>
      <c r="P32" s="18">
        <f t="shared" si="5"/>
        <v>0.521206577130462</v>
      </c>
      <c r="Q32" s="23">
        <f t="shared" si="6"/>
        <v>0.0712315655411632</v>
      </c>
      <c r="R32" s="18">
        <f t="shared" si="7"/>
        <v>0.148710530555556</v>
      </c>
      <c r="S32" s="24">
        <f t="shared" si="8"/>
        <v>0.47899476435902</v>
      </c>
      <c r="T32" s="3">
        <v>0.01</v>
      </c>
      <c r="U32" s="25">
        <f t="shared" si="9"/>
        <v>0.0047899476435902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0.0342399476435902</v>
      </c>
      <c r="AR32" s="28">
        <f t="shared" si="15"/>
        <v>108.812583333333</v>
      </c>
      <c r="AS32" s="1">
        <f t="shared" si="16"/>
        <v>0.136666666666667</v>
      </c>
      <c r="AT32" s="2">
        <f t="shared" si="20"/>
        <v>35.5070704209977</v>
      </c>
      <c r="AU32" s="1">
        <f t="shared" si="17"/>
        <v>121133.553935627</v>
      </c>
    </row>
    <row r="33" s="1" customFormat="1" spans="1:47">
      <c r="A33" s="13"/>
      <c r="B33" s="13"/>
      <c r="C33" s="16">
        <v>6</v>
      </c>
      <c r="D33" s="16">
        <v>25.396850375</v>
      </c>
      <c r="E33" s="19">
        <f t="shared" si="18"/>
        <v>21.7310471151613</v>
      </c>
      <c r="F33" s="16" t="s">
        <v>73</v>
      </c>
      <c r="G33" s="13">
        <v>7</v>
      </c>
      <c r="H33" s="18">
        <f t="shared" si="0"/>
        <v>25.396850375</v>
      </c>
      <c r="I33" s="18">
        <f t="shared" si="1"/>
        <v>298.546850375</v>
      </c>
      <c r="J33" s="18">
        <f t="shared" si="2"/>
        <v>0.361532881958964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2.72934907619511</v>
      </c>
      <c r="P33" s="18">
        <f t="shared" si="5"/>
        <v>0.986749437388853</v>
      </c>
      <c r="Q33" s="23">
        <f t="shared" si="6"/>
        <v>0.134855756443143</v>
      </c>
      <c r="R33" s="18">
        <f t="shared" si="7"/>
        <v>0.148710530555556</v>
      </c>
      <c r="S33" s="24">
        <f t="shared" si="8"/>
        <v>0.906833940672168</v>
      </c>
      <c r="T33" s="3">
        <v>0.01</v>
      </c>
      <c r="U33" s="25">
        <f t="shared" si="9"/>
        <v>0.00906833940672168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0.0439683394067217</v>
      </c>
      <c r="AR33" s="28">
        <f t="shared" si="15"/>
        <v>108.812583333333</v>
      </c>
      <c r="AS33" s="1">
        <f t="shared" si="16"/>
        <v>0.136666666666667</v>
      </c>
      <c r="AT33" s="2">
        <f t="shared" si="20"/>
        <v>35.5070704209977</v>
      </c>
      <c r="AU33" s="1">
        <f t="shared" si="17"/>
        <v>155550.506923194</v>
      </c>
    </row>
    <row r="34" s="1" customFormat="1" spans="1:47">
      <c r="A34" s="13"/>
      <c r="B34" s="13"/>
      <c r="C34" s="16">
        <v>7</v>
      </c>
      <c r="D34" s="16">
        <v>28.6152822254839</v>
      </c>
      <c r="E34" s="19">
        <f t="shared" si="18"/>
        <v>25.396850375</v>
      </c>
      <c r="F34" s="16" t="s">
        <v>73</v>
      </c>
      <c r="G34" s="13">
        <v>8</v>
      </c>
      <c r="H34" s="18">
        <f t="shared" si="0"/>
        <v>28.6152822254839</v>
      </c>
      <c r="I34" s="18">
        <f t="shared" si="1"/>
        <v>301.765282225484</v>
      </c>
      <c r="J34" s="18">
        <f t="shared" si="2"/>
        <v>0.511932115951535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2.83072547213959</v>
      </c>
      <c r="P34" s="18">
        <f t="shared" si="5"/>
        <v>1.44913928063033</v>
      </c>
      <c r="Q34" s="23">
        <f t="shared" si="6"/>
        <v>0.198049035019478</v>
      </c>
      <c r="R34" s="18">
        <f t="shared" si="7"/>
        <v>0.148710530555556</v>
      </c>
      <c r="S34" s="24">
        <f t="shared" si="8"/>
        <v>1.33177545853413</v>
      </c>
      <c r="T34" s="3">
        <v>0.01</v>
      </c>
      <c r="U34" s="25">
        <f t="shared" si="9"/>
        <v>0.0133177545853413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0.0482177545853412</v>
      </c>
      <c r="AR34" s="28">
        <f t="shared" si="15"/>
        <v>108.812583333333</v>
      </c>
      <c r="AS34" s="1">
        <f t="shared" si="16"/>
        <v>0.136666666666667</v>
      </c>
      <c r="AT34" s="2">
        <f t="shared" si="20"/>
        <v>35.5070704209977</v>
      </c>
      <c r="AU34" s="1">
        <f t="shared" si="17"/>
        <v>170584.021813236</v>
      </c>
    </row>
    <row r="35" s="1" customFormat="1" spans="1:47">
      <c r="A35" s="13"/>
      <c r="B35" s="13"/>
      <c r="C35" s="16">
        <v>8</v>
      </c>
      <c r="D35" s="16">
        <v>27.3740659867742</v>
      </c>
      <c r="E35" s="19">
        <f t="shared" si="18"/>
        <v>28.6152822254839</v>
      </c>
      <c r="F35" s="16" t="s">
        <v>73</v>
      </c>
      <c r="G35" s="13">
        <v>9</v>
      </c>
      <c r="H35" s="18">
        <f t="shared" si="0"/>
        <v>27.3740659867742</v>
      </c>
      <c r="I35" s="18">
        <f t="shared" si="1"/>
        <v>300.524065986774</v>
      </c>
      <c r="J35" s="18">
        <f t="shared" si="2"/>
        <v>0.448060140599222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2.46971202484259</v>
      </c>
      <c r="P35" s="18">
        <f t="shared" si="5"/>
        <v>1.10657951709056</v>
      </c>
      <c r="Q35" s="23">
        <f t="shared" si="6"/>
        <v>0.151232534002377</v>
      </c>
      <c r="R35" s="18">
        <f t="shared" si="7"/>
        <v>0.148710530555556</v>
      </c>
      <c r="S35" s="24">
        <f t="shared" si="8"/>
        <v>1.01695914497379</v>
      </c>
      <c r="T35" s="3">
        <v>0.01</v>
      </c>
      <c r="U35" s="25">
        <f t="shared" si="9"/>
        <v>0.0101695914497379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0.0450695914497379</v>
      </c>
      <c r="AR35" s="28">
        <f t="shared" si="15"/>
        <v>108.812583333333</v>
      </c>
      <c r="AS35" s="1">
        <f t="shared" si="16"/>
        <v>0.136666666666667</v>
      </c>
      <c r="AT35" s="2">
        <f t="shared" si="20"/>
        <v>35.5070704209977</v>
      </c>
      <c r="AU35" s="1">
        <f t="shared" si="17"/>
        <v>159446.499263427</v>
      </c>
    </row>
    <row r="36" s="1" customFormat="1" spans="1:47">
      <c r="A36" s="13"/>
      <c r="B36" s="13"/>
      <c r="C36" s="16">
        <v>9</v>
      </c>
      <c r="D36" s="16">
        <v>23.0149553143333</v>
      </c>
      <c r="E36" s="19">
        <f t="shared" si="18"/>
        <v>27.3740659867742</v>
      </c>
      <c r="F36" s="16" t="s">
        <v>73</v>
      </c>
      <c r="G36" s="13">
        <v>10</v>
      </c>
      <c r="H36" s="18">
        <f t="shared" si="0"/>
        <v>23.0149553143333</v>
      </c>
      <c r="I36" s="18">
        <f t="shared" si="1"/>
        <v>296.164955314333</v>
      </c>
      <c r="J36" s="18">
        <f t="shared" si="2"/>
        <v>0.278121108144384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2.45125834108537</v>
      </c>
      <c r="P36" s="18">
        <f t="shared" si="5"/>
        <v>0.681746686170826</v>
      </c>
      <c r="Q36" s="23">
        <f t="shared" si="6"/>
        <v>0.093172047110013</v>
      </c>
      <c r="R36" s="18">
        <f t="shared" si="7"/>
        <v>0.148710530555556</v>
      </c>
      <c r="S36" s="24">
        <f t="shared" si="8"/>
        <v>0.626532948016116</v>
      </c>
      <c r="T36" s="3">
        <v>0.01</v>
      </c>
      <c r="U36" s="25">
        <f t="shared" si="9"/>
        <v>0.00626532948016116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0.0357153294801612</v>
      </c>
      <c r="AR36" s="28">
        <f t="shared" si="15"/>
        <v>108.812583333333</v>
      </c>
      <c r="AS36" s="1">
        <f t="shared" si="16"/>
        <v>0.136666666666667</v>
      </c>
      <c r="AT36" s="2">
        <f t="shared" si="20"/>
        <v>35.5070704209977</v>
      </c>
      <c r="AU36" s="1">
        <f t="shared" si="17"/>
        <v>126353.136837336</v>
      </c>
    </row>
    <row r="37" s="1" customFormat="1" spans="1:47">
      <c r="A37" s="13"/>
      <c r="B37" s="13"/>
      <c r="C37" s="16">
        <v>10</v>
      </c>
      <c r="D37" s="16">
        <v>17.7563402025806</v>
      </c>
      <c r="E37" s="19">
        <f t="shared" si="18"/>
        <v>23.0149553143333</v>
      </c>
      <c r="F37" s="16" t="s">
        <v>73</v>
      </c>
      <c r="G37" s="13">
        <v>11</v>
      </c>
      <c r="H37" s="18">
        <f t="shared" si="0"/>
        <v>17.7563402025806</v>
      </c>
      <c r="I37" s="18">
        <f t="shared" si="1"/>
        <v>290.906340202581</v>
      </c>
      <c r="J37" s="18">
        <f t="shared" si="2"/>
        <v>0.153509752189759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1.68103607216881</v>
      </c>
      <c r="O37" s="18">
        <f t="shared" si="19"/>
        <v>1.17660141607906</v>
      </c>
      <c r="P37" s="18">
        <f t="shared" si="5"/>
        <v>0.180619791808416</v>
      </c>
      <c r="Q37" s="23">
        <f t="shared" si="6"/>
        <v>0.0246847048804835</v>
      </c>
      <c r="R37" s="18">
        <f t="shared" si="7"/>
        <v>0.148710530555556</v>
      </c>
      <c r="S37" s="24">
        <f t="shared" si="8"/>
        <v>0.165991640190281</v>
      </c>
      <c r="T37" s="3">
        <v>0.01</v>
      </c>
      <c r="U37" s="25">
        <f t="shared" si="9"/>
        <v>0.00165991640190281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0.0311099164019028</v>
      </c>
      <c r="AR37" s="28">
        <f t="shared" si="15"/>
        <v>108.812583333333</v>
      </c>
      <c r="AS37" s="1">
        <f t="shared" si="16"/>
        <v>0.136666666666667</v>
      </c>
      <c r="AT37" s="2">
        <f t="shared" si="20"/>
        <v>35.5070704209977</v>
      </c>
      <c r="AU37" s="1">
        <f t="shared" si="17"/>
        <v>110060.178117948</v>
      </c>
    </row>
    <row r="38" s="1" customFormat="1" spans="1:48">
      <c r="A38" s="13"/>
      <c r="B38" s="13"/>
      <c r="C38" s="16">
        <v>11</v>
      </c>
      <c r="D38" s="16">
        <v>15.5097106039667</v>
      </c>
      <c r="E38" s="19">
        <f t="shared" si="18"/>
        <v>17.7563402025806</v>
      </c>
      <c r="F38" s="16" t="s">
        <v>75</v>
      </c>
      <c r="G38" s="13">
        <v>12</v>
      </c>
      <c r="H38" s="18">
        <f t="shared" si="0"/>
        <v>15.5097106039667</v>
      </c>
      <c r="I38" s="18">
        <f t="shared" si="1"/>
        <v>288.659710603967</v>
      </c>
      <c r="J38" s="18">
        <f t="shared" si="2"/>
        <v>0.118304759711765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2.08410745760398</v>
      </c>
      <c r="P38" s="18">
        <f t="shared" si="5"/>
        <v>0.246559831985336</v>
      </c>
      <c r="Q38" s="23">
        <f t="shared" si="6"/>
        <v>0.0336965103713293</v>
      </c>
      <c r="R38" s="18">
        <f t="shared" si="7"/>
        <v>0.148710530555556</v>
      </c>
      <c r="S38" s="24">
        <f t="shared" si="8"/>
        <v>0.226591286073994</v>
      </c>
      <c r="T38" s="3">
        <v>0.01</v>
      </c>
      <c r="U38" s="25">
        <f t="shared" si="9"/>
        <v>0.00226591286073994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0.0241659128607399</v>
      </c>
      <c r="AR38" s="28">
        <f t="shared" si="15"/>
        <v>108.812583333333</v>
      </c>
      <c r="AS38" s="1">
        <f t="shared" si="16"/>
        <v>0.136666666666667</v>
      </c>
      <c r="AT38" s="2">
        <f t="shared" si="20"/>
        <v>35.5070704209977</v>
      </c>
      <c r="AU38" s="1">
        <f t="shared" si="17"/>
        <v>85493.7904517532</v>
      </c>
      <c r="AV38" s="1">
        <f>SUM(AU27:AU38)</f>
        <v>1392955.47122829</v>
      </c>
    </row>
    <row r="39" s="1" customFormat="1" spans="1:46">
      <c r="A39" s="13"/>
      <c r="B39" s="13"/>
      <c r="C39" s="16">
        <v>12</v>
      </c>
      <c r="D39" s="16">
        <v>6.70188743912903</v>
      </c>
      <c r="E39" s="19">
        <f t="shared" si="18"/>
        <v>15.5097106039667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6">
        <v>8.31911419990323</v>
      </c>
      <c r="E42" s="16"/>
      <c r="F42" s="16"/>
      <c r="G42" s="13">
        <v>1</v>
      </c>
      <c r="H42" s="18">
        <f t="shared" ref="H42:H53" si="21">E43</f>
        <v>8.31911419990323</v>
      </c>
      <c r="I42" s="18">
        <f t="shared" ref="I42:I53" si="22">H42+273.15</f>
        <v>281.469114199903</v>
      </c>
      <c r="J42" s="18">
        <f t="shared" ref="J42:J53" si="23">EXP(($C$16*(I42-$C$14))/($C$17*I42*$C$14))</f>
        <v>0.049976294987084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0.00385272463919492</v>
      </c>
      <c r="Q42" s="23">
        <f t="shared" ref="Q42:Q53" si="27">P42*$B$44</f>
        <v>0.000597172319075212</v>
      </c>
      <c r="R42" s="18">
        <f t="shared" ref="R42:R53" si="28">L42*$B$44</f>
        <v>0.0119491114583333</v>
      </c>
      <c r="S42" s="24">
        <f t="shared" ref="S42:S53" si="29">Q42/R42</f>
        <v>0.049976294987084</v>
      </c>
      <c r="T42" s="3">
        <v>0.01</v>
      </c>
      <c r="U42" s="25">
        <f t="shared" ref="U42:U53" si="30">S42*T42</f>
        <v>0.00049976294987084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0.0275997629498708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69.3204657534247</v>
      </c>
      <c r="AU42" s="1">
        <f t="shared" ref="AU42:AU53" si="37">AT42*10000*AS42*0.67*AR42*AQ42</f>
        <v>15317.124374974</v>
      </c>
    </row>
    <row r="43" s="1" customFormat="1" spans="1:47">
      <c r="A43" s="13" t="s">
        <v>74</v>
      </c>
      <c r="B43" s="13">
        <v>1</v>
      </c>
      <c r="C43" s="16">
        <v>1</v>
      </c>
      <c r="D43" s="16">
        <v>1.66754980570968</v>
      </c>
      <c r="E43" s="19">
        <f t="shared" ref="E43:E54" si="38">D42</f>
        <v>8.31911419990323</v>
      </c>
      <c r="F43" s="16" t="s">
        <v>73</v>
      </c>
      <c r="G43" s="13">
        <v>2</v>
      </c>
      <c r="H43" s="18">
        <f t="shared" si="21"/>
        <v>1.66754980570968</v>
      </c>
      <c r="I43" s="18">
        <f t="shared" si="22"/>
        <v>274.81754980571</v>
      </c>
      <c r="J43" s="18">
        <f t="shared" si="23"/>
        <v>0.0216343225211796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0.150329358694138</v>
      </c>
      <c r="P43" s="18">
        <f t="shared" si="26"/>
        <v>0.00325227383039108</v>
      </c>
      <c r="Q43" s="23">
        <f t="shared" si="27"/>
        <v>0.000504102443710618</v>
      </c>
      <c r="R43" s="18">
        <f t="shared" si="28"/>
        <v>0.0119491114583333</v>
      </c>
      <c r="S43" s="24">
        <f t="shared" si="29"/>
        <v>0.042187441758195</v>
      </c>
      <c r="T43" s="3">
        <v>0.01</v>
      </c>
      <c r="U43" s="25">
        <f t="shared" si="30"/>
        <v>0.00042187441758195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0.015221874417582</v>
      </c>
      <c r="AR43" s="28">
        <f t="shared" si="34"/>
        <v>7.70910416666667</v>
      </c>
      <c r="AS43" s="1">
        <f t="shared" si="35"/>
        <v>0.155</v>
      </c>
      <c r="AT43" s="2">
        <f t="shared" si="36"/>
        <v>69.3204657534247</v>
      </c>
      <c r="AU43" s="1">
        <f t="shared" si="37"/>
        <v>8447.72993513806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6">
        <v>8.49625364178572</v>
      </c>
      <c r="E44" s="19">
        <f t="shared" si="38"/>
        <v>1.66754980570968</v>
      </c>
      <c r="F44" s="16" t="s">
        <v>73</v>
      </c>
      <c r="G44" s="13">
        <v>3</v>
      </c>
      <c r="H44" s="18">
        <f t="shared" si="21"/>
        <v>8.49625364178572</v>
      </c>
      <c r="I44" s="18">
        <f t="shared" si="22"/>
        <v>281.646253641786</v>
      </c>
      <c r="J44" s="18">
        <f t="shared" si="23"/>
        <v>0.0510755371466323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0.224168126530414</v>
      </c>
      <c r="P44" s="18">
        <f t="shared" si="26"/>
        <v>0.0114495074736951</v>
      </c>
      <c r="Q44" s="23">
        <f t="shared" si="27"/>
        <v>0.00177467365842274</v>
      </c>
      <c r="R44" s="18">
        <f t="shared" si="28"/>
        <v>0.0119491114583333</v>
      </c>
      <c r="S44" s="24">
        <f t="shared" si="29"/>
        <v>0.148519299080191</v>
      </c>
      <c r="T44" s="3">
        <v>0.01</v>
      </c>
      <c r="U44" s="25">
        <f t="shared" si="30"/>
        <v>0.00148519299080191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0.0162851929908019</v>
      </c>
      <c r="AR44" s="28">
        <f t="shared" si="34"/>
        <v>7.70910416666667</v>
      </c>
      <c r="AS44" s="1">
        <f t="shared" si="35"/>
        <v>0.155</v>
      </c>
      <c r="AT44" s="2">
        <f t="shared" si="36"/>
        <v>69.3204657534247</v>
      </c>
      <c r="AU44" s="1">
        <f t="shared" si="37"/>
        <v>9037.84307726221</v>
      </c>
    </row>
    <row r="45" s="1" customFormat="1" spans="1:47">
      <c r="A45" s="13"/>
      <c r="B45" s="13"/>
      <c r="C45" s="16">
        <v>3</v>
      </c>
      <c r="D45" s="16">
        <v>10.1662165254839</v>
      </c>
      <c r="E45" s="19">
        <f t="shared" si="38"/>
        <v>8.49625364178572</v>
      </c>
      <c r="F45" s="16" t="s">
        <v>73</v>
      </c>
      <c r="G45" s="13">
        <v>4</v>
      </c>
      <c r="H45" s="18">
        <f t="shared" si="21"/>
        <v>10.1662165254839</v>
      </c>
      <c r="I45" s="18">
        <f t="shared" si="22"/>
        <v>283.316216525484</v>
      </c>
      <c r="J45" s="18">
        <f t="shared" si="23"/>
        <v>0.0626196362439149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0.289809660723386</v>
      </c>
      <c r="P45" s="18">
        <f t="shared" si="26"/>
        <v>0.0181477755344708</v>
      </c>
      <c r="Q45" s="23">
        <f t="shared" si="27"/>
        <v>0.00281290520784297</v>
      </c>
      <c r="R45" s="18">
        <f t="shared" si="28"/>
        <v>0.0119491114583333</v>
      </c>
      <c r="S45" s="24">
        <f t="shared" si="29"/>
        <v>0.235407060822187</v>
      </c>
      <c r="T45" s="3">
        <v>0.01</v>
      </c>
      <c r="U45" s="25">
        <f t="shared" si="30"/>
        <v>0.00235407060822187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0.0171540706082219</v>
      </c>
      <c r="AR45" s="28">
        <f t="shared" si="34"/>
        <v>7.70910416666667</v>
      </c>
      <c r="AS45" s="1">
        <f t="shared" si="35"/>
        <v>0.155</v>
      </c>
      <c r="AT45" s="2">
        <f t="shared" si="36"/>
        <v>69.3204657534247</v>
      </c>
      <c r="AU45" s="1">
        <f t="shared" si="37"/>
        <v>9520.04673085247</v>
      </c>
    </row>
    <row r="46" s="1" customFormat="1" spans="1:47">
      <c r="A46" s="13"/>
      <c r="B46" s="13"/>
      <c r="C46" s="16">
        <v>4</v>
      </c>
      <c r="D46" s="16">
        <v>18.1493543654667</v>
      </c>
      <c r="E46" s="19">
        <f t="shared" si="38"/>
        <v>10.1662165254839</v>
      </c>
      <c r="F46" s="16" t="s">
        <v>73</v>
      </c>
      <c r="G46" s="13">
        <v>5</v>
      </c>
      <c r="H46" s="18">
        <f t="shared" si="21"/>
        <v>18.1493543654667</v>
      </c>
      <c r="I46" s="18">
        <f t="shared" si="22"/>
        <v>291.299354365467</v>
      </c>
      <c r="J46" s="18">
        <f t="shared" si="23"/>
        <v>0.160600793005078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0.258078790929469</v>
      </c>
      <c r="O46" s="18">
        <f t="shared" si="39"/>
        <v>0.0906741359261125</v>
      </c>
      <c r="P46" s="18">
        <f t="shared" si="26"/>
        <v>0.0145623381347839</v>
      </c>
      <c r="Q46" s="23">
        <f t="shared" si="27"/>
        <v>0.0022571624108915</v>
      </c>
      <c r="R46" s="18">
        <f t="shared" si="28"/>
        <v>0.0119491114583333</v>
      </c>
      <c r="S46" s="24">
        <f t="shared" si="29"/>
        <v>0.18889792925292</v>
      </c>
      <c r="T46" s="3">
        <v>0.01</v>
      </c>
      <c r="U46" s="25">
        <f t="shared" si="30"/>
        <v>0.0018889792925292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0.0289889792925292</v>
      </c>
      <c r="AR46" s="28">
        <f t="shared" si="34"/>
        <v>7.70910416666667</v>
      </c>
      <c r="AS46" s="1">
        <f t="shared" si="35"/>
        <v>0.155</v>
      </c>
      <c r="AT46" s="2">
        <f t="shared" si="36"/>
        <v>69.3204657534247</v>
      </c>
      <c r="AU46" s="1">
        <f t="shared" si="37"/>
        <v>16088.1019932562</v>
      </c>
    </row>
    <row r="47" s="1" customFormat="1" spans="1:47">
      <c r="A47" s="13"/>
      <c r="B47" s="13"/>
      <c r="C47" s="16">
        <v>5</v>
      </c>
      <c r="D47" s="16">
        <v>21.7310471151613</v>
      </c>
      <c r="E47" s="19">
        <f t="shared" si="38"/>
        <v>18.1493543654667</v>
      </c>
      <c r="F47" s="16" t="s">
        <v>75</v>
      </c>
      <c r="G47" s="13">
        <v>6</v>
      </c>
      <c r="H47" s="18">
        <f t="shared" si="21"/>
        <v>21.7310471151613</v>
      </c>
      <c r="I47" s="18">
        <f t="shared" si="22"/>
        <v>294.881047115161</v>
      </c>
      <c r="J47" s="18">
        <f t="shared" si="23"/>
        <v>0.241028204620455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0.153202839457995</v>
      </c>
      <c r="P47" s="18">
        <f t="shared" si="26"/>
        <v>0.0369262053373164</v>
      </c>
      <c r="Q47" s="23">
        <f t="shared" si="27"/>
        <v>0.00572356182728404</v>
      </c>
      <c r="R47" s="18">
        <f t="shared" si="28"/>
        <v>0.0119491114583333</v>
      </c>
      <c r="S47" s="24">
        <f t="shared" si="29"/>
        <v>0.47899476435902</v>
      </c>
      <c r="T47" s="3">
        <v>0.01</v>
      </c>
      <c r="U47" s="25">
        <f t="shared" si="30"/>
        <v>0.0047899476435902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0.0318899476435902</v>
      </c>
      <c r="AR47" s="28">
        <f t="shared" si="34"/>
        <v>7.70910416666667</v>
      </c>
      <c r="AS47" s="1">
        <f t="shared" si="35"/>
        <v>0.155</v>
      </c>
      <c r="AT47" s="2">
        <f t="shared" si="36"/>
        <v>69.3204657534247</v>
      </c>
      <c r="AU47" s="1">
        <f t="shared" si="37"/>
        <v>17698.0612208688</v>
      </c>
    </row>
    <row r="48" s="1" customFormat="1" spans="1:47">
      <c r="A48" s="13"/>
      <c r="B48" s="13"/>
      <c r="C48" s="16">
        <v>6</v>
      </c>
      <c r="D48" s="16">
        <v>25.396850375</v>
      </c>
      <c r="E48" s="19">
        <f t="shared" si="38"/>
        <v>21.7310471151613</v>
      </c>
      <c r="F48" s="16" t="s">
        <v>73</v>
      </c>
      <c r="G48" s="13">
        <v>7</v>
      </c>
      <c r="H48" s="18">
        <f t="shared" si="21"/>
        <v>25.396850375</v>
      </c>
      <c r="I48" s="18">
        <f t="shared" si="22"/>
        <v>298.546850375</v>
      </c>
      <c r="J48" s="18">
        <f t="shared" si="23"/>
        <v>0.361532881958964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0.193367675787346</v>
      </c>
      <c r="P48" s="18">
        <f t="shared" si="26"/>
        <v>0.0699087731051056</v>
      </c>
      <c r="Q48" s="23">
        <f t="shared" si="27"/>
        <v>0.0108358598312914</v>
      </c>
      <c r="R48" s="18">
        <f t="shared" si="28"/>
        <v>0.0119491114583333</v>
      </c>
      <c r="S48" s="24">
        <f t="shared" si="29"/>
        <v>0.906833940672167</v>
      </c>
      <c r="T48" s="3">
        <v>0.01</v>
      </c>
      <c r="U48" s="25">
        <f t="shared" si="30"/>
        <v>0.00906833940672168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0.0435683394067217</v>
      </c>
      <c r="AR48" s="28">
        <f t="shared" si="34"/>
        <v>7.70910416666667</v>
      </c>
      <c r="AS48" s="1">
        <f t="shared" si="35"/>
        <v>0.155</v>
      </c>
      <c r="AT48" s="2">
        <f t="shared" si="36"/>
        <v>69.3204657534247</v>
      </c>
      <c r="AU48" s="1">
        <f t="shared" si="37"/>
        <v>24179.2538115608</v>
      </c>
    </row>
    <row r="49" s="1" customFormat="1" spans="1:47">
      <c r="A49" s="13"/>
      <c r="B49" s="13"/>
      <c r="C49" s="16">
        <v>7</v>
      </c>
      <c r="D49" s="16">
        <v>28.6152822254839</v>
      </c>
      <c r="E49" s="19">
        <f t="shared" si="38"/>
        <v>25.396850375</v>
      </c>
      <c r="F49" s="16" t="s">
        <v>73</v>
      </c>
      <c r="G49" s="13">
        <v>8</v>
      </c>
      <c r="H49" s="18">
        <f t="shared" si="21"/>
        <v>28.6152822254839</v>
      </c>
      <c r="I49" s="18">
        <f t="shared" si="22"/>
        <v>301.765282225484</v>
      </c>
      <c r="J49" s="18">
        <f t="shared" si="23"/>
        <v>0.511932115951535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0.200549944348907</v>
      </c>
      <c r="P49" s="18">
        <f t="shared" si="26"/>
        <v>0.102667957364498</v>
      </c>
      <c r="Q49" s="23">
        <f t="shared" si="27"/>
        <v>0.0159135333914972</v>
      </c>
      <c r="R49" s="18">
        <f t="shared" si="28"/>
        <v>0.0119491114583333</v>
      </c>
      <c r="S49" s="24">
        <f t="shared" si="29"/>
        <v>1.33177545853413</v>
      </c>
      <c r="T49" s="3">
        <v>0.01</v>
      </c>
      <c r="U49" s="25">
        <f t="shared" si="30"/>
        <v>0.0133177545853413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0.0478177545853413</v>
      </c>
      <c r="AR49" s="28">
        <f t="shared" si="34"/>
        <v>7.70910416666667</v>
      </c>
      <c r="AS49" s="1">
        <f t="shared" si="35"/>
        <v>0.155</v>
      </c>
      <c r="AT49" s="2">
        <f t="shared" si="36"/>
        <v>69.3204657534247</v>
      </c>
      <c r="AU49" s="1">
        <f t="shared" si="37"/>
        <v>26537.5646756808</v>
      </c>
    </row>
    <row r="50" s="1" customFormat="1" spans="1:47">
      <c r="A50" s="13"/>
      <c r="B50" s="13"/>
      <c r="C50" s="16">
        <v>8</v>
      </c>
      <c r="D50" s="16">
        <v>27.3740659867742</v>
      </c>
      <c r="E50" s="19">
        <f t="shared" si="38"/>
        <v>28.6152822254839</v>
      </c>
      <c r="F50" s="16" t="s">
        <v>73</v>
      </c>
      <c r="G50" s="13">
        <v>9</v>
      </c>
      <c r="H50" s="18">
        <f t="shared" si="21"/>
        <v>27.3740659867742</v>
      </c>
      <c r="I50" s="18">
        <f t="shared" si="22"/>
        <v>300.524065986774</v>
      </c>
      <c r="J50" s="18">
        <f t="shared" si="23"/>
        <v>0.448060140599222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0.174973028651075</v>
      </c>
      <c r="P50" s="18">
        <f t="shared" si="26"/>
        <v>0.0783984398184723</v>
      </c>
      <c r="Q50" s="23">
        <f t="shared" si="27"/>
        <v>0.0121517581718632</v>
      </c>
      <c r="R50" s="18">
        <f t="shared" si="28"/>
        <v>0.0119491114583333</v>
      </c>
      <c r="S50" s="24">
        <f t="shared" si="29"/>
        <v>1.01695914497379</v>
      </c>
      <c r="T50" s="3">
        <v>0.01</v>
      </c>
      <c r="U50" s="25">
        <f t="shared" si="30"/>
        <v>0.0101695914497379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0.0446695914497379</v>
      </c>
      <c r="AR50" s="28">
        <f t="shared" si="34"/>
        <v>7.70910416666667</v>
      </c>
      <c r="AS50" s="1">
        <f t="shared" si="35"/>
        <v>0.155</v>
      </c>
      <c r="AT50" s="2">
        <f t="shared" si="36"/>
        <v>69.3204657534247</v>
      </c>
      <c r="AU50" s="1">
        <f t="shared" si="37"/>
        <v>24790.4190067732</v>
      </c>
    </row>
    <row r="51" s="1" customFormat="1" spans="1:47">
      <c r="A51" s="13"/>
      <c r="B51" s="13"/>
      <c r="C51" s="16">
        <v>9</v>
      </c>
      <c r="D51" s="16">
        <v>23.0149553143333</v>
      </c>
      <c r="E51" s="19">
        <f t="shared" si="38"/>
        <v>27.3740659867742</v>
      </c>
      <c r="F51" s="16" t="s">
        <v>73</v>
      </c>
      <c r="G51" s="13">
        <v>10</v>
      </c>
      <c r="H51" s="18">
        <f t="shared" si="21"/>
        <v>23.0149553143333</v>
      </c>
      <c r="I51" s="18">
        <f t="shared" si="22"/>
        <v>296.164955314333</v>
      </c>
      <c r="J51" s="18">
        <f t="shared" si="23"/>
        <v>0.278121108144384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0.173665630499269</v>
      </c>
      <c r="P51" s="18">
        <f t="shared" si="26"/>
        <v>0.0483000776010499</v>
      </c>
      <c r="Q51" s="23">
        <f t="shared" si="27"/>
        <v>0.00748651202816274</v>
      </c>
      <c r="R51" s="18">
        <f t="shared" si="28"/>
        <v>0.0119491114583333</v>
      </c>
      <c r="S51" s="24">
        <f t="shared" si="29"/>
        <v>0.626532948016116</v>
      </c>
      <c r="T51" s="3">
        <v>0.01</v>
      </c>
      <c r="U51" s="25">
        <f t="shared" si="30"/>
        <v>0.00626532948016116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0.0333653294801612</v>
      </c>
      <c r="AR51" s="28">
        <f t="shared" si="34"/>
        <v>7.70910416666667</v>
      </c>
      <c r="AS51" s="1">
        <f t="shared" si="35"/>
        <v>0.155</v>
      </c>
      <c r="AT51" s="2">
        <f t="shared" si="36"/>
        <v>69.3204657534247</v>
      </c>
      <c r="AU51" s="1">
        <f t="shared" si="37"/>
        <v>18516.8583653363</v>
      </c>
    </row>
    <row r="52" s="1" customFormat="1" spans="1:47">
      <c r="A52" s="13"/>
      <c r="B52" s="13"/>
      <c r="C52" s="16">
        <v>10</v>
      </c>
      <c r="D52" s="16">
        <v>17.7563402025806</v>
      </c>
      <c r="E52" s="19">
        <f t="shared" si="38"/>
        <v>23.0149553143333</v>
      </c>
      <c r="F52" s="16" t="s">
        <v>73</v>
      </c>
      <c r="G52" s="13">
        <v>11</v>
      </c>
      <c r="H52" s="18">
        <f t="shared" si="21"/>
        <v>17.7563402025806</v>
      </c>
      <c r="I52" s="18">
        <f t="shared" si="22"/>
        <v>290.906340202581</v>
      </c>
      <c r="J52" s="18">
        <f t="shared" si="23"/>
        <v>0.153509752189759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0.119097275253308</v>
      </c>
      <c r="O52" s="18">
        <f t="shared" si="39"/>
        <v>0.0833593193115776</v>
      </c>
      <c r="P52" s="18">
        <f t="shared" si="26"/>
        <v>0.0127964684502273</v>
      </c>
      <c r="Q52" s="23">
        <f t="shared" si="27"/>
        <v>0.00198345260978523</v>
      </c>
      <c r="R52" s="18">
        <f t="shared" si="28"/>
        <v>0.0119491114583333</v>
      </c>
      <c r="S52" s="24">
        <f t="shared" si="29"/>
        <v>0.165991640190281</v>
      </c>
      <c r="T52" s="3">
        <v>0.01</v>
      </c>
      <c r="U52" s="25">
        <f t="shared" si="30"/>
        <v>0.00165991640190281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0.0287599164019028</v>
      </c>
      <c r="AR52" s="28">
        <f t="shared" si="34"/>
        <v>7.70910416666667</v>
      </c>
      <c r="AS52" s="1">
        <f t="shared" si="35"/>
        <v>0.155</v>
      </c>
      <c r="AT52" s="2">
        <f t="shared" si="36"/>
        <v>69.3204657534247</v>
      </c>
      <c r="AU52" s="1">
        <f t="shared" si="37"/>
        <v>15960.9782642667</v>
      </c>
    </row>
    <row r="53" s="1" customFormat="1" spans="1:48">
      <c r="A53" s="13"/>
      <c r="B53" s="13"/>
      <c r="C53" s="16">
        <v>11</v>
      </c>
      <c r="D53" s="16">
        <v>15.5097106039667</v>
      </c>
      <c r="E53" s="19">
        <f t="shared" si="38"/>
        <v>17.7563402025806</v>
      </c>
      <c r="F53" s="16" t="s">
        <v>75</v>
      </c>
      <c r="G53" s="13">
        <v>12</v>
      </c>
      <c r="H53" s="18">
        <f t="shared" si="21"/>
        <v>15.5097106039667</v>
      </c>
      <c r="I53" s="18">
        <f t="shared" si="22"/>
        <v>288.659710603967</v>
      </c>
      <c r="J53" s="18">
        <f t="shared" si="23"/>
        <v>0.118304759711765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0.147653892528017</v>
      </c>
      <c r="P53" s="18">
        <f t="shared" si="26"/>
        <v>0.0174681582760338</v>
      </c>
      <c r="Q53" s="23">
        <f t="shared" si="27"/>
        <v>0.00270756453278524</v>
      </c>
      <c r="R53" s="18">
        <f t="shared" si="28"/>
        <v>0.0119491114583333</v>
      </c>
      <c r="S53" s="24">
        <f t="shared" si="29"/>
        <v>0.226591286073994</v>
      </c>
      <c r="T53" s="3">
        <v>0.01</v>
      </c>
      <c r="U53" s="25">
        <f t="shared" si="30"/>
        <v>0.00226591286073994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0.0170659128607399</v>
      </c>
      <c r="AR53" s="28">
        <f t="shared" si="34"/>
        <v>7.70910416666667</v>
      </c>
      <c r="AS53" s="1">
        <f t="shared" si="35"/>
        <v>0.155</v>
      </c>
      <c r="AT53" s="2">
        <f t="shared" si="36"/>
        <v>69.3204657534247</v>
      </c>
      <c r="AU53" s="1">
        <f t="shared" si="37"/>
        <v>9471.12155764533</v>
      </c>
      <c r="AV53" s="1">
        <f>SUM(AU42:AU53)</f>
        <v>195565.103013615</v>
      </c>
    </row>
    <row r="54" s="1" customFormat="1" spans="1:46">
      <c r="A54" s="13"/>
      <c r="B54" s="13"/>
      <c r="C54" s="16">
        <v>12</v>
      </c>
      <c r="D54" s="16">
        <v>6.70188743912903</v>
      </c>
      <c r="E54" s="19">
        <f t="shared" si="38"/>
        <v>15.5097106039667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55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</row>
    <row r="57" s="1" customFormat="1" spans="1:55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</row>
    <row r="58" s="1" customFormat="1" spans="1:55">
      <c r="A58" s="13" t="s">
        <v>71</v>
      </c>
      <c r="B58" s="13">
        <f>F7</f>
        <v>108.2955</v>
      </c>
      <c r="C58" s="16" t="s">
        <v>72</v>
      </c>
      <c r="D58" s="16">
        <v>8.31911419990323</v>
      </c>
      <c r="E58" s="16"/>
      <c r="F58" s="16"/>
      <c r="G58" s="13">
        <v>1</v>
      </c>
      <c r="H58" s="18">
        <f t="shared" ref="H58:H69" si="40">E59</f>
        <v>8.31911419990323</v>
      </c>
      <c r="I58" s="18">
        <f t="shared" ref="I58:I69" si="41">H58+273.15</f>
        <v>281.469114199903</v>
      </c>
      <c r="J58" s="18">
        <f t="shared" ref="J58:J69" si="42">EXP(($C$16*(I58-$C$14))/($C$17*I58*$C$14))</f>
        <v>0.049976294987084</v>
      </c>
      <c r="K58" s="18">
        <f t="shared" ref="K58:K69" si="43">$B$58/12</f>
        <v>9.024625</v>
      </c>
      <c r="L58" s="18">
        <f t="shared" ref="L58:L69" si="44">K58*$B$59/100</f>
        <v>2.43664875</v>
      </c>
      <c r="M58" s="13" t="s">
        <v>73</v>
      </c>
      <c r="N58" s="13"/>
      <c r="O58" s="18">
        <f>L58</f>
        <v>2.43664875</v>
      </c>
      <c r="P58" s="18">
        <f t="shared" ref="P58:P69" si="45">O58*J58</f>
        <v>0.121774676709909</v>
      </c>
      <c r="Q58" s="23">
        <f t="shared" ref="Q58:Q69" si="46">P58*$B$60</f>
        <v>0.0547986045194593</v>
      </c>
      <c r="R58" s="18">
        <f t="shared" ref="R58:R69" si="47">L58*$B$60</f>
        <v>1.0964919375</v>
      </c>
      <c r="S58" s="24">
        <f t="shared" ref="S58:S69" si="48">Q58/R58</f>
        <v>0.049976294987084</v>
      </c>
      <c r="T58" s="3">
        <v>0.27</v>
      </c>
      <c r="U58" s="25">
        <f t="shared" ref="U58:U69" si="49">S58*T58</f>
        <v>0.0134935996465127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0.230468320293424</v>
      </c>
      <c r="AC58" s="28">
        <f t="shared" ref="AC58:AC69" si="51">$B$58/12</f>
        <v>9.024625</v>
      </c>
      <c r="AD58" s="1">
        <f t="shared" ref="AD58:AD69" si="52">$B$60</f>
        <v>0.45</v>
      </c>
      <c r="AE58" s="29">
        <f t="shared" ref="AE58:AE69" si="53">$E$7/12</f>
        <v>707.460994883019</v>
      </c>
      <c r="AF58" s="1">
        <f t="shared" ref="AF58:AF69" si="54">AE58*10000*AC58*AB58</f>
        <v>14714411.6539814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</row>
    <row r="59" s="1" customFormat="1" spans="1:55">
      <c r="A59" s="13" t="s">
        <v>74</v>
      </c>
      <c r="B59" s="13">
        <v>27</v>
      </c>
      <c r="C59" s="16">
        <v>1</v>
      </c>
      <c r="D59" s="16">
        <v>1.66754980570968</v>
      </c>
      <c r="E59" s="19">
        <f t="shared" ref="E59:E70" si="55">D58</f>
        <v>8.31911419990323</v>
      </c>
      <c r="F59" s="16" t="s">
        <v>73</v>
      </c>
      <c r="G59" s="13">
        <v>2</v>
      </c>
      <c r="H59" s="18">
        <f t="shared" si="40"/>
        <v>1.66754980570968</v>
      </c>
      <c r="I59" s="18">
        <f t="shared" si="41"/>
        <v>274.81754980571</v>
      </c>
      <c r="J59" s="18">
        <f t="shared" si="42"/>
        <v>0.0216343225211796</v>
      </c>
      <c r="K59" s="18">
        <f t="shared" si="43"/>
        <v>9.024625</v>
      </c>
      <c r="L59" s="18">
        <f t="shared" si="44"/>
        <v>2.43664875</v>
      </c>
      <c r="M59" s="13" t="s">
        <v>73</v>
      </c>
      <c r="N59" s="13"/>
      <c r="O59" s="18">
        <f t="shared" ref="O59:O69" si="56">L59+O58-P58-N59</f>
        <v>4.75152282329009</v>
      </c>
      <c r="P59" s="18">
        <f t="shared" si="45"/>
        <v>0.102795977225804</v>
      </c>
      <c r="Q59" s="23">
        <f t="shared" si="46"/>
        <v>0.0462581897516117</v>
      </c>
      <c r="R59" s="18">
        <f t="shared" si="47"/>
        <v>1.0964919375</v>
      </c>
      <c r="S59" s="24">
        <f t="shared" si="48"/>
        <v>0.042187441758195</v>
      </c>
      <c r="T59" s="3">
        <v>0.27</v>
      </c>
      <c r="U59" s="25">
        <f t="shared" si="49"/>
        <v>0.0113906092747127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0.229834268696326</v>
      </c>
      <c r="AC59" s="28">
        <f t="shared" si="51"/>
        <v>9.024625</v>
      </c>
      <c r="AD59" s="1">
        <f t="shared" si="52"/>
        <v>0.45</v>
      </c>
      <c r="AE59" s="29">
        <f t="shared" si="53"/>
        <v>707.460994883019</v>
      </c>
      <c r="AF59" s="1">
        <f t="shared" si="54"/>
        <v>14673930.1847813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</row>
    <row r="60" s="1" customFormat="1" spans="1:55">
      <c r="A60" s="13" t="s">
        <v>38</v>
      </c>
      <c r="B60" s="13">
        <f>H7</f>
        <v>0.45</v>
      </c>
      <c r="C60" s="16">
        <v>2</v>
      </c>
      <c r="D60" s="16">
        <v>8.49625364178572</v>
      </c>
      <c r="E60" s="19">
        <f t="shared" si="55"/>
        <v>1.66754980570968</v>
      </c>
      <c r="F60" s="16" t="s">
        <v>73</v>
      </c>
      <c r="G60" s="13">
        <v>3</v>
      </c>
      <c r="H60" s="18">
        <f t="shared" si="40"/>
        <v>8.49625364178572</v>
      </c>
      <c r="I60" s="18">
        <f t="shared" si="41"/>
        <v>281.646253641786</v>
      </c>
      <c r="J60" s="18">
        <f t="shared" si="42"/>
        <v>0.0510755371466323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si="56"/>
        <v>7.08537559606429</v>
      </c>
      <c r="P60" s="18">
        <f t="shared" si="45"/>
        <v>0.361889364454623</v>
      </c>
      <c r="Q60" s="23">
        <f t="shared" si="46"/>
        <v>0.162850214004581</v>
      </c>
      <c r="R60" s="18">
        <f t="shared" si="47"/>
        <v>1.0964919375</v>
      </c>
      <c r="S60" s="24">
        <f t="shared" si="48"/>
        <v>0.148519299080191</v>
      </c>
      <c r="T60" s="3">
        <v>0.27</v>
      </c>
      <c r="U60" s="25">
        <f t="shared" si="49"/>
        <v>0.0401002107516516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0.238490213541623</v>
      </c>
      <c r="AC60" s="28">
        <f t="shared" si="51"/>
        <v>9.024625</v>
      </c>
      <c r="AD60" s="1">
        <f t="shared" si="52"/>
        <v>0.45</v>
      </c>
      <c r="AE60" s="29">
        <f t="shared" si="53"/>
        <v>707.460994883019</v>
      </c>
      <c r="AF60" s="1">
        <f t="shared" si="54"/>
        <v>15226575.0582533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</row>
    <row r="61" s="1" customFormat="1" spans="1:55">
      <c r="A61" s="13"/>
      <c r="B61" s="13"/>
      <c r="C61" s="16">
        <v>3</v>
      </c>
      <c r="D61" s="16">
        <v>10.1662165254839</v>
      </c>
      <c r="E61" s="19">
        <f t="shared" si="55"/>
        <v>8.49625364178572</v>
      </c>
      <c r="F61" s="16" t="s">
        <v>73</v>
      </c>
      <c r="G61" s="13">
        <v>4</v>
      </c>
      <c r="H61" s="18">
        <f t="shared" si="40"/>
        <v>10.1662165254839</v>
      </c>
      <c r="I61" s="18">
        <f t="shared" si="41"/>
        <v>283.316216525484</v>
      </c>
      <c r="J61" s="18">
        <f t="shared" si="42"/>
        <v>0.0626196362439149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9.16013498160966</v>
      </c>
      <c r="P61" s="18">
        <f t="shared" si="45"/>
        <v>0.573604320493557</v>
      </c>
      <c r="Q61" s="23">
        <f t="shared" si="46"/>
        <v>0.258121944222101</v>
      </c>
      <c r="R61" s="18">
        <f t="shared" si="47"/>
        <v>1.0964919375</v>
      </c>
      <c r="S61" s="24">
        <f t="shared" si="48"/>
        <v>0.235407060822188</v>
      </c>
      <c r="T61" s="3">
        <v>0.27</v>
      </c>
      <c r="U61" s="25">
        <f t="shared" si="49"/>
        <v>0.0635599064219906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0.29436331178623</v>
      </c>
      <c r="AC61" s="28">
        <f t="shared" si="51"/>
        <v>9.024625</v>
      </c>
      <c r="AD61" s="1">
        <f t="shared" si="52"/>
        <v>0.45</v>
      </c>
      <c r="AE61" s="29">
        <f t="shared" si="53"/>
        <v>707.460994883019</v>
      </c>
      <c r="AF61" s="1">
        <f t="shared" si="54"/>
        <v>18793832.2279492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</row>
    <row r="62" s="1" customFormat="1" spans="1:55">
      <c r="A62" s="13"/>
      <c r="B62" s="13"/>
      <c r="C62" s="16">
        <v>4</v>
      </c>
      <c r="D62" s="16">
        <v>18.1493543654667</v>
      </c>
      <c r="E62" s="19">
        <f t="shared" si="55"/>
        <v>10.1662165254839</v>
      </c>
      <c r="F62" s="16" t="s">
        <v>73</v>
      </c>
      <c r="G62" s="13">
        <v>5</v>
      </c>
      <c r="H62" s="18">
        <f t="shared" si="40"/>
        <v>18.1493543654667</v>
      </c>
      <c r="I62" s="18">
        <f t="shared" si="41"/>
        <v>291.299354365467</v>
      </c>
      <c r="J62" s="18">
        <f t="shared" si="42"/>
        <v>0.160600793005078</v>
      </c>
      <c r="K62" s="18">
        <f t="shared" si="43"/>
        <v>9.024625</v>
      </c>
      <c r="L62" s="18">
        <f t="shared" si="44"/>
        <v>2.43664875</v>
      </c>
      <c r="M62" s="13" t="s">
        <v>75</v>
      </c>
      <c r="N62" s="18">
        <f>(O61-P61)*$C$22/100</f>
        <v>8.1572041280603</v>
      </c>
      <c r="O62" s="18">
        <f t="shared" si="56"/>
        <v>2.86597528305581</v>
      </c>
      <c r="P62" s="18">
        <f t="shared" si="45"/>
        <v>0.460277903191715</v>
      </c>
      <c r="Q62" s="23">
        <f t="shared" si="46"/>
        <v>0.207125056436272</v>
      </c>
      <c r="R62" s="18">
        <f t="shared" si="47"/>
        <v>1.0964919375</v>
      </c>
      <c r="S62" s="24">
        <f t="shared" si="48"/>
        <v>0.18889792925292</v>
      </c>
      <c r="T62" s="3">
        <v>0.27</v>
      </c>
      <c r="U62" s="25">
        <f t="shared" si="49"/>
        <v>0.0510024408982883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0.290577235930834</v>
      </c>
      <c r="AC62" s="28">
        <f t="shared" si="51"/>
        <v>9.024625</v>
      </c>
      <c r="AD62" s="1">
        <f t="shared" si="52"/>
        <v>0.45</v>
      </c>
      <c r="AE62" s="29">
        <f t="shared" si="53"/>
        <v>707.460994883019</v>
      </c>
      <c r="AF62" s="1">
        <f t="shared" si="54"/>
        <v>18552107.5578576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</row>
    <row r="63" s="1" customFormat="1" spans="1:55">
      <c r="A63" s="13"/>
      <c r="B63" s="13"/>
      <c r="C63" s="16">
        <v>5</v>
      </c>
      <c r="D63" s="16">
        <v>21.7310471151613</v>
      </c>
      <c r="E63" s="19">
        <f t="shared" si="55"/>
        <v>18.1493543654667</v>
      </c>
      <c r="F63" s="16" t="s">
        <v>75</v>
      </c>
      <c r="G63" s="13">
        <v>6</v>
      </c>
      <c r="H63" s="18">
        <f t="shared" si="40"/>
        <v>21.7310471151613</v>
      </c>
      <c r="I63" s="18">
        <f t="shared" si="41"/>
        <v>294.881047115161</v>
      </c>
      <c r="J63" s="18">
        <f t="shared" si="42"/>
        <v>0.241028204620455</v>
      </c>
      <c r="K63" s="18">
        <f t="shared" si="43"/>
        <v>9.024625</v>
      </c>
      <c r="L63" s="18">
        <f t="shared" si="44"/>
        <v>2.43664875</v>
      </c>
      <c r="M63" s="13" t="s">
        <v>73</v>
      </c>
      <c r="N63" s="13"/>
      <c r="O63" s="18">
        <f t="shared" si="56"/>
        <v>4.84234612986409</v>
      </c>
      <c r="P63" s="18">
        <f t="shared" si="45"/>
        <v>1.16714199383195</v>
      </c>
      <c r="Q63" s="23">
        <f t="shared" si="46"/>
        <v>0.525213897224378</v>
      </c>
      <c r="R63" s="18">
        <f t="shared" si="47"/>
        <v>1.0964919375</v>
      </c>
      <c r="S63" s="24">
        <f t="shared" si="48"/>
        <v>0.47899476435902</v>
      </c>
      <c r="T63" s="3">
        <v>0.27</v>
      </c>
      <c r="U63" s="25">
        <f t="shared" si="49"/>
        <v>0.129328586376935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0.314192568792646</v>
      </c>
      <c r="AC63" s="28">
        <f t="shared" si="51"/>
        <v>9.024625</v>
      </c>
      <c r="AD63" s="1">
        <f t="shared" si="52"/>
        <v>0.45</v>
      </c>
      <c r="AE63" s="29">
        <f t="shared" si="53"/>
        <v>707.460994883019</v>
      </c>
      <c r="AF63" s="1">
        <f t="shared" si="54"/>
        <v>20059845.0578841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</row>
    <row r="64" s="1" customFormat="1" spans="1:55">
      <c r="A64" s="13"/>
      <c r="B64" s="13"/>
      <c r="C64" s="16">
        <v>6</v>
      </c>
      <c r="D64" s="16">
        <v>25.396850375</v>
      </c>
      <c r="E64" s="19">
        <f t="shared" si="55"/>
        <v>21.7310471151613</v>
      </c>
      <c r="F64" s="16" t="s">
        <v>73</v>
      </c>
      <c r="G64" s="13">
        <v>7</v>
      </c>
      <c r="H64" s="18">
        <f t="shared" si="40"/>
        <v>25.396850375</v>
      </c>
      <c r="I64" s="18">
        <f t="shared" si="41"/>
        <v>298.546850375</v>
      </c>
      <c r="J64" s="18">
        <f t="shared" si="42"/>
        <v>0.361532881958964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6.11185288603214</v>
      </c>
      <c r="P64" s="18">
        <f t="shared" si="45"/>
        <v>2.20963578799641</v>
      </c>
      <c r="Q64" s="23">
        <f t="shared" si="46"/>
        <v>0.994336104598385</v>
      </c>
      <c r="R64" s="18">
        <f t="shared" si="47"/>
        <v>1.0964919375</v>
      </c>
      <c r="S64" s="24">
        <f t="shared" si="48"/>
        <v>0.906833940672168</v>
      </c>
      <c r="T64" s="3">
        <v>0.27</v>
      </c>
      <c r="U64" s="25">
        <f t="shared" si="49"/>
        <v>0.244845163981485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0.364220816940418</v>
      </c>
      <c r="AC64" s="28">
        <f t="shared" si="51"/>
        <v>9.024625</v>
      </c>
      <c r="AD64" s="1">
        <f t="shared" si="52"/>
        <v>0.45</v>
      </c>
      <c r="AE64" s="29">
        <f t="shared" si="53"/>
        <v>707.460994883019</v>
      </c>
      <c r="AF64" s="1">
        <f t="shared" si="54"/>
        <v>23253933.6711764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</row>
    <row r="65" s="1" customFormat="1" spans="1:55">
      <c r="A65" s="13"/>
      <c r="B65" s="13"/>
      <c r="C65" s="16">
        <v>7</v>
      </c>
      <c r="D65" s="16">
        <v>28.6152822254839</v>
      </c>
      <c r="E65" s="19">
        <f t="shared" si="55"/>
        <v>25.396850375</v>
      </c>
      <c r="F65" s="16" t="s">
        <v>73</v>
      </c>
      <c r="G65" s="13">
        <v>8</v>
      </c>
      <c r="H65" s="18">
        <f t="shared" si="40"/>
        <v>28.6152822254839</v>
      </c>
      <c r="I65" s="18">
        <f t="shared" si="41"/>
        <v>301.765282225484</v>
      </c>
      <c r="J65" s="18">
        <f t="shared" si="42"/>
        <v>0.511932115951535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6.33886584803573</v>
      </c>
      <c r="P65" s="18">
        <f t="shared" si="45"/>
        <v>3.24506900631785</v>
      </c>
      <c r="Q65" s="23">
        <f t="shared" si="46"/>
        <v>1.46028105284303</v>
      </c>
      <c r="R65" s="18">
        <f t="shared" si="47"/>
        <v>1.0964919375</v>
      </c>
      <c r="S65" s="24">
        <f t="shared" si="48"/>
        <v>1.33177545853412</v>
      </c>
      <c r="T65" s="3">
        <v>0.27</v>
      </c>
      <c r="U65" s="25">
        <f t="shared" si="49"/>
        <v>0.359579373804214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0.39881318120197</v>
      </c>
      <c r="AC65" s="28">
        <f t="shared" si="51"/>
        <v>9.024625</v>
      </c>
      <c r="AD65" s="1">
        <f t="shared" si="52"/>
        <v>0.45</v>
      </c>
      <c r="AE65" s="29">
        <f t="shared" si="53"/>
        <v>707.460994883019</v>
      </c>
      <c r="AF65" s="1">
        <f t="shared" si="54"/>
        <v>25462507.4447038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</row>
    <row r="66" s="1" customFormat="1" spans="1:55">
      <c r="A66" s="13"/>
      <c r="B66" s="13"/>
      <c r="C66" s="16">
        <v>8</v>
      </c>
      <c r="D66" s="16">
        <v>27.3740659867742</v>
      </c>
      <c r="E66" s="19">
        <f t="shared" si="55"/>
        <v>28.6152822254839</v>
      </c>
      <c r="F66" s="16" t="s">
        <v>73</v>
      </c>
      <c r="G66" s="13">
        <v>9</v>
      </c>
      <c r="H66" s="18">
        <f t="shared" si="40"/>
        <v>27.3740659867742</v>
      </c>
      <c r="I66" s="18">
        <f t="shared" si="41"/>
        <v>300.524065986774</v>
      </c>
      <c r="J66" s="18">
        <f t="shared" si="42"/>
        <v>0.448060140599222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5.53044559171788</v>
      </c>
      <c r="P66" s="18">
        <f t="shared" si="45"/>
        <v>2.47797222940146</v>
      </c>
      <c r="Q66" s="23">
        <f t="shared" si="46"/>
        <v>1.11508750323066</v>
      </c>
      <c r="R66" s="18">
        <f t="shared" si="47"/>
        <v>1.0964919375</v>
      </c>
      <c r="S66" s="24">
        <f t="shared" si="48"/>
        <v>1.01695914497379</v>
      </c>
      <c r="T66" s="3">
        <v>0.27</v>
      </c>
      <c r="U66" s="25">
        <f t="shared" si="49"/>
        <v>0.274578969142924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0.373185559196592</v>
      </c>
      <c r="AC66" s="28">
        <f t="shared" si="51"/>
        <v>9.024625</v>
      </c>
      <c r="AD66" s="1">
        <f t="shared" si="52"/>
        <v>0.45</v>
      </c>
      <c r="AE66" s="29">
        <f t="shared" si="53"/>
        <v>707.460994883019</v>
      </c>
      <c r="AF66" s="1">
        <f t="shared" si="54"/>
        <v>23826293.9320628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</row>
    <row r="67" s="1" customFormat="1" spans="1:55">
      <c r="A67" s="13"/>
      <c r="B67" s="13"/>
      <c r="C67" s="16">
        <v>9</v>
      </c>
      <c r="D67" s="16">
        <v>23.0149553143333</v>
      </c>
      <c r="E67" s="19">
        <f t="shared" si="55"/>
        <v>27.3740659867742</v>
      </c>
      <c r="F67" s="16" t="s">
        <v>73</v>
      </c>
      <c r="G67" s="13">
        <v>10</v>
      </c>
      <c r="H67" s="18">
        <f t="shared" si="40"/>
        <v>23.0149553143333</v>
      </c>
      <c r="I67" s="18">
        <f t="shared" si="41"/>
        <v>296.164955314333</v>
      </c>
      <c r="J67" s="18">
        <f t="shared" si="42"/>
        <v>0.278121108144384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5.48912211231642</v>
      </c>
      <c r="P67" s="18">
        <f t="shared" si="45"/>
        <v>1.52664072461728</v>
      </c>
      <c r="Q67" s="23">
        <f t="shared" si="46"/>
        <v>0.686988326077778</v>
      </c>
      <c r="R67" s="18">
        <f t="shared" si="47"/>
        <v>1.0964919375</v>
      </c>
      <c r="S67" s="24">
        <f t="shared" si="48"/>
        <v>0.626532948016116</v>
      </c>
      <c r="T67" s="3">
        <v>0.27</v>
      </c>
      <c r="U67" s="25">
        <f t="shared" si="49"/>
        <v>0.169163895964351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0.326202914633252</v>
      </c>
      <c r="AC67" s="28">
        <f t="shared" si="51"/>
        <v>9.024625</v>
      </c>
      <c r="AD67" s="1">
        <f t="shared" si="52"/>
        <v>0.45</v>
      </c>
      <c r="AE67" s="29">
        <f t="shared" si="53"/>
        <v>707.460994883019</v>
      </c>
      <c r="AF67" s="1">
        <f t="shared" si="54"/>
        <v>20826654.0170519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</row>
    <row r="68" s="1" customFormat="1" spans="1:55">
      <c r="A68" s="13"/>
      <c r="B68" s="13"/>
      <c r="C68" s="16">
        <v>10</v>
      </c>
      <c r="D68" s="16">
        <v>17.7563402025806</v>
      </c>
      <c r="E68" s="19">
        <f t="shared" si="55"/>
        <v>23.0149553143333</v>
      </c>
      <c r="F68" s="16" t="s">
        <v>73</v>
      </c>
      <c r="G68" s="13">
        <v>11</v>
      </c>
      <c r="H68" s="18">
        <f t="shared" si="40"/>
        <v>17.7563402025806</v>
      </c>
      <c r="I68" s="18">
        <f t="shared" si="41"/>
        <v>290.906340202581</v>
      </c>
      <c r="J68" s="18">
        <f t="shared" si="42"/>
        <v>0.153509752189759</v>
      </c>
      <c r="K68" s="18">
        <f t="shared" si="43"/>
        <v>9.024625</v>
      </c>
      <c r="L68" s="18">
        <f t="shared" si="44"/>
        <v>2.43664875</v>
      </c>
      <c r="M68" s="13" t="s">
        <v>75</v>
      </c>
      <c r="N68" s="18">
        <f>(O67-P67)*$C$22/100</f>
        <v>3.76435731831418</v>
      </c>
      <c r="O68" s="18">
        <f t="shared" si="56"/>
        <v>2.63477281938496</v>
      </c>
      <c r="P68" s="18">
        <f t="shared" si="45"/>
        <v>0.404463322580097</v>
      </c>
      <c r="Q68" s="23">
        <f t="shared" si="46"/>
        <v>0.182008495161044</v>
      </c>
      <c r="R68" s="18">
        <f t="shared" si="47"/>
        <v>1.0964919375</v>
      </c>
      <c r="S68" s="24">
        <f t="shared" si="48"/>
        <v>0.165991640190281</v>
      </c>
      <c r="T68" s="3">
        <v>0.27</v>
      </c>
      <c r="U68" s="25">
        <f t="shared" si="49"/>
        <v>0.0448177428513758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0.28871254946969</v>
      </c>
      <c r="AC68" s="28">
        <f t="shared" si="51"/>
        <v>9.024625</v>
      </c>
      <c r="AD68" s="1">
        <f t="shared" si="52"/>
        <v>0.45</v>
      </c>
      <c r="AE68" s="29">
        <f t="shared" si="53"/>
        <v>707.460994883019</v>
      </c>
      <c r="AF68" s="1">
        <f t="shared" si="54"/>
        <v>18433055.3420913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</row>
    <row r="69" s="1" customFormat="1" spans="1:55">
      <c r="A69" s="13"/>
      <c r="B69" s="13"/>
      <c r="C69" s="16">
        <v>11</v>
      </c>
      <c r="D69" s="16">
        <v>15.5097106039667</v>
      </c>
      <c r="E69" s="19">
        <f t="shared" si="55"/>
        <v>17.7563402025806</v>
      </c>
      <c r="F69" s="16" t="s">
        <v>75</v>
      </c>
      <c r="G69" s="13">
        <v>12</v>
      </c>
      <c r="H69" s="18">
        <f t="shared" si="40"/>
        <v>15.5097106039667</v>
      </c>
      <c r="I69" s="18">
        <f t="shared" si="41"/>
        <v>288.659710603967</v>
      </c>
      <c r="J69" s="18">
        <f t="shared" si="42"/>
        <v>0.118304759711765</v>
      </c>
      <c r="K69" s="18">
        <f t="shared" si="43"/>
        <v>9.024625</v>
      </c>
      <c r="L69" s="18">
        <f t="shared" si="44"/>
        <v>2.43664875</v>
      </c>
      <c r="M69" s="13" t="s">
        <v>73</v>
      </c>
      <c r="N69" s="13"/>
      <c r="O69" s="18">
        <f t="shared" si="56"/>
        <v>4.66695824680486</v>
      </c>
      <c r="P69" s="18">
        <f t="shared" si="45"/>
        <v>0.552123373973089</v>
      </c>
      <c r="Q69" s="23">
        <f t="shared" si="46"/>
        <v>0.24845551828789</v>
      </c>
      <c r="R69" s="18">
        <f t="shared" si="47"/>
        <v>1.0964919375</v>
      </c>
      <c r="S69" s="24">
        <f t="shared" si="48"/>
        <v>0.226591286073994</v>
      </c>
      <c r="T69" s="3">
        <v>0.27</v>
      </c>
      <c r="U69" s="25">
        <f t="shared" si="49"/>
        <v>0.0611796472399783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0.244845663642853</v>
      </c>
      <c r="AC69" s="28">
        <f t="shared" si="51"/>
        <v>9.024625</v>
      </c>
      <c r="AD69" s="1">
        <f t="shared" si="52"/>
        <v>0.45</v>
      </c>
      <c r="AE69" s="29">
        <f t="shared" si="53"/>
        <v>707.460994883019</v>
      </c>
      <c r="AF69" s="1">
        <f t="shared" si="54"/>
        <v>15632343.2302814</v>
      </c>
      <c r="AG69" s="1">
        <f>SUM(AF58:AF69)</f>
        <v>229455489.378075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</row>
    <row r="70" s="1" customFormat="1" spans="1:46">
      <c r="A70" s="13"/>
      <c r="B70" s="13"/>
      <c r="C70" s="16">
        <v>12</v>
      </c>
      <c r="D70" s="16">
        <v>6.70188743912903</v>
      </c>
      <c r="E70" s="19">
        <f t="shared" si="55"/>
        <v>15.5097106039667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6">
        <v>8.31911419990323</v>
      </c>
      <c r="E74" s="16"/>
      <c r="F74" s="16"/>
      <c r="G74" s="13">
        <v>1</v>
      </c>
      <c r="H74" s="18">
        <f t="shared" ref="H74:H85" si="57">E75</f>
        <v>8.31911419990323</v>
      </c>
      <c r="I74" s="18">
        <f t="shared" ref="I74:I85" si="58">H74+273.15</f>
        <v>281.469114199903</v>
      </c>
      <c r="J74" s="18">
        <f t="shared" ref="J74:J85" si="59">EXP(($C$16*(I74-$C$14))/($C$17*I74*$C$14))</f>
        <v>0.049976294987084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0.0260486444731679</v>
      </c>
      <c r="Q74" s="23">
        <f t="shared" ref="Q74:Q85" si="63">P74*$B$76</f>
        <v>0.00677264756302366</v>
      </c>
      <c r="R74" s="18">
        <f t="shared" ref="R74:R85" si="64">L74*$B$76</f>
        <v>0.1355172</v>
      </c>
      <c r="S74" s="24">
        <f t="shared" ref="S74:S85" si="65">Q74/R74</f>
        <v>0.049976294987084</v>
      </c>
      <c r="T74" s="3">
        <v>0.01</v>
      </c>
      <c r="U74" s="25">
        <f t="shared" ref="U74:U85" si="66">S74*T74</f>
        <v>0.00049976294987084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0.0104497629498708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1.378</v>
      </c>
      <c r="AX74" s="1">
        <f t="shared" ref="AX74:AX85" si="73">AW74*10000*AV74*0.67*AU74*AT74</f>
        <v>1307.44936610677</v>
      </c>
    </row>
    <row r="75" s="1" customFormat="1" spans="1:50">
      <c r="A75" s="13" t="s">
        <v>74</v>
      </c>
      <c r="B75" s="13">
        <v>1</v>
      </c>
      <c r="C75" s="16">
        <v>1</v>
      </c>
      <c r="D75" s="16">
        <v>1.66754980570968</v>
      </c>
      <c r="E75" s="19">
        <f t="shared" ref="E75:E86" si="74">D74</f>
        <v>8.31911419990323</v>
      </c>
      <c r="F75" s="16" t="s">
        <v>73</v>
      </c>
      <c r="G75" s="13">
        <v>2</v>
      </c>
      <c r="H75" s="18">
        <f t="shared" si="57"/>
        <v>1.66754980570968</v>
      </c>
      <c r="I75" s="18">
        <f t="shared" si="58"/>
        <v>274.81754980571</v>
      </c>
      <c r="J75" s="18">
        <f t="shared" si="59"/>
        <v>0.0216343225211796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1.01639135552683</v>
      </c>
      <c r="P75" s="18">
        <f t="shared" si="62"/>
        <v>0.0219889383932064</v>
      </c>
      <c r="Q75" s="23">
        <f t="shared" si="63"/>
        <v>0.00571712398223367</v>
      </c>
      <c r="R75" s="18">
        <f t="shared" si="64"/>
        <v>0.1355172</v>
      </c>
      <c r="S75" s="24">
        <f t="shared" si="65"/>
        <v>0.042187441758195</v>
      </c>
      <c r="T75" s="3">
        <v>0.01</v>
      </c>
      <c r="U75" s="25">
        <f t="shared" si="66"/>
        <v>0.00042187441758195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0.00591187441758195</v>
      </c>
      <c r="AU75" s="28">
        <f t="shared" si="70"/>
        <v>52.122</v>
      </c>
      <c r="AV75" s="1">
        <f t="shared" si="71"/>
        <v>0.26</v>
      </c>
      <c r="AW75" s="2">
        <f t="shared" si="72"/>
        <v>1.378</v>
      </c>
      <c r="AX75" s="1">
        <f t="shared" si="73"/>
        <v>739.679598173651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6">
        <v>8.49625364178572</v>
      </c>
      <c r="E76" s="19">
        <f t="shared" si="74"/>
        <v>1.66754980570968</v>
      </c>
      <c r="F76" s="16" t="s">
        <v>73</v>
      </c>
      <c r="G76" s="13">
        <v>3</v>
      </c>
      <c r="H76" s="18">
        <f t="shared" si="57"/>
        <v>8.49625364178572</v>
      </c>
      <c r="I76" s="18">
        <f t="shared" si="58"/>
        <v>281.646253641786</v>
      </c>
      <c r="J76" s="18">
        <f t="shared" si="59"/>
        <v>0.0510755371466323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1.51562241713363</v>
      </c>
      <c r="P76" s="18">
        <f t="shared" si="62"/>
        <v>0.0774112290665771</v>
      </c>
      <c r="Q76" s="23">
        <f t="shared" si="63"/>
        <v>0.0201269195573101</v>
      </c>
      <c r="R76" s="18">
        <f t="shared" si="64"/>
        <v>0.1355172</v>
      </c>
      <c r="S76" s="24">
        <f t="shared" si="65"/>
        <v>0.148519299080191</v>
      </c>
      <c r="T76" s="3">
        <v>0.01</v>
      </c>
      <c r="U76" s="25">
        <f t="shared" si="66"/>
        <v>0.00148519299080191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0.00697519299080191</v>
      </c>
      <c r="AU76" s="28">
        <f t="shared" si="70"/>
        <v>52.122</v>
      </c>
      <c r="AV76" s="1">
        <f t="shared" si="71"/>
        <v>0.26</v>
      </c>
      <c r="AW76" s="2">
        <f t="shared" si="72"/>
        <v>1.378</v>
      </c>
      <c r="AX76" s="1">
        <f t="shared" si="73"/>
        <v>872.719476800101</v>
      </c>
    </row>
    <row r="77" s="1" customFormat="1" spans="1:50">
      <c r="A77" s="13"/>
      <c r="B77" s="13"/>
      <c r="C77" s="16">
        <v>3</v>
      </c>
      <c r="D77" s="16">
        <v>10.1662165254839</v>
      </c>
      <c r="E77" s="19">
        <f t="shared" si="74"/>
        <v>8.49625364178572</v>
      </c>
      <c r="F77" s="16" t="s">
        <v>73</v>
      </c>
      <c r="G77" s="13">
        <v>4</v>
      </c>
      <c r="H77" s="18">
        <f t="shared" si="57"/>
        <v>10.1662165254839</v>
      </c>
      <c r="I77" s="18">
        <f t="shared" si="58"/>
        <v>283.316216525484</v>
      </c>
      <c r="J77" s="18">
        <f t="shared" si="59"/>
        <v>0.0626196362439149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1.95943118806705</v>
      </c>
      <c r="P77" s="18">
        <f t="shared" si="62"/>
        <v>0.122698868241741</v>
      </c>
      <c r="Q77" s="23">
        <f t="shared" si="63"/>
        <v>0.0319017057428525</v>
      </c>
      <c r="R77" s="18">
        <f t="shared" si="64"/>
        <v>0.1355172</v>
      </c>
      <c r="S77" s="24">
        <f t="shared" si="65"/>
        <v>0.235407060822187</v>
      </c>
      <c r="T77" s="3">
        <v>0.01</v>
      </c>
      <c r="U77" s="25">
        <f t="shared" si="66"/>
        <v>0.00235407060822187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0.00784407060822187</v>
      </c>
      <c r="AU77" s="28">
        <f t="shared" si="70"/>
        <v>52.122</v>
      </c>
      <c r="AV77" s="1">
        <f t="shared" si="71"/>
        <v>0.26</v>
      </c>
      <c r="AW77" s="2">
        <f t="shared" si="72"/>
        <v>1.378</v>
      </c>
      <c r="AX77" s="1">
        <f t="shared" si="73"/>
        <v>981.431367736741</v>
      </c>
    </row>
    <row r="78" s="1" customFormat="1" spans="1:50">
      <c r="A78" s="13"/>
      <c r="B78" s="13"/>
      <c r="C78" s="16">
        <v>4</v>
      </c>
      <c r="D78" s="16">
        <v>18.1493543654667</v>
      </c>
      <c r="E78" s="19">
        <f t="shared" si="74"/>
        <v>10.1662165254839</v>
      </c>
      <c r="F78" s="16" t="s">
        <v>73</v>
      </c>
      <c r="G78" s="13">
        <v>5</v>
      </c>
      <c r="H78" s="18">
        <f t="shared" si="57"/>
        <v>18.1493543654667</v>
      </c>
      <c r="I78" s="18">
        <f t="shared" si="58"/>
        <v>291.299354365467</v>
      </c>
      <c r="J78" s="18">
        <f t="shared" si="59"/>
        <v>0.160600793005078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1.74489570383404</v>
      </c>
      <c r="O78" s="18">
        <f t="shared" si="75"/>
        <v>0.613056615991265</v>
      </c>
      <c r="P78" s="18">
        <f t="shared" si="62"/>
        <v>0.0984573786852068</v>
      </c>
      <c r="Q78" s="23">
        <f t="shared" si="63"/>
        <v>0.0255989184581538</v>
      </c>
      <c r="R78" s="18">
        <f t="shared" si="64"/>
        <v>0.1355172</v>
      </c>
      <c r="S78" s="24">
        <f t="shared" si="65"/>
        <v>0.18889792925292</v>
      </c>
      <c r="T78" s="3">
        <v>0.01</v>
      </c>
      <c r="U78" s="25">
        <f t="shared" si="66"/>
        <v>0.0018889792925292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0.0118389792925292</v>
      </c>
      <c r="AU78" s="28">
        <f t="shared" si="70"/>
        <v>52.122</v>
      </c>
      <c r="AV78" s="1">
        <f t="shared" si="71"/>
        <v>0.26</v>
      </c>
      <c r="AW78" s="2">
        <f t="shared" si="72"/>
        <v>1.378</v>
      </c>
      <c r="AX78" s="1">
        <f t="shared" si="73"/>
        <v>1481.26479477315</v>
      </c>
    </row>
    <row r="79" s="1" customFormat="1" spans="1:50">
      <c r="A79" s="13"/>
      <c r="B79" s="13"/>
      <c r="C79" s="16">
        <v>5</v>
      </c>
      <c r="D79" s="16">
        <v>21.7310471151613</v>
      </c>
      <c r="E79" s="19">
        <f t="shared" si="74"/>
        <v>18.1493543654667</v>
      </c>
      <c r="F79" s="16" t="s">
        <v>75</v>
      </c>
      <c r="G79" s="13">
        <v>6</v>
      </c>
      <c r="H79" s="18">
        <f t="shared" si="57"/>
        <v>21.7310471151613</v>
      </c>
      <c r="I79" s="18">
        <f t="shared" si="58"/>
        <v>294.881047115161</v>
      </c>
      <c r="J79" s="18">
        <f t="shared" si="59"/>
        <v>0.241028204620455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1.03581923730606</v>
      </c>
      <c r="P79" s="18">
        <f t="shared" si="62"/>
        <v>0.249661651079208</v>
      </c>
      <c r="Q79" s="23">
        <f t="shared" si="63"/>
        <v>0.0649120292805942</v>
      </c>
      <c r="R79" s="18">
        <f t="shared" si="64"/>
        <v>0.1355172</v>
      </c>
      <c r="S79" s="24">
        <f t="shared" si="65"/>
        <v>0.47899476435902</v>
      </c>
      <c r="T79" s="3">
        <v>0.01</v>
      </c>
      <c r="U79" s="25">
        <f t="shared" si="66"/>
        <v>0.0047899476435902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0.0147399476435902</v>
      </c>
      <c r="AU79" s="28">
        <f t="shared" si="70"/>
        <v>52.122</v>
      </c>
      <c r="AV79" s="1">
        <f t="shared" si="71"/>
        <v>0.26</v>
      </c>
      <c r="AW79" s="2">
        <f t="shared" si="72"/>
        <v>1.378</v>
      </c>
      <c r="AX79" s="1">
        <f t="shared" si="73"/>
        <v>1844.22702175241</v>
      </c>
    </row>
    <row r="80" s="1" customFormat="1" spans="1:50">
      <c r="A80" s="13"/>
      <c r="B80" s="13"/>
      <c r="C80" s="16">
        <v>6</v>
      </c>
      <c r="D80" s="16">
        <v>25.396850375</v>
      </c>
      <c r="E80" s="19">
        <f t="shared" si="74"/>
        <v>21.7310471151613</v>
      </c>
      <c r="F80" s="16" t="s">
        <v>73</v>
      </c>
      <c r="G80" s="13">
        <v>7</v>
      </c>
      <c r="H80" s="18">
        <f t="shared" si="57"/>
        <v>25.396850375</v>
      </c>
      <c r="I80" s="18">
        <f t="shared" si="58"/>
        <v>298.546850375</v>
      </c>
      <c r="J80" s="18">
        <f t="shared" si="59"/>
        <v>0.361532881958964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1.30737758622685</v>
      </c>
      <c r="P80" s="18">
        <f t="shared" si="62"/>
        <v>0.472659986557147</v>
      </c>
      <c r="Q80" s="23">
        <f t="shared" si="63"/>
        <v>0.122891596504858</v>
      </c>
      <c r="R80" s="18">
        <f t="shared" si="64"/>
        <v>0.1355172</v>
      </c>
      <c r="S80" s="24">
        <f t="shared" si="65"/>
        <v>0.906833940672167</v>
      </c>
      <c r="T80" s="3">
        <v>0.01</v>
      </c>
      <c r="U80" s="25">
        <f t="shared" si="66"/>
        <v>0.00906833940672167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0.0239683394067217</v>
      </c>
      <c r="AU80" s="28">
        <f t="shared" si="70"/>
        <v>52.122</v>
      </c>
      <c r="AV80" s="1">
        <f t="shared" si="71"/>
        <v>0.26</v>
      </c>
      <c r="AW80" s="2">
        <f t="shared" si="72"/>
        <v>1.378</v>
      </c>
      <c r="AX80" s="1">
        <f t="shared" si="73"/>
        <v>2998.86134396356</v>
      </c>
    </row>
    <row r="81" s="1" customFormat="1" spans="1:50">
      <c r="A81" s="13"/>
      <c r="B81" s="13"/>
      <c r="C81" s="16">
        <v>7</v>
      </c>
      <c r="D81" s="16">
        <v>28.6152822254839</v>
      </c>
      <c r="E81" s="19">
        <f t="shared" si="74"/>
        <v>25.396850375</v>
      </c>
      <c r="F81" s="16" t="s">
        <v>73</v>
      </c>
      <c r="G81" s="13">
        <v>8</v>
      </c>
      <c r="H81" s="18">
        <f t="shared" si="57"/>
        <v>28.6152822254839</v>
      </c>
      <c r="I81" s="18">
        <f t="shared" si="58"/>
        <v>301.765282225484</v>
      </c>
      <c r="J81" s="18">
        <f t="shared" si="59"/>
        <v>0.511932115951535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1.3559375996697</v>
      </c>
      <c r="P81" s="18">
        <f t="shared" si="62"/>
        <v>0.694148004497157</v>
      </c>
      <c r="Q81" s="23">
        <f t="shared" si="63"/>
        <v>0.180478481169261</v>
      </c>
      <c r="R81" s="18">
        <f t="shared" si="64"/>
        <v>0.1355172</v>
      </c>
      <c r="S81" s="24">
        <f t="shared" si="65"/>
        <v>1.33177545853412</v>
      </c>
      <c r="T81" s="3">
        <v>0.01</v>
      </c>
      <c r="U81" s="25">
        <f t="shared" si="66"/>
        <v>0.0133177545853412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0.0282177545853413</v>
      </c>
      <c r="AU81" s="28">
        <f t="shared" si="70"/>
        <v>52.122</v>
      </c>
      <c r="AV81" s="1">
        <f t="shared" si="71"/>
        <v>0.26</v>
      </c>
      <c r="AW81" s="2">
        <f t="shared" si="72"/>
        <v>1.378</v>
      </c>
      <c r="AX81" s="1">
        <f t="shared" si="73"/>
        <v>3530.53801531612</v>
      </c>
    </row>
    <row r="82" s="1" customFormat="1" spans="1:50">
      <c r="A82" s="13"/>
      <c r="B82" s="13"/>
      <c r="C82" s="16">
        <v>8</v>
      </c>
      <c r="D82" s="16">
        <v>27.3740659867742</v>
      </c>
      <c r="E82" s="19">
        <f t="shared" si="74"/>
        <v>28.6152822254839</v>
      </c>
      <c r="F82" s="16" t="s">
        <v>73</v>
      </c>
      <c r="G82" s="13">
        <v>9</v>
      </c>
      <c r="H82" s="18">
        <f t="shared" si="57"/>
        <v>27.3740659867742</v>
      </c>
      <c r="I82" s="18">
        <f t="shared" si="58"/>
        <v>300.524065986774</v>
      </c>
      <c r="J82" s="18">
        <f t="shared" si="59"/>
        <v>0.448060140599222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1.18300959517255</v>
      </c>
      <c r="P82" s="18">
        <f t="shared" si="62"/>
        <v>0.53005944554324</v>
      </c>
      <c r="Q82" s="23">
        <f t="shared" si="63"/>
        <v>0.137815455841242</v>
      </c>
      <c r="R82" s="18">
        <f t="shared" si="64"/>
        <v>0.1355172</v>
      </c>
      <c r="S82" s="24">
        <f t="shared" si="65"/>
        <v>1.01695914497379</v>
      </c>
      <c r="T82" s="3">
        <v>0.01</v>
      </c>
      <c r="U82" s="25">
        <f t="shared" si="66"/>
        <v>0.0101695914497379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0.0250695914497379</v>
      </c>
      <c r="AU82" s="28">
        <f t="shared" si="70"/>
        <v>52.122</v>
      </c>
      <c r="AV82" s="1">
        <f t="shared" si="71"/>
        <v>0.26</v>
      </c>
      <c r="AW82" s="2">
        <f t="shared" si="72"/>
        <v>1.378</v>
      </c>
      <c r="AX82" s="1">
        <f t="shared" si="73"/>
        <v>3136.64736767266</v>
      </c>
    </row>
    <row r="83" s="1" customFormat="1" spans="1:50">
      <c r="A83" s="13"/>
      <c r="B83" s="13"/>
      <c r="C83" s="16">
        <v>9</v>
      </c>
      <c r="D83" s="16">
        <v>23.0149553143333</v>
      </c>
      <c r="E83" s="19">
        <f t="shared" si="74"/>
        <v>27.3740659867742</v>
      </c>
      <c r="F83" s="16" t="s">
        <v>73</v>
      </c>
      <c r="G83" s="13">
        <v>10</v>
      </c>
      <c r="H83" s="18">
        <f t="shared" si="57"/>
        <v>23.0149553143333</v>
      </c>
      <c r="I83" s="18">
        <f t="shared" si="58"/>
        <v>296.164955314333</v>
      </c>
      <c r="J83" s="18">
        <f t="shared" si="59"/>
        <v>0.278121108144384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1.17417014962931</v>
      </c>
      <c r="P83" s="18">
        <f t="shared" si="62"/>
        <v>0.32656150316496</v>
      </c>
      <c r="Q83" s="23">
        <f t="shared" si="63"/>
        <v>0.0849059908228896</v>
      </c>
      <c r="R83" s="18">
        <f t="shared" si="64"/>
        <v>0.1355172</v>
      </c>
      <c r="S83" s="24">
        <f t="shared" si="65"/>
        <v>0.626532948016116</v>
      </c>
      <c r="T83" s="3">
        <v>0.01</v>
      </c>
      <c r="U83" s="25">
        <f t="shared" si="66"/>
        <v>0.00626532948016116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0.0162153294801612</v>
      </c>
      <c r="AU83" s="28">
        <f t="shared" si="70"/>
        <v>52.122</v>
      </c>
      <c r="AV83" s="1">
        <f t="shared" si="71"/>
        <v>0.26</v>
      </c>
      <c r="AW83" s="2">
        <f t="shared" si="72"/>
        <v>1.378</v>
      </c>
      <c r="AX83" s="1">
        <f t="shared" si="73"/>
        <v>2028.82327108781</v>
      </c>
    </row>
    <row r="84" s="1" customFormat="1" spans="1:50">
      <c r="A84" s="13"/>
      <c r="B84" s="13"/>
      <c r="C84" s="16">
        <v>10</v>
      </c>
      <c r="D84" s="16">
        <v>17.7563402025806</v>
      </c>
      <c r="E84" s="19">
        <f t="shared" si="74"/>
        <v>23.0149553143333</v>
      </c>
      <c r="F84" s="16" t="s">
        <v>73</v>
      </c>
      <c r="G84" s="13">
        <v>11</v>
      </c>
      <c r="H84" s="18">
        <f t="shared" si="57"/>
        <v>17.7563402025806</v>
      </c>
      <c r="I84" s="18">
        <f t="shared" si="58"/>
        <v>290.906340202581</v>
      </c>
      <c r="J84" s="18">
        <f t="shared" si="59"/>
        <v>0.153509752189759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0.805228214141129</v>
      </c>
      <c r="O84" s="18">
        <f t="shared" si="75"/>
        <v>0.563600432323217</v>
      </c>
      <c r="P84" s="18">
        <f t="shared" si="62"/>
        <v>0.0865181626999782</v>
      </c>
      <c r="Q84" s="23">
        <f t="shared" si="63"/>
        <v>0.0224947223019943</v>
      </c>
      <c r="R84" s="18">
        <f t="shared" si="64"/>
        <v>0.1355172</v>
      </c>
      <c r="S84" s="24">
        <f t="shared" si="65"/>
        <v>0.165991640190281</v>
      </c>
      <c r="T84" s="3">
        <v>0.01</v>
      </c>
      <c r="U84" s="25">
        <f t="shared" si="66"/>
        <v>0.00165991640190281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0.0116099164019028</v>
      </c>
      <c r="AU84" s="28">
        <f t="shared" si="70"/>
        <v>52.122</v>
      </c>
      <c r="AV84" s="1">
        <f t="shared" si="71"/>
        <v>0.26</v>
      </c>
      <c r="AW84" s="2">
        <f t="shared" si="72"/>
        <v>1.378</v>
      </c>
      <c r="AX84" s="1">
        <f t="shared" si="73"/>
        <v>1452.60499334179</v>
      </c>
    </row>
    <row r="85" s="1" customFormat="1" spans="1:51">
      <c r="A85" s="13"/>
      <c r="B85" s="13"/>
      <c r="C85" s="16">
        <v>11</v>
      </c>
      <c r="D85" s="16">
        <v>15.5097106039667</v>
      </c>
      <c r="E85" s="19">
        <f t="shared" si="74"/>
        <v>17.7563402025806</v>
      </c>
      <c r="F85" s="16" t="s">
        <v>75</v>
      </c>
      <c r="G85" s="13">
        <v>12</v>
      </c>
      <c r="H85" s="18">
        <f t="shared" si="57"/>
        <v>15.5097106039667</v>
      </c>
      <c r="I85" s="18">
        <f t="shared" si="58"/>
        <v>288.659710603967</v>
      </c>
      <c r="J85" s="18">
        <f t="shared" si="59"/>
        <v>0.118304759711765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0.998302269623239</v>
      </c>
      <c r="P85" s="18">
        <f t="shared" si="62"/>
        <v>0.118103910127487</v>
      </c>
      <c r="Q85" s="23">
        <f t="shared" si="63"/>
        <v>0.0307070166331466</v>
      </c>
      <c r="R85" s="18">
        <f t="shared" si="64"/>
        <v>0.1355172</v>
      </c>
      <c r="S85" s="24">
        <f t="shared" si="65"/>
        <v>0.226591286073994</v>
      </c>
      <c r="T85" s="3">
        <v>0.01</v>
      </c>
      <c r="U85" s="25">
        <f t="shared" si="66"/>
        <v>0.00226591286073994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0.00775591286073994</v>
      </c>
      <c r="AU85" s="28">
        <f t="shared" si="70"/>
        <v>52.122</v>
      </c>
      <c r="AV85" s="1">
        <f t="shared" si="71"/>
        <v>0.26</v>
      </c>
      <c r="AW85" s="2">
        <f t="shared" si="72"/>
        <v>1.378</v>
      </c>
      <c r="AX85" s="1">
        <f t="shared" si="73"/>
        <v>970.40128106247</v>
      </c>
      <c r="AY85" s="1">
        <f>SUM(AX74:AX85)</f>
        <v>21344.6478977872</v>
      </c>
    </row>
    <row r="86" s="1" customFormat="1" spans="1:46">
      <c r="A86" s="13"/>
      <c r="B86" s="13"/>
      <c r="C86" s="16">
        <v>12</v>
      </c>
      <c r="D86" s="16">
        <v>6.70188743912903</v>
      </c>
      <c r="E86" s="19">
        <f t="shared" si="74"/>
        <v>15.5097106039667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6">
        <v>8.31911419990323</v>
      </c>
      <c r="E90" s="16"/>
      <c r="F90" s="16"/>
      <c r="G90" s="13">
        <v>1</v>
      </c>
      <c r="H90" s="18">
        <f t="shared" ref="H90:H101" si="76">E91</f>
        <v>8.31911419990323</v>
      </c>
      <c r="I90" s="18">
        <f t="shared" ref="I90:I101" si="77">H90+273.15</f>
        <v>281.469114199903</v>
      </c>
      <c r="J90" s="18">
        <f t="shared" ref="J90:J101" si="78">EXP(($C$16*(I90-$C$14))/($C$17*I90*$C$14))</f>
        <v>0.049976294987084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0.0142282511828228</v>
      </c>
      <c r="Q90" s="23">
        <f t="shared" ref="Q90:Q101" si="82">P90*$B$76</f>
        <v>0.00369934530753393</v>
      </c>
      <c r="R90" s="18">
        <f t="shared" ref="R90:R101" si="83">L90*$B$76</f>
        <v>0.074022</v>
      </c>
      <c r="S90" s="24">
        <f t="shared" ref="S90:S101" si="84">Q90/R90</f>
        <v>0.049976294987084</v>
      </c>
      <c r="T90" s="3">
        <v>0.01</v>
      </c>
      <c r="U90" s="25">
        <f t="shared" ref="U90:U101" si="85">S90*T90</f>
        <v>0.00049976294987084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0.0104497629498708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0.0434571352156645</v>
      </c>
      <c r="AX90" s="1">
        <f t="shared" ref="AX90:AX101" si="92">AW90*10000*AV90*0.67*AU90*AT90</f>
        <v>22.5218027154498</v>
      </c>
      <c r="AZ90" s="2">
        <f t="shared" ref="AZ90:AZ101" si="93">$E$10</f>
        <v>0.143827617663788</v>
      </c>
      <c r="BA90" s="1">
        <f t="shared" ref="BA90:BA101" si="94">AZ90*10000*AV90*0.67*AU90*AT90</f>
        <v>74.5391341141457</v>
      </c>
    </row>
    <row r="91" s="1" customFormat="1" spans="1:53">
      <c r="A91" s="13" t="s">
        <v>74</v>
      </c>
      <c r="B91" s="13">
        <v>1</v>
      </c>
      <c r="C91" s="16">
        <v>1</v>
      </c>
      <c r="D91" s="16">
        <v>1.66754980570968</v>
      </c>
      <c r="E91" s="19">
        <f t="shared" ref="E91:E102" si="95">D90</f>
        <v>8.31911419990323</v>
      </c>
      <c r="F91" s="16" t="s">
        <v>73</v>
      </c>
      <c r="G91" s="13">
        <v>2</v>
      </c>
      <c r="H91" s="18">
        <f t="shared" si="76"/>
        <v>1.66754980570968</v>
      </c>
      <c r="I91" s="18">
        <f t="shared" si="77"/>
        <v>274.81754980571</v>
      </c>
      <c r="J91" s="18">
        <f t="shared" si="78"/>
        <v>0.0216343225211796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0.555171748817177</v>
      </c>
      <c r="P91" s="18">
        <f t="shared" si="81"/>
        <v>0.0120107646685581</v>
      </c>
      <c r="Q91" s="23">
        <f t="shared" si="82"/>
        <v>0.00312279881382511</v>
      </c>
      <c r="R91" s="18">
        <f t="shared" si="83"/>
        <v>0.074022</v>
      </c>
      <c r="S91" s="24">
        <f t="shared" si="84"/>
        <v>0.042187441758195</v>
      </c>
      <c r="T91" s="3">
        <v>0.01</v>
      </c>
      <c r="U91" s="25">
        <f t="shared" si="85"/>
        <v>0.00042187441758195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0.00591187441758195</v>
      </c>
      <c r="AU91" s="28">
        <f t="shared" si="89"/>
        <v>28.47</v>
      </c>
      <c r="AV91" s="1">
        <f t="shared" si="90"/>
        <v>0.26</v>
      </c>
      <c r="AW91" s="2">
        <f t="shared" si="91"/>
        <v>0.0434571352156645</v>
      </c>
      <c r="AX91" s="1">
        <f t="shared" si="92"/>
        <v>12.7415396837247</v>
      </c>
      <c r="AZ91" s="2">
        <f t="shared" si="93"/>
        <v>0.143827617663788</v>
      </c>
      <c r="BA91" s="1">
        <f t="shared" si="94"/>
        <v>42.1699518153735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6">
        <v>8.49625364178572</v>
      </c>
      <c r="E92" s="19">
        <f t="shared" si="95"/>
        <v>1.66754980570968</v>
      </c>
      <c r="F92" s="16" t="s">
        <v>73</v>
      </c>
      <c r="G92" s="13">
        <v>3</v>
      </c>
      <c r="H92" s="18">
        <f t="shared" si="76"/>
        <v>8.49625364178572</v>
      </c>
      <c r="I92" s="18">
        <f t="shared" si="77"/>
        <v>281.646253641786</v>
      </c>
      <c r="J92" s="18">
        <f t="shared" si="78"/>
        <v>0.0510755371466323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0.827860984148619</v>
      </c>
      <c r="P92" s="18">
        <f t="shared" si="81"/>
        <v>0.0422834444481304</v>
      </c>
      <c r="Q92" s="23">
        <f t="shared" si="82"/>
        <v>0.0109936955565139</v>
      </c>
      <c r="R92" s="18">
        <f t="shared" si="83"/>
        <v>0.074022</v>
      </c>
      <c r="S92" s="24">
        <f t="shared" si="84"/>
        <v>0.148519299080191</v>
      </c>
      <c r="T92" s="3">
        <v>0.01</v>
      </c>
      <c r="U92" s="25">
        <f t="shared" si="85"/>
        <v>0.00148519299080191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0.00697519299080191</v>
      </c>
      <c r="AU92" s="28">
        <f t="shared" si="89"/>
        <v>28.47</v>
      </c>
      <c r="AV92" s="1">
        <f t="shared" si="90"/>
        <v>0.26</v>
      </c>
      <c r="AW92" s="2">
        <f t="shared" si="91"/>
        <v>0.0434571352156645</v>
      </c>
      <c r="AX92" s="1">
        <f t="shared" si="92"/>
        <v>15.033252064629</v>
      </c>
      <c r="AZ92" s="2">
        <f t="shared" si="93"/>
        <v>0.143827617663788</v>
      </c>
      <c r="BA92" s="1">
        <f t="shared" si="94"/>
        <v>49.75470240881</v>
      </c>
    </row>
    <row r="93" s="1" customFormat="1" spans="1:53">
      <c r="A93" s="13"/>
      <c r="B93" s="13"/>
      <c r="C93" s="16">
        <v>3</v>
      </c>
      <c r="D93" s="16">
        <v>10.1662165254839</v>
      </c>
      <c r="E93" s="19">
        <f t="shared" si="95"/>
        <v>8.49625364178572</v>
      </c>
      <c r="F93" s="16" t="s">
        <v>73</v>
      </c>
      <c r="G93" s="13">
        <v>4</v>
      </c>
      <c r="H93" s="18">
        <f t="shared" si="76"/>
        <v>10.1662165254839</v>
      </c>
      <c r="I93" s="18">
        <f t="shared" si="77"/>
        <v>283.316216525484</v>
      </c>
      <c r="J93" s="18">
        <f t="shared" si="78"/>
        <v>0.0626196362439149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1.07027753970049</v>
      </c>
      <c r="P93" s="18">
        <f t="shared" si="81"/>
        <v>0.0670203902160768</v>
      </c>
      <c r="Q93" s="23">
        <f t="shared" si="82"/>
        <v>0.01742530145618</v>
      </c>
      <c r="R93" s="18">
        <f t="shared" si="83"/>
        <v>0.074022</v>
      </c>
      <c r="S93" s="24">
        <f t="shared" si="84"/>
        <v>0.235407060822187</v>
      </c>
      <c r="T93" s="3">
        <v>0.01</v>
      </c>
      <c r="U93" s="25">
        <f t="shared" si="85"/>
        <v>0.00235407060822187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0.00784407060822187</v>
      </c>
      <c r="AU93" s="28">
        <f t="shared" si="89"/>
        <v>28.47</v>
      </c>
      <c r="AV93" s="1">
        <f t="shared" si="90"/>
        <v>0.26</v>
      </c>
      <c r="AW93" s="2">
        <f t="shared" si="91"/>
        <v>0.0434571352156645</v>
      </c>
      <c r="AX93" s="1">
        <f t="shared" si="92"/>
        <v>16.9058964851078</v>
      </c>
      <c r="AZ93" s="2">
        <f t="shared" si="93"/>
        <v>0.143827617663788</v>
      </c>
      <c r="BA93" s="1">
        <f t="shared" si="94"/>
        <v>55.952487522629</v>
      </c>
    </row>
    <row r="94" s="1" customFormat="1" spans="1:53">
      <c r="A94" s="13"/>
      <c r="B94" s="13"/>
      <c r="C94" s="16">
        <v>4</v>
      </c>
      <c r="D94" s="16">
        <v>18.1493543654667</v>
      </c>
      <c r="E94" s="19">
        <f t="shared" si="95"/>
        <v>10.1662165254839</v>
      </c>
      <c r="F94" s="16" t="s">
        <v>73</v>
      </c>
      <c r="G94" s="13">
        <v>5</v>
      </c>
      <c r="H94" s="18">
        <f t="shared" si="76"/>
        <v>18.1493543654667</v>
      </c>
      <c r="I94" s="18">
        <f t="shared" si="77"/>
        <v>291.299354365467</v>
      </c>
      <c r="J94" s="18">
        <f t="shared" si="78"/>
        <v>0.160600793005078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0.953094292010191</v>
      </c>
      <c r="O94" s="18">
        <f t="shared" si="96"/>
        <v>0.334862857474221</v>
      </c>
      <c r="P94" s="18">
        <f t="shared" si="81"/>
        <v>0.0537792404583062</v>
      </c>
      <c r="Q94" s="23">
        <f t="shared" si="82"/>
        <v>0.0139826025191596</v>
      </c>
      <c r="R94" s="18">
        <f t="shared" si="83"/>
        <v>0.074022</v>
      </c>
      <c r="S94" s="24">
        <f t="shared" si="84"/>
        <v>0.18889792925292</v>
      </c>
      <c r="T94" s="3">
        <v>0.01</v>
      </c>
      <c r="U94" s="25">
        <f t="shared" si="85"/>
        <v>0.0018889792925292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0.0118389792925292</v>
      </c>
      <c r="AU94" s="28">
        <f t="shared" si="89"/>
        <v>28.47</v>
      </c>
      <c r="AV94" s="1">
        <f t="shared" si="90"/>
        <v>0.26</v>
      </c>
      <c r="AW94" s="2">
        <f t="shared" si="91"/>
        <v>0.0434571352156645</v>
      </c>
      <c r="AX94" s="1">
        <f t="shared" si="92"/>
        <v>25.5159047394404</v>
      </c>
      <c r="AZ94" s="2">
        <f t="shared" si="93"/>
        <v>0.143827617663788</v>
      </c>
      <c r="BA94" s="1">
        <f t="shared" si="94"/>
        <v>84.4485439041787</v>
      </c>
    </row>
    <row r="95" s="1" customFormat="1" spans="1:53">
      <c r="A95" s="13"/>
      <c r="B95" s="13"/>
      <c r="C95" s="16">
        <v>5</v>
      </c>
      <c r="D95" s="16">
        <v>21.7310471151613</v>
      </c>
      <c r="E95" s="19">
        <f t="shared" si="95"/>
        <v>18.1493543654667</v>
      </c>
      <c r="F95" s="16" t="s">
        <v>75</v>
      </c>
      <c r="G95" s="13">
        <v>6</v>
      </c>
      <c r="H95" s="18">
        <f t="shared" si="76"/>
        <v>21.7310471151613</v>
      </c>
      <c r="I95" s="18">
        <f t="shared" si="77"/>
        <v>294.881047115161</v>
      </c>
      <c r="J95" s="18">
        <f t="shared" si="78"/>
        <v>0.241028204620455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0.565783617015914</v>
      </c>
      <c r="P95" s="18">
        <f t="shared" si="81"/>
        <v>0.136369809413013</v>
      </c>
      <c r="Q95" s="23">
        <f t="shared" si="82"/>
        <v>0.0354561504473834</v>
      </c>
      <c r="R95" s="18">
        <f t="shared" si="83"/>
        <v>0.074022</v>
      </c>
      <c r="S95" s="24">
        <f t="shared" si="84"/>
        <v>0.47899476435902</v>
      </c>
      <c r="T95" s="3">
        <v>0.01</v>
      </c>
      <c r="U95" s="25">
        <f t="shared" si="85"/>
        <v>0.0047899476435902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0.0147399476435902</v>
      </c>
      <c r="AU95" s="28">
        <f t="shared" si="89"/>
        <v>28.47</v>
      </c>
      <c r="AV95" s="1">
        <f t="shared" si="90"/>
        <v>0.26</v>
      </c>
      <c r="AW95" s="2">
        <f t="shared" si="91"/>
        <v>0.0434571352156645</v>
      </c>
      <c r="AX95" s="1">
        <f t="shared" si="92"/>
        <v>31.7682032078155</v>
      </c>
      <c r="AZ95" s="2">
        <f t="shared" si="93"/>
        <v>0.143827617663788</v>
      </c>
      <c r="BA95" s="1">
        <f t="shared" si="94"/>
        <v>105.141421820926</v>
      </c>
    </row>
    <row r="96" s="1" customFormat="1" spans="1:53">
      <c r="A96" s="13"/>
      <c r="B96" s="13"/>
      <c r="C96" s="16">
        <v>6</v>
      </c>
      <c r="D96" s="16">
        <v>25.396850375</v>
      </c>
      <c r="E96" s="19">
        <f t="shared" si="95"/>
        <v>21.7310471151613</v>
      </c>
      <c r="F96" s="16" t="s">
        <v>73</v>
      </c>
      <c r="G96" s="13">
        <v>7</v>
      </c>
      <c r="H96" s="18">
        <f t="shared" si="76"/>
        <v>25.396850375</v>
      </c>
      <c r="I96" s="18">
        <f t="shared" si="77"/>
        <v>298.546850375</v>
      </c>
      <c r="J96" s="18">
        <f t="shared" si="78"/>
        <v>0.361532881958964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0.714113807602901</v>
      </c>
      <c r="P96" s="18">
        <f t="shared" si="81"/>
        <v>0.258175622909366</v>
      </c>
      <c r="Q96" s="23">
        <f t="shared" si="82"/>
        <v>0.0671256619564352</v>
      </c>
      <c r="R96" s="18">
        <f t="shared" si="83"/>
        <v>0.074022</v>
      </c>
      <c r="S96" s="24">
        <f t="shared" si="84"/>
        <v>0.906833940672167</v>
      </c>
      <c r="T96" s="3">
        <v>0.01</v>
      </c>
      <c r="U96" s="25">
        <f t="shared" si="85"/>
        <v>0.00906833940672168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0.0239683394067217</v>
      </c>
      <c r="AU96" s="28">
        <f t="shared" si="89"/>
        <v>28.47</v>
      </c>
      <c r="AV96" s="1">
        <f t="shared" si="90"/>
        <v>0.26</v>
      </c>
      <c r="AW96" s="2">
        <f t="shared" si="91"/>
        <v>0.0434571352156645</v>
      </c>
      <c r="AX96" s="1">
        <f t="shared" si="92"/>
        <v>51.6576513864173</v>
      </c>
      <c r="AZ96" s="2">
        <f t="shared" si="93"/>
        <v>0.143827617663788</v>
      </c>
      <c r="BA96" s="1">
        <f t="shared" si="94"/>
        <v>170.968401302641</v>
      </c>
    </row>
    <row r="97" s="1" customFormat="1" spans="1:53">
      <c r="A97" s="13"/>
      <c r="B97" s="13"/>
      <c r="C97" s="16">
        <v>7</v>
      </c>
      <c r="D97" s="16">
        <v>28.6152822254839</v>
      </c>
      <c r="E97" s="19">
        <f t="shared" si="95"/>
        <v>25.396850375</v>
      </c>
      <c r="F97" s="16" t="s">
        <v>73</v>
      </c>
      <c r="G97" s="13">
        <v>8</v>
      </c>
      <c r="H97" s="18">
        <f t="shared" si="76"/>
        <v>28.6152822254839</v>
      </c>
      <c r="I97" s="18">
        <f t="shared" si="77"/>
        <v>301.765282225484</v>
      </c>
      <c r="J97" s="18">
        <f t="shared" si="78"/>
        <v>0.511932115951535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0.740638184693535</v>
      </c>
      <c r="P97" s="18">
        <f t="shared" si="81"/>
        <v>0.379156473044665</v>
      </c>
      <c r="Q97" s="23">
        <f t="shared" si="82"/>
        <v>0.098580682991613</v>
      </c>
      <c r="R97" s="18">
        <f t="shared" si="83"/>
        <v>0.074022</v>
      </c>
      <c r="S97" s="24">
        <f t="shared" si="84"/>
        <v>1.33177545853412</v>
      </c>
      <c r="T97" s="3">
        <v>0.01</v>
      </c>
      <c r="U97" s="25">
        <f t="shared" si="85"/>
        <v>0.0133177545853412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0.0282177545853412</v>
      </c>
      <c r="AU97" s="28">
        <f t="shared" si="89"/>
        <v>28.47</v>
      </c>
      <c r="AV97" s="1">
        <f t="shared" si="90"/>
        <v>0.26</v>
      </c>
      <c r="AW97" s="2">
        <f t="shared" si="91"/>
        <v>0.0434571352156645</v>
      </c>
      <c r="AX97" s="1">
        <f t="shared" si="92"/>
        <v>60.8161835720772</v>
      </c>
      <c r="AZ97" s="2">
        <f t="shared" si="93"/>
        <v>0.143827617663788</v>
      </c>
      <c r="BA97" s="1">
        <f t="shared" si="94"/>
        <v>201.279876254303</v>
      </c>
    </row>
    <row r="98" s="1" customFormat="1" spans="1:53">
      <c r="A98" s="13"/>
      <c r="B98" s="13"/>
      <c r="C98" s="16">
        <v>8</v>
      </c>
      <c r="D98" s="16">
        <v>27.3740659867742</v>
      </c>
      <c r="E98" s="19">
        <f t="shared" si="95"/>
        <v>28.6152822254839</v>
      </c>
      <c r="F98" s="16" t="s">
        <v>73</v>
      </c>
      <c r="G98" s="13">
        <v>9</v>
      </c>
      <c r="H98" s="18">
        <f t="shared" si="76"/>
        <v>27.3740659867742</v>
      </c>
      <c r="I98" s="18">
        <f t="shared" si="77"/>
        <v>300.524065986774</v>
      </c>
      <c r="J98" s="18">
        <f t="shared" si="78"/>
        <v>0.448060140599222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0.64618171164887</v>
      </c>
      <c r="P98" s="18">
        <f t="shared" si="81"/>
        <v>0.289528268574039</v>
      </c>
      <c r="Q98" s="23">
        <f t="shared" si="82"/>
        <v>0.07527734982925</v>
      </c>
      <c r="R98" s="18">
        <f t="shared" si="83"/>
        <v>0.074022</v>
      </c>
      <c r="S98" s="24">
        <f t="shared" si="84"/>
        <v>1.01695914497379</v>
      </c>
      <c r="T98" s="3">
        <v>0.01</v>
      </c>
      <c r="U98" s="25">
        <f t="shared" si="85"/>
        <v>0.0101695914497379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0.0250695914497379</v>
      </c>
      <c r="AU98" s="28">
        <f t="shared" si="89"/>
        <v>28.47</v>
      </c>
      <c r="AV98" s="1">
        <f t="shared" si="90"/>
        <v>0.26</v>
      </c>
      <c r="AW98" s="2">
        <f t="shared" si="91"/>
        <v>0.0434571352156645</v>
      </c>
      <c r="AX98" s="1">
        <f t="shared" si="92"/>
        <v>54.0311197006535</v>
      </c>
      <c r="AZ98" s="2">
        <f t="shared" si="93"/>
        <v>0.143827617663788</v>
      </c>
      <c r="BA98" s="1">
        <f t="shared" si="94"/>
        <v>178.823734875436</v>
      </c>
    </row>
    <row r="99" s="1" customFormat="1" spans="1:53">
      <c r="A99" s="13"/>
      <c r="B99" s="13"/>
      <c r="C99" s="16">
        <v>9</v>
      </c>
      <c r="D99" s="16">
        <v>23.0149553143333</v>
      </c>
      <c r="E99" s="19">
        <f t="shared" si="95"/>
        <v>27.3740659867742</v>
      </c>
      <c r="F99" s="16" t="s">
        <v>73</v>
      </c>
      <c r="G99" s="13">
        <v>10</v>
      </c>
      <c r="H99" s="18">
        <f t="shared" si="76"/>
        <v>23.0149553143333</v>
      </c>
      <c r="I99" s="18">
        <f t="shared" si="77"/>
        <v>296.164955314333</v>
      </c>
      <c r="J99" s="18">
        <f t="shared" si="78"/>
        <v>0.278121108144384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0.641353443074831</v>
      </c>
      <c r="P99" s="18">
        <f t="shared" si="81"/>
        <v>0.178373930300188</v>
      </c>
      <c r="Q99" s="23">
        <f t="shared" si="82"/>
        <v>0.0463772218780489</v>
      </c>
      <c r="R99" s="18">
        <f t="shared" si="83"/>
        <v>0.074022</v>
      </c>
      <c r="S99" s="24">
        <f t="shared" si="84"/>
        <v>0.626532948016116</v>
      </c>
      <c r="T99" s="3">
        <v>0.01</v>
      </c>
      <c r="U99" s="25">
        <f t="shared" si="85"/>
        <v>0.00626532948016116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0.0162153294801612</v>
      </c>
      <c r="AU99" s="28">
        <f t="shared" si="89"/>
        <v>28.47</v>
      </c>
      <c r="AV99" s="1">
        <f t="shared" si="90"/>
        <v>0.26</v>
      </c>
      <c r="AW99" s="2">
        <f t="shared" si="91"/>
        <v>0.0434571352156645</v>
      </c>
      <c r="AX99" s="1">
        <f t="shared" si="92"/>
        <v>34.9480130094933</v>
      </c>
      <c r="AZ99" s="2">
        <f t="shared" si="93"/>
        <v>0.143827617663788</v>
      </c>
      <c r="BA99" s="1">
        <f t="shared" si="94"/>
        <v>115.665458118524</v>
      </c>
    </row>
    <row r="100" s="1" customFormat="1" spans="1:53">
      <c r="A100" s="13"/>
      <c r="B100" s="13"/>
      <c r="C100" s="16">
        <v>10</v>
      </c>
      <c r="D100" s="16">
        <v>17.7563402025806</v>
      </c>
      <c r="E100" s="19">
        <f t="shared" si="95"/>
        <v>23.0149553143333</v>
      </c>
      <c r="F100" s="16" t="s">
        <v>73</v>
      </c>
      <c r="G100" s="13">
        <v>11</v>
      </c>
      <c r="H100" s="18">
        <f t="shared" si="76"/>
        <v>17.7563402025806</v>
      </c>
      <c r="I100" s="18">
        <f t="shared" si="77"/>
        <v>290.906340202581</v>
      </c>
      <c r="J100" s="18">
        <f t="shared" si="78"/>
        <v>0.153509752189759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0.439830537135911</v>
      </c>
      <c r="O100" s="18">
        <f t="shared" si="96"/>
        <v>0.307848975638732</v>
      </c>
      <c r="P100" s="18">
        <f t="shared" si="81"/>
        <v>0.0472578199621729</v>
      </c>
      <c r="Q100" s="23">
        <f t="shared" si="82"/>
        <v>0.012287033190165</v>
      </c>
      <c r="R100" s="18">
        <f t="shared" si="83"/>
        <v>0.074022</v>
      </c>
      <c r="S100" s="24">
        <f t="shared" si="84"/>
        <v>0.165991640190281</v>
      </c>
      <c r="T100" s="3">
        <v>0.01</v>
      </c>
      <c r="U100" s="25">
        <f t="shared" si="85"/>
        <v>0.00165991640190281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0.0116099164019028</v>
      </c>
      <c r="AU100" s="28">
        <f t="shared" si="89"/>
        <v>28.47</v>
      </c>
      <c r="AV100" s="1">
        <f t="shared" si="90"/>
        <v>0.26</v>
      </c>
      <c r="AW100" s="2">
        <f t="shared" si="91"/>
        <v>0.0434571352156645</v>
      </c>
      <c r="AX100" s="1">
        <f t="shared" si="92"/>
        <v>25.0222180159361</v>
      </c>
      <c r="AZ100" s="2">
        <f t="shared" si="93"/>
        <v>0.143827617663788</v>
      </c>
      <c r="BA100" s="1">
        <f t="shared" si="94"/>
        <v>82.814616933119</v>
      </c>
    </row>
    <row r="101" s="1" customFormat="1" spans="1:54">
      <c r="A101" s="13"/>
      <c r="B101" s="13"/>
      <c r="C101" s="16">
        <v>11</v>
      </c>
      <c r="D101" s="16">
        <v>15.5097106039667</v>
      </c>
      <c r="E101" s="19">
        <f t="shared" si="95"/>
        <v>17.7563402025806</v>
      </c>
      <c r="F101" s="16" t="s">
        <v>75</v>
      </c>
      <c r="G101" s="13">
        <v>12</v>
      </c>
      <c r="H101" s="18">
        <f t="shared" si="76"/>
        <v>15.5097106039667</v>
      </c>
      <c r="I101" s="18">
        <f t="shared" si="77"/>
        <v>288.659710603967</v>
      </c>
      <c r="J101" s="18">
        <f t="shared" si="78"/>
        <v>0.118304759711765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0.545291155676559</v>
      </c>
      <c r="P101" s="18">
        <f t="shared" si="81"/>
        <v>0.064510539145266</v>
      </c>
      <c r="Q101" s="23">
        <f t="shared" si="82"/>
        <v>0.0167727401777692</v>
      </c>
      <c r="R101" s="18">
        <f t="shared" si="83"/>
        <v>0.074022</v>
      </c>
      <c r="S101" s="24">
        <f t="shared" si="84"/>
        <v>0.226591286073994</v>
      </c>
      <c r="T101" s="3">
        <v>0.01</v>
      </c>
      <c r="U101" s="25">
        <f t="shared" si="85"/>
        <v>0.00226591286073994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0.00775591286073994</v>
      </c>
      <c r="AU101" s="28">
        <f t="shared" si="89"/>
        <v>28.47</v>
      </c>
      <c r="AV101" s="1">
        <f t="shared" si="90"/>
        <v>0.26</v>
      </c>
      <c r="AW101" s="2">
        <f t="shared" si="91"/>
        <v>0.0434571352156645</v>
      </c>
      <c r="AX101" s="1">
        <f t="shared" si="92"/>
        <v>16.7158949122347</v>
      </c>
      <c r="AY101" s="1">
        <f>SUM(AX90:AX101)</f>
        <v>367.677679492979</v>
      </c>
      <c r="AZ101" s="2">
        <f t="shared" si="93"/>
        <v>0.143827617663788</v>
      </c>
      <c r="BA101" s="1">
        <f t="shared" si="94"/>
        <v>55.3236500844708</v>
      </c>
      <c r="BB101" s="1">
        <f>SUM(BA90:BA101)</f>
        <v>1216.88197915456</v>
      </c>
    </row>
    <row r="102" s="1" customFormat="1" spans="1:46">
      <c r="A102" s="13"/>
      <c r="B102" s="13"/>
      <c r="C102" s="16">
        <v>12</v>
      </c>
      <c r="D102" s="16">
        <v>6.70188743912903</v>
      </c>
      <c r="E102" s="19">
        <f t="shared" si="95"/>
        <v>15.5097106039667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J7" sqref="J7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557.9704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348.936328767123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5517.24510188113</v>
      </c>
      <c r="F7" s="3">
        <v>122.786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3">
        <v>0.16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182382248.375108</v>
      </c>
      <c r="J14" s="14" t="s">
        <v>22</v>
      </c>
      <c r="K14" s="14">
        <f>I14/(10000*1000)</f>
        <v>18.2382248375108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79438159.3561644</v>
      </c>
      <c r="J15" s="14" t="s">
        <v>22</v>
      </c>
      <c r="K15" s="14">
        <f>I15/(10000*1000)</f>
        <v>7.94381593561644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36">
        <v>14.0627984471613</v>
      </c>
      <c r="E27" s="16"/>
      <c r="F27" s="16"/>
      <c r="G27" s="13">
        <v>1</v>
      </c>
      <c r="H27" s="18">
        <f t="shared" ref="H27:H38" si="0">E28</f>
        <v>14.0627984471613</v>
      </c>
      <c r="I27" s="18">
        <f t="shared" ref="I27:I38" si="1">H27+273.15</f>
        <v>287.212798447161</v>
      </c>
      <c r="J27" s="18">
        <f t="shared" ref="J27:J38" si="2">EXP(($C$16*(I27-$C$14))/($C$17*I27*$C$14))</f>
        <v>0.099816631856929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0.111311127005782</v>
      </c>
      <c r="Q27" s="23">
        <f t="shared" ref="Q27:Q38" si="6">P27*$B$29</f>
        <v>0.0133573352406939</v>
      </c>
      <c r="R27" s="18">
        <f t="shared" ref="R27:R38" si="7">L27*$B$29</f>
        <v>0.133818733333333</v>
      </c>
      <c r="S27" s="24">
        <f t="shared" ref="S27:S38" si="8">Q27/R27</f>
        <v>0.099816631856929</v>
      </c>
      <c r="T27" s="3">
        <v>0.01</v>
      </c>
      <c r="U27" s="25">
        <f t="shared" ref="U27:U38" si="9">S27*T27</f>
        <v>0.00099816631856929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0.0304481663185693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46.4975333333333</v>
      </c>
      <c r="AU27" s="1">
        <f t="shared" ref="AU27:AU38" si="17">AT27*10000*AS27*0.67*AR27*AQ27</f>
        <v>126935.40560563</v>
      </c>
    </row>
    <row r="28" s="1" customFormat="1" spans="1:47">
      <c r="A28" s="13" t="s">
        <v>74</v>
      </c>
      <c r="B28" s="13">
        <v>1</v>
      </c>
      <c r="C28" s="16">
        <v>1</v>
      </c>
      <c r="D28" s="36">
        <v>8.48386348345161</v>
      </c>
      <c r="E28" s="19">
        <f t="shared" ref="E28:E39" si="18">D27</f>
        <v>14.0627984471613</v>
      </c>
      <c r="F28" s="16" t="s">
        <v>73</v>
      </c>
      <c r="G28" s="13">
        <v>2</v>
      </c>
      <c r="H28" s="18">
        <f t="shared" si="0"/>
        <v>8.48386348345161</v>
      </c>
      <c r="I28" s="18">
        <f t="shared" si="1"/>
        <v>281.633863483452</v>
      </c>
      <c r="J28" s="18">
        <f t="shared" si="2"/>
        <v>0.0509979148493077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2.11900109521644</v>
      </c>
      <c r="P28" s="18">
        <f t="shared" si="5"/>
        <v>0.108064637419438</v>
      </c>
      <c r="Q28" s="23">
        <f t="shared" si="6"/>
        <v>0.0129677564903325</v>
      </c>
      <c r="R28" s="18">
        <f t="shared" si="7"/>
        <v>0.133818733333333</v>
      </c>
      <c r="S28" s="24">
        <f t="shared" si="8"/>
        <v>0.096905389606631</v>
      </c>
      <c r="T28" s="3">
        <v>0.01</v>
      </c>
      <c r="U28" s="25">
        <f t="shared" si="9"/>
        <v>0.00096905389606631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0.0228690538960663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46.4975333333333</v>
      </c>
      <c r="AU28" s="1">
        <f t="shared" si="17"/>
        <v>95338.8326161311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36">
        <v>13.9539199927143</v>
      </c>
      <c r="E29" s="19">
        <f t="shared" si="18"/>
        <v>8.48386348345161</v>
      </c>
      <c r="F29" s="16" t="s">
        <v>73</v>
      </c>
      <c r="G29" s="13">
        <v>3</v>
      </c>
      <c r="H29" s="18">
        <f t="shared" si="0"/>
        <v>13.9539199927143</v>
      </c>
      <c r="I29" s="18">
        <f t="shared" si="1"/>
        <v>287.103919992714</v>
      </c>
      <c r="J29" s="18">
        <f t="shared" si="2"/>
        <v>0.0985415766153818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3.12609256890811</v>
      </c>
      <c r="P29" s="18">
        <f t="shared" si="5"/>
        <v>0.308050090385835</v>
      </c>
      <c r="Q29" s="23">
        <f t="shared" si="6"/>
        <v>0.0369660108463001</v>
      </c>
      <c r="R29" s="18">
        <f t="shared" si="7"/>
        <v>0.133818733333333</v>
      </c>
      <c r="S29" s="24">
        <f t="shared" si="8"/>
        <v>0.276239431696161</v>
      </c>
      <c r="T29" s="3">
        <v>0.01</v>
      </c>
      <c r="U29" s="25">
        <f t="shared" si="9"/>
        <v>0.00276239431696161</v>
      </c>
      <c r="V29" s="24"/>
      <c r="W29" s="3"/>
      <c r="X29" s="25"/>
      <c r="Y29" s="27">
        <v>0.04</v>
      </c>
      <c r="Z29" s="3">
        <v>0.21</v>
      </c>
      <c r="AA29" s="26">
        <f t="shared" si="10"/>
        <v>0.0084</v>
      </c>
      <c r="AB29" s="3">
        <v>0.015</v>
      </c>
      <c r="AC29" s="3">
        <v>0.29</v>
      </c>
      <c r="AD29" s="26">
        <f t="shared" si="11"/>
        <v>0.00435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0.015</v>
      </c>
      <c r="AO29" s="3">
        <v>0.38</v>
      </c>
      <c r="AP29" s="3">
        <f t="shared" si="13"/>
        <v>0.0057</v>
      </c>
      <c r="AQ29" s="1">
        <f t="shared" si="14"/>
        <v>0.0322123943169616</v>
      </c>
      <c r="AR29" s="28">
        <f t="shared" si="15"/>
        <v>111.515611111111</v>
      </c>
      <c r="AS29" s="1">
        <f t="shared" si="16"/>
        <v>0.12</v>
      </c>
      <c r="AT29" s="2">
        <f t="shared" si="20"/>
        <v>46.4975333333333</v>
      </c>
      <c r="AU29" s="1">
        <f t="shared" si="17"/>
        <v>134290.298317845</v>
      </c>
    </row>
    <row r="30" s="1" customFormat="1" spans="1:47">
      <c r="A30" s="13"/>
      <c r="B30" s="13"/>
      <c r="C30" s="16">
        <v>3</v>
      </c>
      <c r="D30" s="36">
        <v>14.7315797087097</v>
      </c>
      <c r="E30" s="19">
        <f t="shared" si="18"/>
        <v>13.9539199927143</v>
      </c>
      <c r="F30" s="16" t="s">
        <v>73</v>
      </c>
      <c r="G30" s="13">
        <v>4</v>
      </c>
      <c r="H30" s="18">
        <f t="shared" si="0"/>
        <v>14.7315797087097</v>
      </c>
      <c r="I30" s="18">
        <f t="shared" si="1"/>
        <v>287.88157970871</v>
      </c>
      <c r="J30" s="18">
        <f t="shared" si="2"/>
        <v>0.107995607759862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3.93319858963339</v>
      </c>
      <c r="P30" s="18">
        <f t="shared" si="5"/>
        <v>0.42476817212769</v>
      </c>
      <c r="Q30" s="23">
        <f t="shared" si="6"/>
        <v>0.0509721806553228</v>
      </c>
      <c r="R30" s="18">
        <f t="shared" si="7"/>
        <v>0.133818733333333</v>
      </c>
      <c r="S30" s="24">
        <f t="shared" si="8"/>
        <v>0.380904671458476</v>
      </c>
      <c r="T30" s="3">
        <v>0.01</v>
      </c>
      <c r="U30" s="25">
        <f t="shared" si="9"/>
        <v>0.00380904671458476</v>
      </c>
      <c r="V30" s="24"/>
      <c r="W30" s="3"/>
      <c r="X30" s="25"/>
      <c r="Y30" s="27">
        <v>0.04</v>
      </c>
      <c r="Z30" s="3">
        <v>0.21</v>
      </c>
      <c r="AA30" s="26">
        <f t="shared" si="10"/>
        <v>0.0084</v>
      </c>
      <c r="AB30" s="3">
        <v>0.015</v>
      </c>
      <c r="AC30" s="3">
        <v>0.29</v>
      </c>
      <c r="AD30" s="26">
        <f t="shared" si="11"/>
        <v>0.00435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0.0332590467145848</v>
      </c>
      <c r="AR30" s="28">
        <f t="shared" si="15"/>
        <v>111.515611111111</v>
      </c>
      <c r="AS30" s="1">
        <f t="shared" si="16"/>
        <v>0.12</v>
      </c>
      <c r="AT30" s="2">
        <f t="shared" si="20"/>
        <v>46.4975333333333</v>
      </c>
      <c r="AU30" s="1">
        <f t="shared" si="17"/>
        <v>138653.689046546</v>
      </c>
    </row>
    <row r="31" s="1" customFormat="1" spans="1:47">
      <c r="A31" s="13"/>
      <c r="B31" s="13"/>
      <c r="C31" s="16">
        <v>4</v>
      </c>
      <c r="D31" s="36">
        <v>22.1982879103333</v>
      </c>
      <c r="E31" s="19">
        <f t="shared" si="18"/>
        <v>14.7315797087097</v>
      </c>
      <c r="F31" s="16" t="s">
        <v>73</v>
      </c>
      <c r="G31" s="13">
        <v>5</v>
      </c>
      <c r="H31" s="18">
        <f t="shared" si="0"/>
        <v>22.1982879103333</v>
      </c>
      <c r="I31" s="18">
        <f t="shared" si="1"/>
        <v>295.348287910333</v>
      </c>
      <c r="J31" s="18">
        <f t="shared" si="2"/>
        <v>0.253953351412602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3.33300889663042</v>
      </c>
      <c r="O31" s="18">
        <f t="shared" si="19"/>
        <v>1.2905776319864</v>
      </c>
      <c r="P31" s="18">
        <f t="shared" si="5"/>
        <v>0.327746514901085</v>
      </c>
      <c r="Q31" s="23">
        <f t="shared" si="6"/>
        <v>0.0393295817881302</v>
      </c>
      <c r="R31" s="18">
        <f t="shared" si="7"/>
        <v>0.133818733333333</v>
      </c>
      <c r="S31" s="24">
        <f t="shared" si="8"/>
        <v>0.293901913494898</v>
      </c>
      <c r="T31" s="3">
        <v>0.01</v>
      </c>
      <c r="U31" s="25">
        <f t="shared" si="9"/>
        <v>0.00293901913494898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0.032389019134949</v>
      </c>
      <c r="AR31" s="28">
        <f t="shared" si="15"/>
        <v>111.515611111111</v>
      </c>
      <c r="AS31" s="1">
        <f t="shared" si="16"/>
        <v>0.12</v>
      </c>
      <c r="AT31" s="2">
        <f t="shared" si="20"/>
        <v>46.4975333333333</v>
      </c>
      <c r="AU31" s="1">
        <f t="shared" si="17"/>
        <v>135026.629782823</v>
      </c>
    </row>
    <row r="32" s="1" customFormat="1" spans="1:47">
      <c r="A32" s="13"/>
      <c r="B32" s="13"/>
      <c r="C32" s="16">
        <v>5</v>
      </c>
      <c r="D32" s="36">
        <v>23.9866952290323</v>
      </c>
      <c r="E32" s="19">
        <f t="shared" si="18"/>
        <v>22.1982879103333</v>
      </c>
      <c r="F32" s="16" t="s">
        <v>75</v>
      </c>
      <c r="G32" s="13">
        <v>6</v>
      </c>
      <c r="H32" s="18">
        <f t="shared" si="0"/>
        <v>23.9866952290323</v>
      </c>
      <c r="I32" s="18">
        <f t="shared" si="1"/>
        <v>297.136695229032</v>
      </c>
      <c r="J32" s="18">
        <f t="shared" si="2"/>
        <v>0.30969047803282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2.07798722819642</v>
      </c>
      <c r="P32" s="18">
        <f t="shared" si="5"/>
        <v>0.643532858046245</v>
      </c>
      <c r="Q32" s="23">
        <f t="shared" si="6"/>
        <v>0.0772239429655494</v>
      </c>
      <c r="R32" s="18">
        <f t="shared" si="7"/>
        <v>0.133818733333333</v>
      </c>
      <c r="S32" s="24">
        <f t="shared" si="8"/>
        <v>0.577078717171756</v>
      </c>
      <c r="T32" s="3">
        <v>0.01</v>
      </c>
      <c r="U32" s="25">
        <f t="shared" si="9"/>
        <v>0.00577078717171756</v>
      </c>
      <c r="V32" s="24"/>
      <c r="W32" s="3"/>
      <c r="X32" s="25"/>
      <c r="Y32" s="27">
        <v>0.05</v>
      </c>
      <c r="Z32" s="3">
        <v>0.21</v>
      </c>
      <c r="AA32" s="26">
        <f t="shared" si="10"/>
        <v>0.0105</v>
      </c>
      <c r="AB32" s="3">
        <v>0.02</v>
      </c>
      <c r="AC32" s="3">
        <v>0.29</v>
      </c>
      <c r="AD32" s="26">
        <f t="shared" si="11"/>
        <v>0.0058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0.02</v>
      </c>
      <c r="AO32" s="3">
        <v>0.38</v>
      </c>
      <c r="AP32" s="3">
        <f t="shared" si="13"/>
        <v>0.0076</v>
      </c>
      <c r="AQ32" s="1">
        <f t="shared" si="14"/>
        <v>0.0406707871717176</v>
      </c>
      <c r="AR32" s="28">
        <f t="shared" si="15"/>
        <v>111.515611111111</v>
      </c>
      <c r="AS32" s="1">
        <f t="shared" si="16"/>
        <v>0.12</v>
      </c>
      <c r="AT32" s="2">
        <f t="shared" si="20"/>
        <v>46.4975333333333</v>
      </c>
      <c r="AU32" s="1">
        <f t="shared" si="17"/>
        <v>169552.50480203</v>
      </c>
    </row>
    <row r="33" s="1" customFormat="1" spans="1:47">
      <c r="A33" s="13"/>
      <c r="B33" s="13"/>
      <c r="C33" s="16">
        <v>6</v>
      </c>
      <c r="D33" s="36">
        <v>27.6439907293333</v>
      </c>
      <c r="E33" s="19">
        <f t="shared" si="18"/>
        <v>23.9866952290323</v>
      </c>
      <c r="F33" s="16" t="s">
        <v>73</v>
      </c>
      <c r="G33" s="13">
        <v>7</v>
      </c>
      <c r="H33" s="18">
        <f t="shared" si="0"/>
        <v>27.6439907293333</v>
      </c>
      <c r="I33" s="18">
        <f t="shared" si="1"/>
        <v>300.793990729333</v>
      </c>
      <c r="J33" s="18">
        <f t="shared" si="2"/>
        <v>0.461278424376442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2.54961048126129</v>
      </c>
      <c r="P33" s="18">
        <f t="shared" si="5"/>
        <v>1.17608030556987</v>
      </c>
      <c r="Q33" s="23">
        <f t="shared" si="6"/>
        <v>0.141129636668384</v>
      </c>
      <c r="R33" s="18">
        <f t="shared" si="7"/>
        <v>0.133818733333333</v>
      </c>
      <c r="S33" s="24">
        <f t="shared" si="8"/>
        <v>1.05463288399868</v>
      </c>
      <c r="T33" s="3">
        <v>0.01</v>
      </c>
      <c r="U33" s="25">
        <f t="shared" si="9"/>
        <v>0.0105463288399868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0.0454463288399869</v>
      </c>
      <c r="AR33" s="28">
        <f t="shared" si="15"/>
        <v>111.515611111111</v>
      </c>
      <c r="AS33" s="1">
        <f t="shared" si="16"/>
        <v>0.12</v>
      </c>
      <c r="AT33" s="2">
        <f t="shared" si="20"/>
        <v>46.4975333333333</v>
      </c>
      <c r="AU33" s="1">
        <f t="shared" si="17"/>
        <v>189461.267527051</v>
      </c>
    </row>
    <row r="34" s="1" customFormat="1" spans="1:47">
      <c r="A34" s="13"/>
      <c r="B34" s="13"/>
      <c r="C34" s="16">
        <v>7</v>
      </c>
      <c r="D34" s="36">
        <v>28.0947870925806</v>
      </c>
      <c r="E34" s="19">
        <f t="shared" si="18"/>
        <v>27.6439907293333</v>
      </c>
      <c r="F34" s="16" t="s">
        <v>73</v>
      </c>
      <c r="G34" s="13">
        <v>8</v>
      </c>
      <c r="H34" s="18">
        <f t="shared" si="0"/>
        <v>28.0947870925806</v>
      </c>
      <c r="I34" s="18">
        <f t="shared" si="1"/>
        <v>301.244787092581</v>
      </c>
      <c r="J34" s="18">
        <f t="shared" si="2"/>
        <v>0.484172956203616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2.48868628680253</v>
      </c>
      <c r="P34" s="18">
        <f t="shared" si="5"/>
        <v>1.20495459654458</v>
      </c>
      <c r="Q34" s="23">
        <f t="shared" si="6"/>
        <v>0.14459455158535</v>
      </c>
      <c r="R34" s="18">
        <f t="shared" si="7"/>
        <v>0.133818733333333</v>
      </c>
      <c r="S34" s="24">
        <f t="shared" si="8"/>
        <v>1.08052548386611</v>
      </c>
      <c r="T34" s="3">
        <v>0.01</v>
      </c>
      <c r="U34" s="25">
        <f t="shared" si="9"/>
        <v>0.0108052548386611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0.0457052548386611</v>
      </c>
      <c r="AR34" s="28">
        <f t="shared" si="15"/>
        <v>111.515611111111</v>
      </c>
      <c r="AS34" s="1">
        <f t="shared" si="16"/>
        <v>0.12</v>
      </c>
      <c r="AT34" s="2">
        <f t="shared" si="20"/>
        <v>46.4975333333333</v>
      </c>
      <c r="AU34" s="1">
        <f t="shared" si="17"/>
        <v>190540.704505937</v>
      </c>
    </row>
    <row r="35" s="1" customFormat="1" spans="1:47">
      <c r="A35" s="13"/>
      <c r="B35" s="13"/>
      <c r="C35" s="16">
        <v>8</v>
      </c>
      <c r="D35" s="36">
        <v>28.2799308022581</v>
      </c>
      <c r="E35" s="19">
        <f t="shared" si="18"/>
        <v>28.0947870925806</v>
      </c>
      <c r="F35" s="16" t="s">
        <v>73</v>
      </c>
      <c r="G35" s="13">
        <v>9</v>
      </c>
      <c r="H35" s="18">
        <f t="shared" si="0"/>
        <v>28.2799308022581</v>
      </c>
      <c r="I35" s="18">
        <f t="shared" si="1"/>
        <v>301.429930802258</v>
      </c>
      <c r="J35" s="18">
        <f t="shared" si="2"/>
        <v>0.49388112732887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2.39888780136906</v>
      </c>
      <c r="P35" s="18">
        <f t="shared" si="5"/>
        <v>1.18476541167563</v>
      </c>
      <c r="Q35" s="23">
        <f t="shared" si="6"/>
        <v>0.142171849401075</v>
      </c>
      <c r="R35" s="18">
        <f t="shared" si="7"/>
        <v>0.133818733333333</v>
      </c>
      <c r="S35" s="24">
        <f t="shared" si="8"/>
        <v>1.06242112639741</v>
      </c>
      <c r="T35" s="3">
        <v>0.01</v>
      </c>
      <c r="U35" s="25">
        <f t="shared" si="9"/>
        <v>0.0106242112639741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0.0455242112639741</v>
      </c>
      <c r="AR35" s="28">
        <f t="shared" si="15"/>
        <v>111.515611111111</v>
      </c>
      <c r="AS35" s="1">
        <f t="shared" si="16"/>
        <v>0.12</v>
      </c>
      <c r="AT35" s="2">
        <f t="shared" si="20"/>
        <v>46.4975333333333</v>
      </c>
      <c r="AU35" s="1">
        <f t="shared" si="17"/>
        <v>189785.951679618</v>
      </c>
    </row>
    <row r="36" s="1" customFormat="1" spans="1:47">
      <c r="A36" s="13"/>
      <c r="B36" s="13"/>
      <c r="C36" s="16">
        <v>9</v>
      </c>
      <c r="D36" s="36">
        <v>26.3695291546667</v>
      </c>
      <c r="E36" s="19">
        <f t="shared" si="18"/>
        <v>28.2799308022581</v>
      </c>
      <c r="F36" s="16" t="s">
        <v>73</v>
      </c>
      <c r="G36" s="13">
        <v>10</v>
      </c>
      <c r="H36" s="18">
        <f t="shared" si="0"/>
        <v>26.3695291546667</v>
      </c>
      <c r="I36" s="18">
        <f t="shared" si="1"/>
        <v>299.519529154667</v>
      </c>
      <c r="J36" s="18">
        <f t="shared" si="2"/>
        <v>0.401925031395474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2.32927850080455</v>
      </c>
      <c r="P36" s="18">
        <f t="shared" si="5"/>
        <v>0.93619533456467</v>
      </c>
      <c r="Q36" s="23">
        <f t="shared" si="6"/>
        <v>0.11234344014776</v>
      </c>
      <c r="R36" s="18">
        <f t="shared" si="7"/>
        <v>0.133818733333333</v>
      </c>
      <c r="S36" s="24">
        <f t="shared" si="8"/>
        <v>0.839519530258297</v>
      </c>
      <c r="T36" s="3">
        <v>0.01</v>
      </c>
      <c r="U36" s="25">
        <f t="shared" si="9"/>
        <v>0.00839519530258297</v>
      </c>
      <c r="V36" s="24"/>
      <c r="W36" s="3"/>
      <c r="X36" s="25"/>
      <c r="Y36" s="27">
        <v>0.05</v>
      </c>
      <c r="Z36" s="3">
        <v>0.21</v>
      </c>
      <c r="AA36" s="26">
        <f t="shared" si="10"/>
        <v>0.0105</v>
      </c>
      <c r="AB36" s="3">
        <v>0.02</v>
      </c>
      <c r="AC36" s="3">
        <v>0.29</v>
      </c>
      <c r="AD36" s="26">
        <f t="shared" si="11"/>
        <v>0.0058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0.043295195302583</v>
      </c>
      <c r="AR36" s="28">
        <f t="shared" si="15"/>
        <v>111.515611111111</v>
      </c>
      <c r="AS36" s="1">
        <f t="shared" si="16"/>
        <v>0.12</v>
      </c>
      <c r="AT36" s="2">
        <f t="shared" si="20"/>
        <v>46.4975333333333</v>
      </c>
      <c r="AU36" s="1">
        <f t="shared" si="17"/>
        <v>180493.403740925</v>
      </c>
    </row>
    <row r="37" s="1" customFormat="1" spans="1:47">
      <c r="A37" s="13"/>
      <c r="B37" s="13"/>
      <c r="C37" s="16">
        <v>10</v>
      </c>
      <c r="D37" s="36">
        <v>22.2777546045161</v>
      </c>
      <c r="E37" s="19">
        <f t="shared" si="18"/>
        <v>26.3695291546667</v>
      </c>
      <c r="F37" s="16" t="s">
        <v>73</v>
      </c>
      <c r="G37" s="13">
        <v>11</v>
      </c>
      <c r="H37" s="18">
        <f t="shared" si="0"/>
        <v>22.2777546045161</v>
      </c>
      <c r="I37" s="18">
        <f t="shared" si="1"/>
        <v>295.427754604516</v>
      </c>
      <c r="J37" s="18">
        <f t="shared" si="2"/>
        <v>0.256215369881943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1.32342900792788</v>
      </c>
      <c r="O37" s="18">
        <f t="shared" si="19"/>
        <v>1.1848102694231</v>
      </c>
      <c r="P37" s="18">
        <f t="shared" si="5"/>
        <v>0.303566601420165</v>
      </c>
      <c r="Q37" s="23">
        <f t="shared" si="6"/>
        <v>0.0364279921704198</v>
      </c>
      <c r="R37" s="18">
        <f t="shared" si="7"/>
        <v>0.133818733333333</v>
      </c>
      <c r="S37" s="24">
        <f t="shared" si="8"/>
        <v>0.272218928269783</v>
      </c>
      <c r="T37" s="3">
        <v>0.01</v>
      </c>
      <c r="U37" s="25">
        <f t="shared" si="9"/>
        <v>0.00272218928269783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0.0321721892826978</v>
      </c>
      <c r="AR37" s="28">
        <f t="shared" si="15"/>
        <v>111.515611111111</v>
      </c>
      <c r="AS37" s="1">
        <f t="shared" si="16"/>
        <v>0.12</v>
      </c>
      <c r="AT37" s="2">
        <f t="shared" si="20"/>
        <v>46.4975333333333</v>
      </c>
      <c r="AU37" s="1">
        <f t="shared" si="17"/>
        <v>134122.68749103</v>
      </c>
    </row>
    <row r="38" s="1" customFormat="1" spans="1:48">
      <c r="A38" s="13"/>
      <c r="B38" s="13"/>
      <c r="C38" s="16">
        <v>11</v>
      </c>
      <c r="D38" s="36">
        <v>20.524063582</v>
      </c>
      <c r="E38" s="19">
        <f t="shared" si="18"/>
        <v>22.2777546045161</v>
      </c>
      <c r="F38" s="16" t="s">
        <v>75</v>
      </c>
      <c r="G38" s="13">
        <v>12</v>
      </c>
      <c r="H38" s="18">
        <f t="shared" si="0"/>
        <v>20.524063582</v>
      </c>
      <c r="I38" s="18">
        <f t="shared" si="1"/>
        <v>293.674063582</v>
      </c>
      <c r="J38" s="18">
        <f t="shared" si="2"/>
        <v>0.210441184622375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1.99639977911405</v>
      </c>
      <c r="P38" s="18">
        <f t="shared" si="5"/>
        <v>0.420124734496609</v>
      </c>
      <c r="Q38" s="23">
        <f t="shared" si="6"/>
        <v>0.050414968139593</v>
      </c>
      <c r="R38" s="18">
        <f t="shared" si="7"/>
        <v>0.133818733333333</v>
      </c>
      <c r="S38" s="24">
        <f t="shared" si="8"/>
        <v>0.376740736396098</v>
      </c>
      <c r="T38" s="3">
        <v>0.01</v>
      </c>
      <c r="U38" s="25">
        <f t="shared" si="9"/>
        <v>0.00376740736396098</v>
      </c>
      <c r="V38" s="24"/>
      <c r="W38" s="3"/>
      <c r="X38" s="25"/>
      <c r="Y38" s="27">
        <v>0.04</v>
      </c>
      <c r="Z38" s="3">
        <v>0.21</v>
      </c>
      <c r="AA38" s="26">
        <f t="shared" si="10"/>
        <v>0.0084</v>
      </c>
      <c r="AB38" s="3">
        <v>0.015</v>
      </c>
      <c r="AC38" s="3">
        <v>0.29</v>
      </c>
      <c r="AD38" s="26">
        <f t="shared" si="11"/>
        <v>0.00435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0.033217407363961</v>
      </c>
      <c r="AR38" s="28">
        <f t="shared" si="15"/>
        <v>111.515611111111</v>
      </c>
      <c r="AS38" s="1">
        <f t="shared" si="16"/>
        <v>0.12</v>
      </c>
      <c r="AT38" s="2">
        <f t="shared" si="20"/>
        <v>46.4975333333333</v>
      </c>
      <c r="AU38" s="1">
        <f t="shared" si="17"/>
        <v>138480.098696136</v>
      </c>
      <c r="AV38" s="1">
        <f>SUM(AU27:AU38)</f>
        <v>1822681.4738117</v>
      </c>
    </row>
    <row r="39" s="1" customFormat="1" spans="1:46">
      <c r="A39" s="13"/>
      <c r="B39" s="13"/>
      <c r="C39" s="16">
        <v>12</v>
      </c>
      <c r="D39" s="36">
        <v>12.8961006493548</v>
      </c>
      <c r="E39" s="19">
        <f t="shared" si="18"/>
        <v>20.524063582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36">
        <v>14.0627984471613</v>
      </c>
      <c r="E42" s="16"/>
      <c r="F42" s="16"/>
      <c r="G42" s="13">
        <v>1</v>
      </c>
      <c r="H42" s="18">
        <f t="shared" ref="H42:H53" si="21">E43</f>
        <v>14.0627984471613</v>
      </c>
      <c r="I42" s="18">
        <f t="shared" ref="I42:I53" si="22">H42+273.15</f>
        <v>287.212798447161</v>
      </c>
      <c r="J42" s="18">
        <f t="shared" ref="J42:J53" si="23">EXP(($C$16*(I42-$C$14))/($C$17*I42*$C$14))</f>
        <v>0.099816631856929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0.00769496812550884</v>
      </c>
      <c r="Q42" s="23">
        <f t="shared" ref="Q42:Q53" si="27">P42*$B$44</f>
        <v>0.00100034585631615</v>
      </c>
      <c r="R42" s="18">
        <f t="shared" ref="R42:R53" si="28">L42*$B$44</f>
        <v>0.0100218354166667</v>
      </c>
      <c r="S42" s="24">
        <f t="shared" ref="S42:S53" si="29">Q42/R42</f>
        <v>0.099816631856929</v>
      </c>
      <c r="T42" s="3">
        <v>0.01</v>
      </c>
      <c r="U42" s="25">
        <f t="shared" ref="U42:U53" si="30">S42*T42</f>
        <v>0.00099816631856929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0.0280981663185693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29.0780273972602</v>
      </c>
      <c r="AU42" s="1">
        <f t="shared" ref="AU42:AU53" si="37">AT42*10000*AS42*0.67*AR42*AQ42</f>
        <v>5486.11603810808</v>
      </c>
    </row>
    <row r="43" s="1" customFormat="1" spans="1:47">
      <c r="A43" s="13" t="s">
        <v>74</v>
      </c>
      <c r="B43" s="13">
        <v>1</v>
      </c>
      <c r="C43" s="16">
        <v>1</v>
      </c>
      <c r="D43" s="36">
        <v>8.48386348345161</v>
      </c>
      <c r="E43" s="19">
        <f t="shared" ref="E43:E54" si="38">D42</f>
        <v>14.0627984471613</v>
      </c>
      <c r="F43" s="16" t="s">
        <v>73</v>
      </c>
      <c r="G43" s="13">
        <v>2</v>
      </c>
      <c r="H43" s="18">
        <f t="shared" si="21"/>
        <v>8.48386348345161</v>
      </c>
      <c r="I43" s="18">
        <f t="shared" si="22"/>
        <v>281.633863483452</v>
      </c>
      <c r="J43" s="18">
        <f t="shared" si="23"/>
        <v>0.0509979148493077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0.146487115207824</v>
      </c>
      <c r="P43" s="18">
        <f t="shared" si="26"/>
        <v>0.00747053742788936</v>
      </c>
      <c r="Q43" s="23">
        <f t="shared" si="27"/>
        <v>0.000971169865625617</v>
      </c>
      <c r="R43" s="18">
        <f t="shared" si="28"/>
        <v>0.0100218354166667</v>
      </c>
      <c r="S43" s="24">
        <f t="shared" si="29"/>
        <v>0.096905389606631</v>
      </c>
      <c r="T43" s="3">
        <v>0.01</v>
      </c>
      <c r="U43" s="25">
        <f t="shared" si="30"/>
        <v>0.00096905389606631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0.0157690538960663</v>
      </c>
      <c r="AR43" s="28">
        <f t="shared" si="34"/>
        <v>7.70910416666667</v>
      </c>
      <c r="AS43" s="1">
        <f t="shared" si="35"/>
        <v>0.13</v>
      </c>
      <c r="AT43" s="2">
        <f t="shared" si="36"/>
        <v>29.0780273972602</v>
      </c>
      <c r="AU43" s="1">
        <f t="shared" si="37"/>
        <v>3078.87918749443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36">
        <v>13.9539199927143</v>
      </c>
      <c r="E44" s="19">
        <f t="shared" si="38"/>
        <v>8.48386348345161</v>
      </c>
      <c r="F44" s="16" t="s">
        <v>73</v>
      </c>
      <c r="G44" s="13">
        <v>3</v>
      </c>
      <c r="H44" s="18">
        <f t="shared" si="21"/>
        <v>13.9539199927143</v>
      </c>
      <c r="I44" s="18">
        <f t="shared" si="22"/>
        <v>287.103919992714</v>
      </c>
      <c r="J44" s="18">
        <f t="shared" si="23"/>
        <v>0.0985415766153818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0.216107619446602</v>
      </c>
      <c r="P44" s="18">
        <f t="shared" si="26"/>
        <v>0.0212955855388651</v>
      </c>
      <c r="Q44" s="23">
        <f t="shared" si="27"/>
        <v>0.00276842612005246</v>
      </c>
      <c r="R44" s="18">
        <f t="shared" si="28"/>
        <v>0.0100218354166667</v>
      </c>
      <c r="S44" s="24">
        <f t="shared" si="29"/>
        <v>0.276239431696161</v>
      </c>
      <c r="T44" s="3">
        <v>0.01</v>
      </c>
      <c r="U44" s="25">
        <f t="shared" si="30"/>
        <v>0.00276239431696161</v>
      </c>
      <c r="V44" s="24"/>
      <c r="W44" s="3"/>
      <c r="X44" s="25"/>
      <c r="Y44" s="27">
        <v>0.04</v>
      </c>
      <c r="Z44" s="3">
        <v>0.49</v>
      </c>
      <c r="AA44" s="26">
        <f t="shared" si="31"/>
        <v>0.0196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0.015</v>
      </c>
      <c r="AO44" s="3">
        <v>0.5</v>
      </c>
      <c r="AP44" s="3">
        <f t="shared" si="32"/>
        <v>0.0075</v>
      </c>
      <c r="AQ44" s="1">
        <f t="shared" si="33"/>
        <v>0.0298623943169616</v>
      </c>
      <c r="AR44" s="28">
        <f t="shared" si="34"/>
        <v>7.70910416666667</v>
      </c>
      <c r="AS44" s="1">
        <f t="shared" si="35"/>
        <v>0.13</v>
      </c>
      <c r="AT44" s="2">
        <f t="shared" si="36"/>
        <v>29.0780273972602</v>
      </c>
      <c r="AU44" s="1">
        <f t="shared" si="37"/>
        <v>5830.57835664959</v>
      </c>
    </row>
    <row r="45" s="1" customFormat="1" spans="1:47">
      <c r="A45" s="13"/>
      <c r="B45" s="13"/>
      <c r="C45" s="16">
        <v>3</v>
      </c>
      <c r="D45" s="36">
        <v>14.7315797087097</v>
      </c>
      <c r="E45" s="19">
        <f t="shared" si="38"/>
        <v>13.9539199927143</v>
      </c>
      <c r="F45" s="16" t="s">
        <v>73</v>
      </c>
      <c r="G45" s="13">
        <v>4</v>
      </c>
      <c r="H45" s="18">
        <f t="shared" si="21"/>
        <v>14.7315797087097</v>
      </c>
      <c r="I45" s="18">
        <f t="shared" si="22"/>
        <v>287.88157970871</v>
      </c>
      <c r="J45" s="18">
        <f t="shared" si="23"/>
        <v>0.107995607759862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0.271903075574403</v>
      </c>
      <c r="P45" s="18">
        <f t="shared" si="26"/>
        <v>0.0293643378984334</v>
      </c>
      <c r="Q45" s="23">
        <f t="shared" si="27"/>
        <v>0.00381736392679634</v>
      </c>
      <c r="R45" s="18">
        <f t="shared" si="28"/>
        <v>0.0100218354166667</v>
      </c>
      <c r="S45" s="24">
        <f t="shared" si="29"/>
        <v>0.380904671458476</v>
      </c>
      <c r="T45" s="3">
        <v>0.01</v>
      </c>
      <c r="U45" s="25">
        <f t="shared" si="30"/>
        <v>0.00380904671458476</v>
      </c>
      <c r="V45" s="24"/>
      <c r="W45" s="3"/>
      <c r="X45" s="25"/>
      <c r="Y45" s="27">
        <v>0.04</v>
      </c>
      <c r="Z45" s="3">
        <v>0.49</v>
      </c>
      <c r="AA45" s="26">
        <f t="shared" si="31"/>
        <v>0.0196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0.015</v>
      </c>
      <c r="AO45" s="3">
        <v>0.5</v>
      </c>
      <c r="AP45" s="3">
        <f t="shared" si="32"/>
        <v>0.0075</v>
      </c>
      <c r="AQ45" s="1">
        <f t="shared" si="33"/>
        <v>0.0309090467145848</v>
      </c>
      <c r="AR45" s="28">
        <f t="shared" si="34"/>
        <v>7.70910416666667</v>
      </c>
      <c r="AS45" s="1">
        <f t="shared" si="35"/>
        <v>0.13</v>
      </c>
      <c r="AT45" s="2">
        <f t="shared" si="36"/>
        <v>29.0780273972602</v>
      </c>
      <c r="AU45" s="1">
        <f t="shared" si="37"/>
        <v>6034.93533994248</v>
      </c>
    </row>
    <row r="46" s="1" customFormat="1" spans="1:47">
      <c r="A46" s="13"/>
      <c r="B46" s="13"/>
      <c r="C46" s="16">
        <v>4</v>
      </c>
      <c r="D46" s="36">
        <v>22.1982879103333</v>
      </c>
      <c r="E46" s="19">
        <f t="shared" si="38"/>
        <v>14.7315797087097</v>
      </c>
      <c r="F46" s="16" t="s">
        <v>73</v>
      </c>
      <c r="G46" s="13">
        <v>5</v>
      </c>
      <c r="H46" s="18">
        <f t="shared" si="21"/>
        <v>22.1982879103333</v>
      </c>
      <c r="I46" s="18">
        <f t="shared" si="22"/>
        <v>295.348287910333</v>
      </c>
      <c r="J46" s="18">
        <f t="shared" si="23"/>
        <v>0.253953351412602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0.230411800792171</v>
      </c>
      <c r="O46" s="18">
        <f t="shared" si="39"/>
        <v>0.0892179785504651</v>
      </c>
      <c r="P46" s="18">
        <f t="shared" si="26"/>
        <v>0.0226572046591483</v>
      </c>
      <c r="Q46" s="23">
        <f t="shared" si="27"/>
        <v>0.00294543660568927</v>
      </c>
      <c r="R46" s="18">
        <f t="shared" si="28"/>
        <v>0.0100218354166667</v>
      </c>
      <c r="S46" s="24">
        <f t="shared" si="29"/>
        <v>0.293901913494898</v>
      </c>
      <c r="T46" s="3">
        <v>0.01</v>
      </c>
      <c r="U46" s="25">
        <f t="shared" si="30"/>
        <v>0.00293901913494898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0.030039019134949</v>
      </c>
      <c r="AR46" s="28">
        <f t="shared" si="34"/>
        <v>7.70910416666667</v>
      </c>
      <c r="AS46" s="1">
        <f t="shared" si="35"/>
        <v>0.13</v>
      </c>
      <c r="AT46" s="2">
        <f t="shared" si="36"/>
        <v>29.0780273972602</v>
      </c>
      <c r="AU46" s="1">
        <f t="shared" si="37"/>
        <v>5865.06403218096</v>
      </c>
    </row>
    <row r="47" s="1" customFormat="1" spans="1:47">
      <c r="A47" s="13"/>
      <c r="B47" s="13"/>
      <c r="C47" s="16">
        <v>5</v>
      </c>
      <c r="D47" s="36">
        <v>23.9866952290323</v>
      </c>
      <c r="E47" s="19">
        <f t="shared" si="38"/>
        <v>22.1982879103333</v>
      </c>
      <c r="F47" s="16" t="s">
        <v>75</v>
      </c>
      <c r="G47" s="13">
        <v>6</v>
      </c>
      <c r="H47" s="18">
        <f t="shared" si="21"/>
        <v>23.9866952290323</v>
      </c>
      <c r="I47" s="18">
        <f t="shared" si="22"/>
        <v>297.136695229032</v>
      </c>
      <c r="J47" s="18">
        <f t="shared" si="23"/>
        <v>0.30969047803282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0.143651815557984</v>
      </c>
      <c r="P47" s="18">
        <f t="shared" si="26"/>
        <v>0.0444875994304344</v>
      </c>
      <c r="Q47" s="23">
        <f t="shared" si="27"/>
        <v>0.00578338792595647</v>
      </c>
      <c r="R47" s="18">
        <f t="shared" si="28"/>
        <v>0.0100218354166667</v>
      </c>
      <c r="S47" s="24">
        <f t="shared" si="29"/>
        <v>0.577078717171756</v>
      </c>
      <c r="T47" s="3">
        <v>0.01</v>
      </c>
      <c r="U47" s="25">
        <f t="shared" si="30"/>
        <v>0.00577078717171756</v>
      </c>
      <c r="V47" s="24"/>
      <c r="W47" s="3"/>
      <c r="X47" s="25"/>
      <c r="Y47" s="27">
        <v>0.05</v>
      </c>
      <c r="Z47" s="3">
        <v>0.49</v>
      </c>
      <c r="AA47" s="26">
        <f t="shared" si="31"/>
        <v>0.0245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0.02</v>
      </c>
      <c r="AO47" s="3">
        <v>0.5</v>
      </c>
      <c r="AP47" s="3">
        <f t="shared" si="32"/>
        <v>0.01</v>
      </c>
      <c r="AQ47" s="1">
        <f t="shared" si="33"/>
        <v>0.0402707871717176</v>
      </c>
      <c r="AR47" s="28">
        <f t="shared" si="34"/>
        <v>7.70910416666667</v>
      </c>
      <c r="AS47" s="1">
        <f t="shared" si="35"/>
        <v>0.13</v>
      </c>
      <c r="AT47" s="2">
        <f t="shared" si="36"/>
        <v>29.0780273972602</v>
      </c>
      <c r="AU47" s="1">
        <f t="shared" si="37"/>
        <v>7862.79819348889</v>
      </c>
    </row>
    <row r="48" s="1" customFormat="1" spans="1:47">
      <c r="A48" s="13"/>
      <c r="B48" s="13"/>
      <c r="C48" s="16">
        <v>6</v>
      </c>
      <c r="D48" s="36">
        <v>27.6439907293333</v>
      </c>
      <c r="E48" s="19">
        <f t="shared" si="38"/>
        <v>23.9866952290323</v>
      </c>
      <c r="F48" s="16" t="s">
        <v>73</v>
      </c>
      <c r="G48" s="13">
        <v>7</v>
      </c>
      <c r="H48" s="18">
        <f t="shared" si="21"/>
        <v>27.6439907293333</v>
      </c>
      <c r="I48" s="18">
        <f t="shared" si="22"/>
        <v>300.793990729333</v>
      </c>
      <c r="J48" s="18">
        <f t="shared" si="23"/>
        <v>0.461278424376442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0.176255257794216</v>
      </c>
      <c r="P48" s="18">
        <f t="shared" si="26"/>
        <v>0.0813027476033795</v>
      </c>
      <c r="Q48" s="23">
        <f t="shared" si="27"/>
        <v>0.0105693571884393</v>
      </c>
      <c r="R48" s="18">
        <f t="shared" si="28"/>
        <v>0.0100218354166667</v>
      </c>
      <c r="S48" s="24">
        <f t="shared" si="29"/>
        <v>1.05463288399869</v>
      </c>
      <c r="T48" s="3">
        <v>0.01</v>
      </c>
      <c r="U48" s="25">
        <f t="shared" si="30"/>
        <v>0.0105463288399869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0.0450463288399869</v>
      </c>
      <c r="AR48" s="28">
        <f t="shared" si="34"/>
        <v>7.70910416666667</v>
      </c>
      <c r="AS48" s="1">
        <f t="shared" si="35"/>
        <v>0.13</v>
      </c>
      <c r="AT48" s="2">
        <f t="shared" si="36"/>
        <v>29.0780273972602</v>
      </c>
      <c r="AU48" s="1">
        <f t="shared" si="37"/>
        <v>8795.21404724626</v>
      </c>
    </row>
    <row r="49" s="1" customFormat="1" spans="1:47">
      <c r="A49" s="13"/>
      <c r="B49" s="13"/>
      <c r="C49" s="16">
        <v>7</v>
      </c>
      <c r="D49" s="36">
        <v>28.0947870925806</v>
      </c>
      <c r="E49" s="19">
        <f t="shared" si="38"/>
        <v>27.6439907293333</v>
      </c>
      <c r="F49" s="16" t="s">
        <v>73</v>
      </c>
      <c r="G49" s="13">
        <v>8</v>
      </c>
      <c r="H49" s="18">
        <f t="shared" si="21"/>
        <v>28.0947870925806</v>
      </c>
      <c r="I49" s="18">
        <f t="shared" si="22"/>
        <v>301.244787092581</v>
      </c>
      <c r="J49" s="18">
        <f t="shared" si="23"/>
        <v>0.484172956203616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0.172043551857503</v>
      </c>
      <c r="P49" s="18">
        <f t="shared" si="26"/>
        <v>0.0832988350986173</v>
      </c>
      <c r="Q49" s="23">
        <f t="shared" si="27"/>
        <v>0.0108288485628203</v>
      </c>
      <c r="R49" s="18">
        <f t="shared" si="28"/>
        <v>0.0100218354166667</v>
      </c>
      <c r="S49" s="24">
        <f t="shared" si="29"/>
        <v>1.08052548386611</v>
      </c>
      <c r="T49" s="3">
        <v>0.01</v>
      </c>
      <c r="U49" s="25">
        <f t="shared" si="30"/>
        <v>0.0108052548386611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0.0453052548386611</v>
      </c>
      <c r="AR49" s="28">
        <f t="shared" si="34"/>
        <v>7.70910416666667</v>
      </c>
      <c r="AS49" s="1">
        <f t="shared" si="35"/>
        <v>0.13</v>
      </c>
      <c r="AT49" s="2">
        <f t="shared" si="36"/>
        <v>29.0780273972602</v>
      </c>
      <c r="AU49" s="1">
        <f t="shared" si="37"/>
        <v>8845.76887911339</v>
      </c>
    </row>
    <row r="50" s="1" customFormat="1" spans="1:47">
      <c r="A50" s="13"/>
      <c r="B50" s="13"/>
      <c r="C50" s="16">
        <v>8</v>
      </c>
      <c r="D50" s="36">
        <v>28.2799308022581</v>
      </c>
      <c r="E50" s="19">
        <f t="shared" si="38"/>
        <v>28.0947870925806</v>
      </c>
      <c r="F50" s="16" t="s">
        <v>73</v>
      </c>
      <c r="G50" s="13">
        <v>9</v>
      </c>
      <c r="H50" s="18">
        <f t="shared" si="21"/>
        <v>28.2799308022581</v>
      </c>
      <c r="I50" s="18">
        <f t="shared" si="22"/>
        <v>301.429930802258</v>
      </c>
      <c r="J50" s="18">
        <f t="shared" si="23"/>
        <v>0.49388112732887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0.165835758425552</v>
      </c>
      <c r="P50" s="18">
        <f t="shared" si="26"/>
        <v>0.0819031513226499</v>
      </c>
      <c r="Q50" s="23">
        <f t="shared" si="27"/>
        <v>0.0106474096719445</v>
      </c>
      <c r="R50" s="18">
        <f t="shared" si="28"/>
        <v>0.0100218354166667</v>
      </c>
      <c r="S50" s="24">
        <f t="shared" si="29"/>
        <v>1.06242112639741</v>
      </c>
      <c r="T50" s="3">
        <v>0.01</v>
      </c>
      <c r="U50" s="25">
        <f t="shared" si="30"/>
        <v>0.0106242112639741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0.0451242112639741</v>
      </c>
      <c r="AR50" s="28">
        <f t="shared" si="34"/>
        <v>7.70910416666667</v>
      </c>
      <c r="AS50" s="1">
        <f t="shared" si="35"/>
        <v>0.13</v>
      </c>
      <c r="AT50" s="2">
        <f t="shared" si="36"/>
        <v>29.0780273972602</v>
      </c>
      <c r="AU50" s="1">
        <f t="shared" si="37"/>
        <v>8810.42044934664</v>
      </c>
    </row>
    <row r="51" s="1" customFormat="1" spans="1:47">
      <c r="A51" s="13"/>
      <c r="B51" s="13"/>
      <c r="C51" s="16">
        <v>9</v>
      </c>
      <c r="D51" s="36">
        <v>26.3695291546667</v>
      </c>
      <c r="E51" s="19">
        <f t="shared" si="38"/>
        <v>28.2799308022581</v>
      </c>
      <c r="F51" s="16" t="s">
        <v>73</v>
      </c>
      <c r="G51" s="13">
        <v>10</v>
      </c>
      <c r="H51" s="18">
        <f t="shared" si="21"/>
        <v>26.3695291546667</v>
      </c>
      <c r="I51" s="18">
        <f t="shared" si="22"/>
        <v>299.519529154667</v>
      </c>
      <c r="J51" s="18">
        <f t="shared" si="23"/>
        <v>0.401925031395474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0.161023648769569</v>
      </c>
      <c r="P51" s="18">
        <f t="shared" si="26"/>
        <v>0.0647194350871228</v>
      </c>
      <c r="Q51" s="23">
        <f t="shared" si="27"/>
        <v>0.00841352656132597</v>
      </c>
      <c r="R51" s="18">
        <f t="shared" si="28"/>
        <v>0.0100218354166667</v>
      </c>
      <c r="S51" s="24">
        <f t="shared" si="29"/>
        <v>0.839519530258297</v>
      </c>
      <c r="T51" s="3">
        <v>0.01</v>
      </c>
      <c r="U51" s="25">
        <f t="shared" si="30"/>
        <v>0.00839519530258297</v>
      </c>
      <c r="V51" s="24"/>
      <c r="W51" s="3"/>
      <c r="X51" s="25"/>
      <c r="Y51" s="27">
        <v>0.05</v>
      </c>
      <c r="Z51" s="3">
        <v>0.49</v>
      </c>
      <c r="AA51" s="26">
        <f t="shared" si="31"/>
        <v>0.0245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0.02</v>
      </c>
      <c r="AO51" s="3">
        <v>0.5</v>
      </c>
      <c r="AP51" s="3">
        <f t="shared" si="32"/>
        <v>0.01</v>
      </c>
      <c r="AQ51" s="1">
        <f t="shared" si="33"/>
        <v>0.042895195302583</v>
      </c>
      <c r="AR51" s="28">
        <f t="shared" si="34"/>
        <v>7.70910416666667</v>
      </c>
      <c r="AS51" s="1">
        <f t="shared" si="35"/>
        <v>0.13</v>
      </c>
      <c r="AT51" s="2">
        <f t="shared" si="36"/>
        <v>29.0780273972602</v>
      </c>
      <c r="AU51" s="1">
        <f t="shared" si="37"/>
        <v>8375.20912358459</v>
      </c>
    </row>
    <row r="52" s="1" customFormat="1" spans="1:47">
      <c r="A52" s="13"/>
      <c r="B52" s="13"/>
      <c r="C52" s="16">
        <v>10</v>
      </c>
      <c r="D52" s="36">
        <v>22.2777546045161</v>
      </c>
      <c r="E52" s="19">
        <f t="shared" si="38"/>
        <v>26.3695291546667</v>
      </c>
      <c r="F52" s="16" t="s">
        <v>73</v>
      </c>
      <c r="G52" s="13">
        <v>11</v>
      </c>
      <c r="H52" s="18">
        <f t="shared" si="21"/>
        <v>22.2777546045161</v>
      </c>
      <c r="I52" s="18">
        <f t="shared" si="22"/>
        <v>295.427754604516</v>
      </c>
      <c r="J52" s="18">
        <f t="shared" si="23"/>
        <v>0.256215369881943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0.0914890029983239</v>
      </c>
      <c r="O52" s="18">
        <f t="shared" si="39"/>
        <v>0.081906252350789</v>
      </c>
      <c r="P52" s="18">
        <f t="shared" si="26"/>
        <v>0.0209856407417012</v>
      </c>
      <c r="Q52" s="23">
        <f t="shared" si="27"/>
        <v>0.00272813329642115</v>
      </c>
      <c r="R52" s="18">
        <f t="shared" si="28"/>
        <v>0.0100218354166667</v>
      </c>
      <c r="S52" s="24">
        <f t="shared" si="29"/>
        <v>0.272218928269783</v>
      </c>
      <c r="T52" s="3">
        <v>0.01</v>
      </c>
      <c r="U52" s="25">
        <f t="shared" si="30"/>
        <v>0.00272218928269783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0.0298221892826978</v>
      </c>
      <c r="AR52" s="28">
        <f t="shared" si="34"/>
        <v>7.70910416666667</v>
      </c>
      <c r="AS52" s="1">
        <f t="shared" si="35"/>
        <v>0.13</v>
      </c>
      <c r="AT52" s="2">
        <f t="shared" si="36"/>
        <v>29.0780273972602</v>
      </c>
      <c r="AU52" s="1">
        <f t="shared" si="37"/>
        <v>5822.72839659218</v>
      </c>
    </row>
    <row r="53" s="1" customFormat="1" spans="1:48">
      <c r="A53" s="13"/>
      <c r="B53" s="13"/>
      <c r="C53" s="16">
        <v>11</v>
      </c>
      <c r="D53" s="36">
        <v>20.524063582</v>
      </c>
      <c r="E53" s="19">
        <f t="shared" si="38"/>
        <v>22.2777546045161</v>
      </c>
      <c r="F53" s="16" t="s">
        <v>75</v>
      </c>
      <c r="G53" s="13">
        <v>12</v>
      </c>
      <c r="H53" s="18">
        <f t="shared" si="21"/>
        <v>20.524063582</v>
      </c>
      <c r="I53" s="18">
        <f t="shared" si="22"/>
        <v>293.674063582</v>
      </c>
      <c r="J53" s="18">
        <f t="shared" si="23"/>
        <v>0.210441184622375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0.138011653275754</v>
      </c>
      <c r="P53" s="18">
        <f t="shared" si="26"/>
        <v>0.0290433358070423</v>
      </c>
      <c r="Q53" s="23">
        <f t="shared" si="27"/>
        <v>0.00377563365491549</v>
      </c>
      <c r="R53" s="18">
        <f t="shared" si="28"/>
        <v>0.0100218354166667</v>
      </c>
      <c r="S53" s="24">
        <f t="shared" si="29"/>
        <v>0.376740736396098</v>
      </c>
      <c r="T53" s="3">
        <v>0.01</v>
      </c>
      <c r="U53" s="25">
        <f t="shared" si="30"/>
        <v>0.00376740736396098</v>
      </c>
      <c r="V53" s="24"/>
      <c r="W53" s="3"/>
      <c r="X53" s="25"/>
      <c r="Y53" s="27">
        <v>0.04</v>
      </c>
      <c r="Z53" s="3">
        <v>0.49</v>
      </c>
      <c r="AA53" s="26">
        <f t="shared" si="31"/>
        <v>0.0196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0.015</v>
      </c>
      <c r="AO53" s="3">
        <v>0.5</v>
      </c>
      <c r="AP53" s="3">
        <f t="shared" si="32"/>
        <v>0.0075</v>
      </c>
      <c r="AQ53" s="1">
        <f t="shared" si="33"/>
        <v>0.030867407363961</v>
      </c>
      <c r="AR53" s="28">
        <f t="shared" si="34"/>
        <v>7.70910416666667</v>
      </c>
      <c r="AS53" s="1">
        <f t="shared" si="35"/>
        <v>0.13</v>
      </c>
      <c r="AT53" s="2">
        <f t="shared" si="36"/>
        <v>29.0780273972602</v>
      </c>
      <c r="AU53" s="1">
        <f t="shared" si="37"/>
        <v>6026.80533221587</v>
      </c>
      <c r="AV53" s="1">
        <f>SUM(AU42:AU53)</f>
        <v>80834.5173759634</v>
      </c>
    </row>
    <row r="54" s="1" customFormat="1" spans="1:46">
      <c r="A54" s="13"/>
      <c r="B54" s="13"/>
      <c r="C54" s="16">
        <v>12</v>
      </c>
      <c r="D54" s="36">
        <v>12.8961006493548</v>
      </c>
      <c r="E54" s="19">
        <f t="shared" si="38"/>
        <v>20.524063582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36">
        <v>14.0627984471613</v>
      </c>
      <c r="E58" s="16"/>
      <c r="F58" s="16"/>
      <c r="G58" s="13">
        <v>1</v>
      </c>
      <c r="H58" s="18">
        <f t="shared" ref="H58:H69" si="40">E59</f>
        <v>14.0627984471613</v>
      </c>
      <c r="I58" s="18">
        <f t="shared" ref="I58:I69" si="41">H58+273.15</f>
        <v>287.212798447161</v>
      </c>
      <c r="J58" s="18">
        <f t="shared" ref="J58:J69" si="42">EXP(($C$16*(I58-$C$14))/($C$17*I58*$C$14))</f>
        <v>0.099816631856929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0.27576191158166</v>
      </c>
      <c r="Q58" s="23">
        <f t="shared" ref="Q58:Q69" si="46">P58*$B$60</f>
        <v>0.124092860211747</v>
      </c>
      <c r="R58" s="18">
        <f t="shared" ref="R58:R69" si="47">L58*$B$60</f>
        <v>1.24320825</v>
      </c>
      <c r="S58" s="24">
        <f t="shared" ref="S58:S69" si="48">Q58/R58</f>
        <v>0.099816631856929</v>
      </c>
      <c r="T58" s="3">
        <v>0.27</v>
      </c>
      <c r="U58" s="25">
        <f t="shared" ref="U58:U69" si="49">S58*T58</f>
        <v>0.0269504906013708</v>
      </c>
      <c r="V58" s="3">
        <v>220.1</v>
      </c>
      <c r="W58" s="26">
        <v>12.1</v>
      </c>
      <c r="X58" s="26">
        <v>4.5</v>
      </c>
      <c r="Y58" s="26">
        <v>1.5</v>
      </c>
      <c r="Z58" s="26">
        <v>6.8</v>
      </c>
      <c r="AA58" s="3">
        <v>30.2</v>
      </c>
      <c r="AB58" s="2">
        <f t="shared" ref="AB58:AB69" si="50">U58*0.67*AD58+(V58+W58+X58+Y58+Z58+AA58)/1000</f>
        <v>0.283325572916313</v>
      </c>
      <c r="AC58" s="28">
        <f t="shared" ref="AC58:AC69" si="51">$B$58/12</f>
        <v>10.2321666666667</v>
      </c>
      <c r="AD58" s="1">
        <f t="shared" ref="AD58:AD69" si="52">$B$60</f>
        <v>0.45</v>
      </c>
      <c r="AE58" s="29">
        <f t="shared" ref="AE58:AE69" si="53">$E$7/12</f>
        <v>459.770425156761</v>
      </c>
      <c r="AF58" s="1">
        <f t="shared" ref="AF58:AF69" si="54">AE58*10000*AC58*AB58</f>
        <v>13328903.1679695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36">
        <v>8.48386348345161</v>
      </c>
      <c r="E59" s="19">
        <f t="shared" ref="E59:E70" si="55">D58</f>
        <v>14.0627984471613</v>
      </c>
      <c r="F59" s="16" t="s">
        <v>73</v>
      </c>
      <c r="G59" s="13">
        <v>2</v>
      </c>
      <c r="H59" s="18">
        <f t="shared" si="40"/>
        <v>8.48386348345161</v>
      </c>
      <c r="I59" s="18">
        <f t="shared" si="41"/>
        <v>281.633863483452</v>
      </c>
      <c r="J59" s="18">
        <f t="shared" si="42"/>
        <v>0.0509979148493077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5.24960808841834</v>
      </c>
      <c r="P59" s="18">
        <f t="shared" si="45"/>
        <v>0.267719066285395</v>
      </c>
      <c r="Q59" s="23">
        <f t="shared" si="46"/>
        <v>0.120473579828428</v>
      </c>
      <c r="R59" s="18">
        <f t="shared" si="47"/>
        <v>1.24320825</v>
      </c>
      <c r="S59" s="24">
        <f t="shared" si="48"/>
        <v>0.096905389606631</v>
      </c>
      <c r="T59" s="3">
        <v>0.27</v>
      </c>
      <c r="U59" s="25">
        <f t="shared" si="49"/>
        <v>0.0261644551937904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0.234288583240928</v>
      </c>
      <c r="AC59" s="28">
        <f t="shared" si="51"/>
        <v>10.2321666666667</v>
      </c>
      <c r="AD59" s="1">
        <f t="shared" si="52"/>
        <v>0.45</v>
      </c>
      <c r="AE59" s="29">
        <f t="shared" si="53"/>
        <v>459.770425156761</v>
      </c>
      <c r="AF59" s="1">
        <f t="shared" si="54"/>
        <v>11021983.6749486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0.45</v>
      </c>
      <c r="C60" s="16">
        <v>2</v>
      </c>
      <c r="D60" s="36">
        <v>13.9539199927143</v>
      </c>
      <c r="E60" s="19">
        <f t="shared" si="55"/>
        <v>8.48386348345161</v>
      </c>
      <c r="F60" s="16" t="s">
        <v>73</v>
      </c>
      <c r="G60" s="13">
        <v>3</v>
      </c>
      <c r="H60" s="18">
        <f t="shared" si="40"/>
        <v>13.9539199927143</v>
      </c>
      <c r="I60" s="18">
        <f t="shared" si="41"/>
        <v>287.103919992714</v>
      </c>
      <c r="J60" s="18">
        <f t="shared" si="42"/>
        <v>0.0985415766153818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7.74457402213294</v>
      </c>
      <c r="P60" s="18">
        <f t="shared" si="45"/>
        <v>0.763162534355509</v>
      </c>
      <c r="Q60" s="23">
        <f t="shared" si="46"/>
        <v>0.343423140459979</v>
      </c>
      <c r="R60" s="18">
        <f t="shared" si="47"/>
        <v>1.24320825</v>
      </c>
      <c r="S60" s="24">
        <f t="shared" si="48"/>
        <v>0.276239431696161</v>
      </c>
      <c r="T60" s="3">
        <v>0.27</v>
      </c>
      <c r="U60" s="25">
        <f t="shared" si="49"/>
        <v>0.0745846465579636</v>
      </c>
      <c r="V60" s="3">
        <v>220.1</v>
      </c>
      <c r="W60" s="26">
        <v>12.1</v>
      </c>
      <c r="X60" s="26">
        <v>4.5</v>
      </c>
      <c r="Y60" s="26">
        <v>1.5</v>
      </c>
      <c r="Z60" s="26">
        <v>6.8</v>
      </c>
      <c r="AA60" s="3">
        <v>30.2</v>
      </c>
      <c r="AB60" s="2">
        <f t="shared" si="50"/>
        <v>0.297687270937226</v>
      </c>
      <c r="AC60" s="28">
        <f t="shared" si="51"/>
        <v>10.2321666666667</v>
      </c>
      <c r="AD60" s="1">
        <f t="shared" si="52"/>
        <v>0.45</v>
      </c>
      <c r="AE60" s="29">
        <f t="shared" si="53"/>
        <v>459.770425156761</v>
      </c>
      <c r="AF60" s="1">
        <f t="shared" si="54"/>
        <v>14004541.728506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36">
        <v>14.7315797087097</v>
      </c>
      <c r="E61" s="19">
        <f t="shared" si="55"/>
        <v>13.9539199927143</v>
      </c>
      <c r="F61" s="16" t="s">
        <v>73</v>
      </c>
      <c r="G61" s="13">
        <v>4</v>
      </c>
      <c r="H61" s="18">
        <f t="shared" si="40"/>
        <v>14.7315797087097</v>
      </c>
      <c r="I61" s="18">
        <f t="shared" si="41"/>
        <v>287.88157970871</v>
      </c>
      <c r="J61" s="18">
        <f t="shared" si="42"/>
        <v>0.107995607759862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9.74409648777743</v>
      </c>
      <c r="P61" s="18">
        <f t="shared" si="45"/>
        <v>1.05231962226826</v>
      </c>
      <c r="Q61" s="23">
        <f t="shared" si="46"/>
        <v>0.473543830020717</v>
      </c>
      <c r="R61" s="18">
        <f t="shared" si="47"/>
        <v>1.24320825</v>
      </c>
      <c r="S61" s="24">
        <f t="shared" si="48"/>
        <v>0.380904671458476</v>
      </c>
      <c r="T61" s="3">
        <v>0.27</v>
      </c>
      <c r="U61" s="25">
        <f t="shared" si="49"/>
        <v>0.102844261293789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0.306207544780077</v>
      </c>
      <c r="AC61" s="28">
        <f t="shared" si="51"/>
        <v>10.2321666666667</v>
      </c>
      <c r="AD61" s="1">
        <f t="shared" si="52"/>
        <v>0.45</v>
      </c>
      <c r="AE61" s="29">
        <f t="shared" si="53"/>
        <v>459.770425156761</v>
      </c>
      <c r="AF61" s="1">
        <f t="shared" si="54"/>
        <v>14405373.5484049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36">
        <v>22.1982879103333</v>
      </c>
      <c r="E62" s="19">
        <f t="shared" si="55"/>
        <v>14.7315797087097</v>
      </c>
      <c r="F62" s="16" t="s">
        <v>73</v>
      </c>
      <c r="G62" s="13">
        <v>5</v>
      </c>
      <c r="H62" s="18">
        <f t="shared" si="40"/>
        <v>22.1982879103333</v>
      </c>
      <c r="I62" s="18">
        <f t="shared" si="41"/>
        <v>295.348287910333</v>
      </c>
      <c r="J62" s="18">
        <f t="shared" si="42"/>
        <v>0.253953351412602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8.25718802223371</v>
      </c>
      <c r="O62" s="18">
        <f t="shared" si="56"/>
        <v>3.19727384327546</v>
      </c>
      <c r="P62" s="18">
        <f t="shared" si="45"/>
        <v>0.811958407883653</v>
      </c>
      <c r="Q62" s="23">
        <f t="shared" si="46"/>
        <v>0.365381283547644</v>
      </c>
      <c r="R62" s="18">
        <f t="shared" si="47"/>
        <v>1.24320825</v>
      </c>
      <c r="S62" s="24">
        <f t="shared" si="48"/>
        <v>0.293901913494898</v>
      </c>
      <c r="T62" s="3">
        <v>0.27</v>
      </c>
      <c r="U62" s="25">
        <f t="shared" si="49"/>
        <v>0.0793535166436225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0.299125085268052</v>
      </c>
      <c r="AC62" s="28">
        <f t="shared" si="51"/>
        <v>10.2321666666667</v>
      </c>
      <c r="AD62" s="1">
        <f t="shared" si="52"/>
        <v>0.45</v>
      </c>
      <c r="AE62" s="29">
        <f t="shared" si="53"/>
        <v>459.770425156761</v>
      </c>
      <c r="AF62" s="1">
        <f t="shared" si="54"/>
        <v>14072182.9505525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36">
        <v>23.9866952290323</v>
      </c>
      <c r="E63" s="19">
        <f t="shared" si="55"/>
        <v>22.1982879103333</v>
      </c>
      <c r="F63" s="16" t="s">
        <v>75</v>
      </c>
      <c r="G63" s="13">
        <v>6</v>
      </c>
      <c r="H63" s="18">
        <f t="shared" si="40"/>
        <v>23.9866952290323</v>
      </c>
      <c r="I63" s="18">
        <f t="shared" si="41"/>
        <v>297.136695229032</v>
      </c>
      <c r="J63" s="18">
        <f t="shared" si="42"/>
        <v>0.30969047803282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5.1480004353918</v>
      </c>
      <c r="P63" s="18">
        <f t="shared" si="45"/>
        <v>1.59428671574965</v>
      </c>
      <c r="Q63" s="23">
        <f t="shared" si="46"/>
        <v>0.717429022087344</v>
      </c>
      <c r="R63" s="18">
        <f t="shared" si="47"/>
        <v>1.24320825</v>
      </c>
      <c r="S63" s="24">
        <f t="shared" si="48"/>
        <v>0.577078717171756</v>
      </c>
      <c r="T63" s="3">
        <v>0.27</v>
      </c>
      <c r="U63" s="25">
        <f t="shared" si="49"/>
        <v>0.155811253636374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0.322177092971367</v>
      </c>
      <c r="AC63" s="28">
        <f t="shared" si="51"/>
        <v>10.2321666666667</v>
      </c>
      <c r="AD63" s="1">
        <f t="shared" si="52"/>
        <v>0.45</v>
      </c>
      <c r="AE63" s="29">
        <f t="shared" si="53"/>
        <v>459.770425156761</v>
      </c>
      <c r="AF63" s="1">
        <f t="shared" si="54"/>
        <v>15156652.5779925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36">
        <v>27.6439907293333</v>
      </c>
      <c r="E64" s="19">
        <f t="shared" si="55"/>
        <v>23.9866952290323</v>
      </c>
      <c r="F64" s="16" t="s">
        <v>73</v>
      </c>
      <c r="G64" s="13">
        <v>7</v>
      </c>
      <c r="H64" s="18">
        <f t="shared" si="40"/>
        <v>27.6439907293333</v>
      </c>
      <c r="I64" s="18">
        <f t="shared" si="41"/>
        <v>300.793990729333</v>
      </c>
      <c r="J64" s="18">
        <f t="shared" si="42"/>
        <v>0.461278424376442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6.31639871964215</v>
      </c>
      <c r="P64" s="18">
        <f t="shared" si="45"/>
        <v>2.91361844912991</v>
      </c>
      <c r="Q64" s="23">
        <f t="shared" si="46"/>
        <v>1.31112830210846</v>
      </c>
      <c r="R64" s="18">
        <f t="shared" si="47"/>
        <v>1.24320825</v>
      </c>
      <c r="S64" s="24">
        <f t="shared" si="48"/>
        <v>1.05463288399869</v>
      </c>
      <c r="T64" s="3">
        <v>0.27</v>
      </c>
      <c r="U64" s="25">
        <f t="shared" si="49"/>
        <v>0.284750878679645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0.376252389921913</v>
      </c>
      <c r="AC64" s="28">
        <f t="shared" si="51"/>
        <v>10.2321666666667</v>
      </c>
      <c r="AD64" s="1">
        <f t="shared" si="52"/>
        <v>0.45</v>
      </c>
      <c r="AE64" s="29">
        <f t="shared" si="53"/>
        <v>459.770425156761</v>
      </c>
      <c r="AF64" s="1">
        <f t="shared" si="54"/>
        <v>17700596.5976378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36">
        <v>28.0947870925806</v>
      </c>
      <c r="E65" s="19">
        <f t="shared" si="55"/>
        <v>27.6439907293333</v>
      </c>
      <c r="F65" s="16" t="s">
        <v>73</v>
      </c>
      <c r="G65" s="13">
        <v>8</v>
      </c>
      <c r="H65" s="18">
        <f t="shared" si="40"/>
        <v>28.0947870925806</v>
      </c>
      <c r="I65" s="18">
        <f t="shared" si="41"/>
        <v>301.244787092581</v>
      </c>
      <c r="J65" s="18">
        <f t="shared" si="42"/>
        <v>0.484172956203616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6.16546527051224</v>
      </c>
      <c r="P65" s="18">
        <f t="shared" si="45"/>
        <v>2.98515154639464</v>
      </c>
      <c r="Q65" s="23">
        <f t="shared" si="46"/>
        <v>1.34331819587759</v>
      </c>
      <c r="R65" s="18">
        <f t="shared" si="47"/>
        <v>1.24320825</v>
      </c>
      <c r="S65" s="24">
        <f t="shared" si="48"/>
        <v>1.08052548386611</v>
      </c>
      <c r="T65" s="3">
        <v>0.27</v>
      </c>
      <c r="U65" s="25">
        <f t="shared" si="49"/>
        <v>0.291741880643849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0.378360177014121</v>
      </c>
      <c r="AC65" s="28">
        <f t="shared" si="51"/>
        <v>10.2321666666667</v>
      </c>
      <c r="AD65" s="1">
        <f t="shared" si="52"/>
        <v>0.45</v>
      </c>
      <c r="AE65" s="29">
        <f t="shared" si="53"/>
        <v>459.770425156761</v>
      </c>
      <c r="AF65" s="1">
        <f t="shared" si="54"/>
        <v>17799756.3373025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36">
        <v>28.2799308022581</v>
      </c>
      <c r="E66" s="19">
        <f t="shared" si="55"/>
        <v>28.0947870925806</v>
      </c>
      <c r="F66" s="16" t="s">
        <v>73</v>
      </c>
      <c r="G66" s="13">
        <v>9</v>
      </c>
      <c r="H66" s="18">
        <f t="shared" si="40"/>
        <v>28.2799308022581</v>
      </c>
      <c r="I66" s="18">
        <f t="shared" si="41"/>
        <v>301.429930802258</v>
      </c>
      <c r="J66" s="18">
        <f t="shared" si="42"/>
        <v>0.49388112732887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5.9429987241176</v>
      </c>
      <c r="P66" s="18">
        <f t="shared" si="45"/>
        <v>2.93513490958124</v>
      </c>
      <c r="Q66" s="23">
        <f t="shared" si="46"/>
        <v>1.32081070931156</v>
      </c>
      <c r="R66" s="18">
        <f t="shared" si="47"/>
        <v>1.24320825</v>
      </c>
      <c r="S66" s="24">
        <f t="shared" si="48"/>
        <v>1.06242112639741</v>
      </c>
      <c r="T66" s="3">
        <v>0.27</v>
      </c>
      <c r="U66" s="25">
        <f t="shared" si="49"/>
        <v>0.286853704127302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0.376886391794381</v>
      </c>
      <c r="AC66" s="28">
        <f t="shared" si="51"/>
        <v>10.2321666666667</v>
      </c>
      <c r="AD66" s="1">
        <f t="shared" si="52"/>
        <v>0.45</v>
      </c>
      <c r="AE66" s="29">
        <f t="shared" si="53"/>
        <v>459.770425156761</v>
      </c>
      <c r="AF66" s="1">
        <f t="shared" si="54"/>
        <v>17730422.883629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36">
        <v>26.3695291546667</v>
      </c>
      <c r="E67" s="19">
        <f t="shared" si="55"/>
        <v>28.2799308022581</v>
      </c>
      <c r="F67" s="16" t="s">
        <v>73</v>
      </c>
      <c r="G67" s="13">
        <v>10</v>
      </c>
      <c r="H67" s="18">
        <f t="shared" si="40"/>
        <v>26.3695291546667</v>
      </c>
      <c r="I67" s="18">
        <f t="shared" si="41"/>
        <v>299.519529154667</v>
      </c>
      <c r="J67" s="18">
        <f t="shared" si="42"/>
        <v>0.401925031395474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5.77054881453636</v>
      </c>
      <c r="P67" s="18">
        <f t="shared" si="45"/>
        <v>2.31932801345164</v>
      </c>
      <c r="Q67" s="23">
        <f t="shared" si="46"/>
        <v>1.04369760605324</v>
      </c>
      <c r="R67" s="18">
        <f t="shared" si="47"/>
        <v>1.24320825</v>
      </c>
      <c r="S67" s="24">
        <f t="shared" si="48"/>
        <v>0.839519530258297</v>
      </c>
      <c r="T67" s="3">
        <v>0.27</v>
      </c>
      <c r="U67" s="25">
        <f t="shared" si="49"/>
        <v>0.22667027316974</v>
      </c>
      <c r="V67" s="3">
        <v>229.1</v>
      </c>
      <c r="W67" s="26">
        <v>15.1</v>
      </c>
      <c r="X67" s="26">
        <v>6</v>
      </c>
      <c r="Y67" s="26">
        <v>3</v>
      </c>
      <c r="Z67" s="26">
        <v>7</v>
      </c>
      <c r="AA67" s="3">
        <v>30.2</v>
      </c>
      <c r="AB67" s="2">
        <f t="shared" si="50"/>
        <v>0.358741087360677</v>
      </c>
      <c r="AC67" s="28">
        <f t="shared" si="51"/>
        <v>10.2321666666667</v>
      </c>
      <c r="AD67" s="1">
        <f t="shared" si="52"/>
        <v>0.45</v>
      </c>
      <c r="AE67" s="29">
        <f t="shared" si="53"/>
        <v>459.770425156761</v>
      </c>
      <c r="AF67" s="1">
        <f t="shared" si="54"/>
        <v>16876786.5413084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36">
        <v>22.2777546045161</v>
      </c>
      <c r="E68" s="19">
        <f t="shared" si="55"/>
        <v>26.3695291546667</v>
      </c>
      <c r="F68" s="16" t="s">
        <v>73</v>
      </c>
      <c r="G68" s="13">
        <v>11</v>
      </c>
      <c r="H68" s="18">
        <f t="shared" si="40"/>
        <v>22.2777546045161</v>
      </c>
      <c r="I68" s="18">
        <f t="shared" si="41"/>
        <v>295.427754604516</v>
      </c>
      <c r="J68" s="18">
        <f t="shared" si="42"/>
        <v>0.256215369881943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3.27865976103048</v>
      </c>
      <c r="O68" s="18">
        <f t="shared" si="56"/>
        <v>2.93524604005423</v>
      </c>
      <c r="P68" s="18">
        <f t="shared" si="45"/>
        <v>0.752055149847004</v>
      </c>
      <c r="Q68" s="23">
        <f t="shared" si="46"/>
        <v>0.338424817431152</v>
      </c>
      <c r="R68" s="18">
        <f t="shared" si="47"/>
        <v>1.24320825</v>
      </c>
      <c r="S68" s="24">
        <f t="shared" si="48"/>
        <v>0.272218928269783</v>
      </c>
      <c r="T68" s="3">
        <v>0.27</v>
      </c>
      <c r="U68" s="25">
        <f t="shared" si="49"/>
        <v>0.0734991106328413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0.297359981855802</v>
      </c>
      <c r="AC68" s="28">
        <f t="shared" si="51"/>
        <v>10.2321666666667</v>
      </c>
      <c r="AD68" s="1">
        <f t="shared" si="52"/>
        <v>0.45</v>
      </c>
      <c r="AE68" s="29">
        <f t="shared" si="53"/>
        <v>459.770425156761</v>
      </c>
      <c r="AF68" s="1">
        <f t="shared" si="54"/>
        <v>13989144.5851089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36">
        <v>20.524063582</v>
      </c>
      <c r="E69" s="19">
        <f t="shared" si="55"/>
        <v>22.2777546045161</v>
      </c>
      <c r="F69" s="16" t="s">
        <v>75</v>
      </c>
      <c r="G69" s="13">
        <v>12</v>
      </c>
      <c r="H69" s="18">
        <f t="shared" si="40"/>
        <v>20.524063582</v>
      </c>
      <c r="I69" s="18">
        <f t="shared" si="41"/>
        <v>293.674063582</v>
      </c>
      <c r="J69" s="18">
        <f t="shared" si="42"/>
        <v>0.210441184622375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4.94587589020723</v>
      </c>
      <c r="P69" s="18">
        <f t="shared" si="45"/>
        <v>1.04081598133045</v>
      </c>
      <c r="Q69" s="23">
        <f t="shared" si="46"/>
        <v>0.468367191598704</v>
      </c>
      <c r="R69" s="18">
        <f t="shared" si="47"/>
        <v>1.24320825</v>
      </c>
      <c r="S69" s="24">
        <f t="shared" si="48"/>
        <v>0.376740736396098</v>
      </c>
      <c r="T69" s="3">
        <v>0.27</v>
      </c>
      <c r="U69" s="25">
        <f t="shared" si="49"/>
        <v>0.101719998826946</v>
      </c>
      <c r="V69" s="3">
        <v>220.1</v>
      </c>
      <c r="W69" s="26">
        <v>12.1</v>
      </c>
      <c r="X69" s="26">
        <v>4.5</v>
      </c>
      <c r="Y69" s="26">
        <v>1.5</v>
      </c>
      <c r="Z69" s="26">
        <v>6.8</v>
      </c>
      <c r="AA69" s="3">
        <v>30.2</v>
      </c>
      <c r="AB69" s="2">
        <f t="shared" si="50"/>
        <v>0.305868579646324</v>
      </c>
      <c r="AC69" s="28">
        <f t="shared" si="51"/>
        <v>10.2321666666667</v>
      </c>
      <c r="AD69" s="1">
        <f t="shared" si="52"/>
        <v>0.45</v>
      </c>
      <c r="AE69" s="29">
        <f t="shared" si="53"/>
        <v>459.770425156761</v>
      </c>
      <c r="AF69" s="1">
        <f t="shared" si="54"/>
        <v>14389427.1112421</v>
      </c>
      <c r="AG69" s="1">
        <f>SUM(AF58:AF69)</f>
        <v>180475771.704603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36">
        <v>12.8961006493548</v>
      </c>
      <c r="E70" s="19">
        <f t="shared" si="55"/>
        <v>20.524063582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36">
        <v>14.0627984471613</v>
      </c>
      <c r="E74" s="16"/>
      <c r="F74" s="16"/>
      <c r="G74" s="13">
        <v>1</v>
      </c>
      <c r="H74" s="18">
        <f t="shared" ref="H74:H85" si="57">E75</f>
        <v>14.0627984471613</v>
      </c>
      <c r="I74" s="18">
        <f t="shared" ref="I74:I85" si="58">H74+273.15</f>
        <v>287.212798447161</v>
      </c>
      <c r="J74" s="18">
        <f t="shared" ref="J74:J85" si="59">EXP(($C$16*(I74-$C$14))/($C$17*I74*$C$14))</f>
        <v>0.099816631856929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0.0520264248564685</v>
      </c>
      <c r="Q74" s="23">
        <f t="shared" ref="Q74:Q85" si="63">P74*$B$76</f>
        <v>0.0135268704626818</v>
      </c>
      <c r="R74" s="18">
        <f t="shared" ref="R74:R85" si="64">L74*$B$76</f>
        <v>0.1355172</v>
      </c>
      <c r="S74" s="24">
        <f t="shared" ref="S74:S85" si="65">Q74/R74</f>
        <v>0.099816631856929</v>
      </c>
      <c r="T74" s="3">
        <v>0.01</v>
      </c>
      <c r="U74" s="25">
        <f t="shared" ref="U74:U85" si="66">S74*T74</f>
        <v>0.00099816631856929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0.0109481663185693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0.16</v>
      </c>
      <c r="AX74" s="1">
        <f t="shared" ref="AX74:AX85" si="73">AW74*10000*AV74*0.67*AU74*AT74</f>
        <v>159.048871343995</v>
      </c>
    </row>
    <row r="75" s="1" customFormat="1" spans="1:50">
      <c r="A75" s="13" t="s">
        <v>74</v>
      </c>
      <c r="B75" s="13">
        <v>1</v>
      </c>
      <c r="C75" s="16">
        <v>1</v>
      </c>
      <c r="D75" s="36">
        <v>8.48386348345161</v>
      </c>
      <c r="E75" s="19">
        <f t="shared" ref="E75:E86" si="74">D74</f>
        <v>14.0627984471613</v>
      </c>
      <c r="F75" s="16" t="s">
        <v>73</v>
      </c>
      <c r="G75" s="13">
        <v>2</v>
      </c>
      <c r="H75" s="18">
        <f t="shared" si="57"/>
        <v>8.48386348345161</v>
      </c>
      <c r="I75" s="18">
        <f t="shared" si="58"/>
        <v>281.633863483452</v>
      </c>
      <c r="J75" s="18">
        <f t="shared" si="59"/>
        <v>0.0509979148493077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0.990413575143531</v>
      </c>
      <c r="P75" s="18">
        <f t="shared" si="62"/>
        <v>0.0505090271707682</v>
      </c>
      <c r="Q75" s="23">
        <f t="shared" si="63"/>
        <v>0.0131323470643997</v>
      </c>
      <c r="R75" s="18">
        <f t="shared" si="64"/>
        <v>0.1355172</v>
      </c>
      <c r="S75" s="24">
        <f t="shared" si="65"/>
        <v>0.096905389606631</v>
      </c>
      <c r="T75" s="3">
        <v>0.01</v>
      </c>
      <c r="U75" s="25">
        <f t="shared" si="66"/>
        <v>0.00096905389606631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0.00645905389606631</v>
      </c>
      <c r="AU75" s="28">
        <f t="shared" si="70"/>
        <v>52.122</v>
      </c>
      <c r="AV75" s="1">
        <f t="shared" si="71"/>
        <v>0.26</v>
      </c>
      <c r="AW75" s="2">
        <f t="shared" si="72"/>
        <v>0.16</v>
      </c>
      <c r="AX75" s="1">
        <f t="shared" si="73"/>
        <v>93.8335427346366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36">
        <v>13.9539199927143</v>
      </c>
      <c r="E76" s="19">
        <f t="shared" si="74"/>
        <v>8.48386348345161</v>
      </c>
      <c r="F76" s="16" t="s">
        <v>73</v>
      </c>
      <c r="G76" s="13">
        <v>3</v>
      </c>
      <c r="H76" s="18">
        <f t="shared" si="57"/>
        <v>13.9539199927143</v>
      </c>
      <c r="I76" s="18">
        <f t="shared" si="58"/>
        <v>287.103919992714</v>
      </c>
      <c r="J76" s="18">
        <f t="shared" si="59"/>
        <v>0.0985415766153818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1.46112454797276</v>
      </c>
      <c r="P76" s="18">
        <f t="shared" si="62"/>
        <v>0.143981516588673</v>
      </c>
      <c r="Q76" s="23">
        <f t="shared" si="63"/>
        <v>0.037435194313055</v>
      </c>
      <c r="R76" s="18">
        <f t="shared" si="64"/>
        <v>0.1355172</v>
      </c>
      <c r="S76" s="24">
        <f t="shared" si="65"/>
        <v>0.276239431696161</v>
      </c>
      <c r="T76" s="3">
        <v>0.01</v>
      </c>
      <c r="U76" s="25">
        <f t="shared" si="66"/>
        <v>0.00276239431696161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0.005</v>
      </c>
      <c r="AF76" s="3">
        <v>0.49</v>
      </c>
      <c r="AG76" s="25">
        <f t="shared" si="67"/>
        <v>0.00245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0.015</v>
      </c>
      <c r="AR76" s="3">
        <v>0.5</v>
      </c>
      <c r="AS76" s="3">
        <f t="shared" si="68"/>
        <v>0.0075</v>
      </c>
      <c r="AT76" s="2">
        <f t="shared" si="69"/>
        <v>0.0127123943169616</v>
      </c>
      <c r="AU76" s="28">
        <f t="shared" si="70"/>
        <v>52.122</v>
      </c>
      <c r="AV76" s="1">
        <f t="shared" si="71"/>
        <v>0.26</v>
      </c>
      <c r="AW76" s="2">
        <f t="shared" si="72"/>
        <v>0.16</v>
      </c>
      <c r="AX76" s="1">
        <f t="shared" si="73"/>
        <v>184.678594511595</v>
      </c>
    </row>
    <row r="77" s="1" customFormat="1" spans="1:50">
      <c r="A77" s="13"/>
      <c r="B77" s="13"/>
      <c r="C77" s="16">
        <v>3</v>
      </c>
      <c r="D77" s="36">
        <v>14.7315797087097</v>
      </c>
      <c r="E77" s="19">
        <f t="shared" si="74"/>
        <v>13.9539199927143</v>
      </c>
      <c r="F77" s="16" t="s">
        <v>73</v>
      </c>
      <c r="G77" s="13">
        <v>4</v>
      </c>
      <c r="H77" s="18">
        <f t="shared" si="57"/>
        <v>14.7315797087097</v>
      </c>
      <c r="I77" s="18">
        <f t="shared" si="58"/>
        <v>287.88157970871</v>
      </c>
      <c r="J77" s="18">
        <f t="shared" si="59"/>
        <v>0.107995607759862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1.83836303138409</v>
      </c>
      <c r="P77" s="18">
        <f t="shared" si="62"/>
        <v>0.198535132857587</v>
      </c>
      <c r="Q77" s="23">
        <f t="shared" si="63"/>
        <v>0.0516191345429726</v>
      </c>
      <c r="R77" s="18">
        <f t="shared" si="64"/>
        <v>0.1355172</v>
      </c>
      <c r="S77" s="24">
        <f t="shared" si="65"/>
        <v>0.380904671458476</v>
      </c>
      <c r="T77" s="3">
        <v>0.01</v>
      </c>
      <c r="U77" s="25">
        <f t="shared" si="66"/>
        <v>0.00380904671458476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0.005</v>
      </c>
      <c r="AF77" s="3">
        <v>0.49</v>
      </c>
      <c r="AG77" s="25">
        <f t="shared" si="67"/>
        <v>0.00245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0.015</v>
      </c>
      <c r="AR77" s="3">
        <v>0.5</v>
      </c>
      <c r="AS77" s="3">
        <f t="shared" si="68"/>
        <v>0.0075</v>
      </c>
      <c r="AT77" s="2">
        <f t="shared" si="69"/>
        <v>0.0137590467145848</v>
      </c>
      <c r="AU77" s="28">
        <f t="shared" si="70"/>
        <v>52.122</v>
      </c>
      <c r="AV77" s="1">
        <f t="shared" si="71"/>
        <v>0.26</v>
      </c>
      <c r="AW77" s="2">
        <f t="shared" si="72"/>
        <v>0.16</v>
      </c>
      <c r="AX77" s="1">
        <f t="shared" si="73"/>
        <v>199.883778438067</v>
      </c>
    </row>
    <row r="78" s="1" customFormat="1" spans="1:50">
      <c r="A78" s="13"/>
      <c r="B78" s="13"/>
      <c r="C78" s="16">
        <v>4</v>
      </c>
      <c r="D78" s="36">
        <v>22.1982879103333</v>
      </c>
      <c r="E78" s="19">
        <f t="shared" si="74"/>
        <v>14.7315797087097</v>
      </c>
      <c r="F78" s="16" t="s">
        <v>73</v>
      </c>
      <c r="G78" s="13">
        <v>5</v>
      </c>
      <c r="H78" s="18">
        <f t="shared" si="57"/>
        <v>22.1982879103333</v>
      </c>
      <c r="I78" s="18">
        <f t="shared" si="58"/>
        <v>295.348287910333</v>
      </c>
      <c r="J78" s="18">
        <f t="shared" si="59"/>
        <v>0.253953351412602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1.55783650360018</v>
      </c>
      <c r="O78" s="18">
        <f t="shared" si="75"/>
        <v>0.603211394926325</v>
      </c>
      <c r="P78" s="18">
        <f t="shared" si="62"/>
        <v>0.153187555351811</v>
      </c>
      <c r="Q78" s="23">
        <f t="shared" si="63"/>
        <v>0.0398287643914708</v>
      </c>
      <c r="R78" s="18">
        <f t="shared" si="64"/>
        <v>0.1355172</v>
      </c>
      <c r="S78" s="24">
        <f t="shared" si="65"/>
        <v>0.293901913494898</v>
      </c>
      <c r="T78" s="3">
        <v>0.01</v>
      </c>
      <c r="U78" s="25">
        <f t="shared" si="66"/>
        <v>0.00293901913494898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0.012889019134949</v>
      </c>
      <c r="AU78" s="28">
        <f t="shared" si="70"/>
        <v>52.122</v>
      </c>
      <c r="AV78" s="1">
        <f t="shared" si="71"/>
        <v>0.26</v>
      </c>
      <c r="AW78" s="2">
        <f t="shared" si="72"/>
        <v>0.16</v>
      </c>
      <c r="AX78" s="1">
        <f t="shared" si="73"/>
        <v>187.244501635657</v>
      </c>
    </row>
    <row r="79" s="1" customFormat="1" spans="1:50">
      <c r="A79" s="13"/>
      <c r="B79" s="13"/>
      <c r="C79" s="16">
        <v>5</v>
      </c>
      <c r="D79" s="36">
        <v>23.9866952290323</v>
      </c>
      <c r="E79" s="19">
        <f t="shared" si="74"/>
        <v>22.1982879103333</v>
      </c>
      <c r="F79" s="16" t="s">
        <v>75</v>
      </c>
      <c r="G79" s="13">
        <v>6</v>
      </c>
      <c r="H79" s="18">
        <f t="shared" si="57"/>
        <v>23.9866952290323</v>
      </c>
      <c r="I79" s="18">
        <f t="shared" si="58"/>
        <v>297.136695229032</v>
      </c>
      <c r="J79" s="18">
        <f t="shared" si="59"/>
        <v>0.30969047803282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0.971243839574514</v>
      </c>
      <c r="P79" s="18">
        <f t="shared" si="62"/>
        <v>0.300784968964263</v>
      </c>
      <c r="Q79" s="23">
        <f t="shared" si="63"/>
        <v>0.0782040919307083</v>
      </c>
      <c r="R79" s="18">
        <f t="shared" si="64"/>
        <v>0.1355172</v>
      </c>
      <c r="S79" s="24">
        <f t="shared" si="65"/>
        <v>0.577078717171756</v>
      </c>
      <c r="T79" s="3">
        <v>0.01</v>
      </c>
      <c r="U79" s="25">
        <f t="shared" si="66"/>
        <v>0.00577078717171756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0.01</v>
      </c>
      <c r="AF79" s="3">
        <v>0.49</v>
      </c>
      <c r="AG79" s="25">
        <f t="shared" si="67"/>
        <v>0.0049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0.02</v>
      </c>
      <c r="AR79" s="3">
        <v>0.5</v>
      </c>
      <c r="AS79" s="3">
        <f t="shared" si="68"/>
        <v>0.01</v>
      </c>
      <c r="AT79" s="2">
        <f t="shared" si="69"/>
        <v>0.0206707871717176</v>
      </c>
      <c r="AU79" s="28">
        <f t="shared" si="70"/>
        <v>52.122</v>
      </c>
      <c r="AV79" s="1">
        <f t="shared" si="71"/>
        <v>0.26</v>
      </c>
      <c r="AW79" s="2">
        <f t="shared" si="72"/>
        <v>0.16</v>
      </c>
      <c r="AX79" s="1">
        <f t="shared" si="73"/>
        <v>300.293699765719</v>
      </c>
    </row>
    <row r="80" s="1" customFormat="1" spans="1:50">
      <c r="A80" s="13"/>
      <c r="B80" s="13"/>
      <c r="C80" s="16">
        <v>6</v>
      </c>
      <c r="D80" s="36">
        <v>27.6439907293333</v>
      </c>
      <c r="E80" s="19">
        <f t="shared" si="74"/>
        <v>23.9866952290323</v>
      </c>
      <c r="F80" s="16" t="s">
        <v>73</v>
      </c>
      <c r="G80" s="13">
        <v>7</v>
      </c>
      <c r="H80" s="18">
        <f t="shared" si="57"/>
        <v>27.6439907293333</v>
      </c>
      <c r="I80" s="18">
        <f t="shared" si="58"/>
        <v>300.793990729333</v>
      </c>
      <c r="J80" s="18">
        <f t="shared" si="59"/>
        <v>0.461278424376442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1.19167887061025</v>
      </c>
      <c r="P80" s="18">
        <f t="shared" si="62"/>
        <v>0.549695751797795</v>
      </c>
      <c r="Q80" s="23">
        <f t="shared" si="63"/>
        <v>0.142920895467427</v>
      </c>
      <c r="R80" s="18">
        <f t="shared" si="64"/>
        <v>0.1355172</v>
      </c>
      <c r="S80" s="24">
        <f t="shared" si="65"/>
        <v>1.05463288399869</v>
      </c>
      <c r="T80" s="3">
        <v>0.01</v>
      </c>
      <c r="U80" s="25">
        <f t="shared" si="66"/>
        <v>0.0105463288399869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0.0254463288399869</v>
      </c>
      <c r="AU80" s="28">
        <f t="shared" si="70"/>
        <v>52.122</v>
      </c>
      <c r="AV80" s="1">
        <f t="shared" si="71"/>
        <v>0.26</v>
      </c>
      <c r="AW80" s="2">
        <f t="shared" si="72"/>
        <v>0.16</v>
      </c>
      <c r="AX80" s="1">
        <f t="shared" si="73"/>
        <v>369.670113157081</v>
      </c>
    </row>
    <row r="81" s="1" customFormat="1" spans="1:50">
      <c r="A81" s="13"/>
      <c r="B81" s="13"/>
      <c r="C81" s="16">
        <v>7</v>
      </c>
      <c r="D81" s="36">
        <v>28.0947870925806</v>
      </c>
      <c r="E81" s="19">
        <f t="shared" si="74"/>
        <v>27.6439907293333</v>
      </c>
      <c r="F81" s="16" t="s">
        <v>73</v>
      </c>
      <c r="G81" s="13">
        <v>8</v>
      </c>
      <c r="H81" s="18">
        <f t="shared" si="57"/>
        <v>28.0947870925806</v>
      </c>
      <c r="I81" s="18">
        <f t="shared" si="58"/>
        <v>301.244787092581</v>
      </c>
      <c r="J81" s="18">
        <f t="shared" si="59"/>
        <v>0.484172956203616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1.16320311881246</v>
      </c>
      <c r="P81" s="18">
        <f t="shared" si="62"/>
        <v>0.563191492700693</v>
      </c>
      <c r="Q81" s="23">
        <f t="shared" si="63"/>
        <v>0.14642978810218</v>
      </c>
      <c r="R81" s="18">
        <f t="shared" si="64"/>
        <v>0.1355172</v>
      </c>
      <c r="S81" s="24">
        <f t="shared" si="65"/>
        <v>1.08052548386611</v>
      </c>
      <c r="T81" s="3">
        <v>0.01</v>
      </c>
      <c r="U81" s="25">
        <f t="shared" si="66"/>
        <v>0.0108052548386611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0.0257052548386611</v>
      </c>
      <c r="AU81" s="28">
        <f t="shared" si="70"/>
        <v>52.122</v>
      </c>
      <c r="AV81" s="1">
        <f t="shared" si="71"/>
        <v>0.26</v>
      </c>
      <c r="AW81" s="2">
        <f t="shared" si="72"/>
        <v>0.16</v>
      </c>
      <c r="AX81" s="1">
        <f t="shared" si="73"/>
        <v>373.431646061537</v>
      </c>
    </row>
    <row r="82" s="1" customFormat="1" spans="1:50">
      <c r="A82" s="13"/>
      <c r="B82" s="13"/>
      <c r="C82" s="16">
        <v>8</v>
      </c>
      <c r="D82" s="36">
        <v>28.2799308022581</v>
      </c>
      <c r="E82" s="19">
        <f t="shared" si="74"/>
        <v>28.0947870925806</v>
      </c>
      <c r="F82" s="16" t="s">
        <v>73</v>
      </c>
      <c r="G82" s="13">
        <v>9</v>
      </c>
      <c r="H82" s="18">
        <f t="shared" si="57"/>
        <v>28.2799308022581</v>
      </c>
      <c r="I82" s="18">
        <f t="shared" si="58"/>
        <v>301.429930802258</v>
      </c>
      <c r="J82" s="18">
        <f t="shared" si="59"/>
        <v>0.49388112732887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1.12123162611176</v>
      </c>
      <c r="P82" s="18">
        <f t="shared" si="62"/>
        <v>0.55375513950086</v>
      </c>
      <c r="Q82" s="23">
        <f t="shared" si="63"/>
        <v>0.143976336270224</v>
      </c>
      <c r="R82" s="18">
        <f t="shared" si="64"/>
        <v>0.1355172</v>
      </c>
      <c r="S82" s="24">
        <f t="shared" si="65"/>
        <v>1.06242112639741</v>
      </c>
      <c r="T82" s="3">
        <v>0.01</v>
      </c>
      <c r="U82" s="25">
        <f t="shared" si="66"/>
        <v>0.0106242112639741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0.0255242112639741</v>
      </c>
      <c r="AU82" s="28">
        <f t="shared" si="70"/>
        <v>52.122</v>
      </c>
      <c r="AV82" s="1">
        <f t="shared" si="71"/>
        <v>0.26</v>
      </c>
      <c r="AW82" s="2">
        <f t="shared" si="72"/>
        <v>0.16</v>
      </c>
      <c r="AX82" s="1">
        <f t="shared" si="73"/>
        <v>370.80154569768</v>
      </c>
    </row>
    <row r="83" s="1" customFormat="1" spans="1:50">
      <c r="A83" s="13"/>
      <c r="B83" s="13"/>
      <c r="C83" s="16">
        <v>9</v>
      </c>
      <c r="D83" s="36">
        <v>26.3695291546667</v>
      </c>
      <c r="E83" s="19">
        <f t="shared" si="74"/>
        <v>28.2799308022581</v>
      </c>
      <c r="F83" s="16" t="s">
        <v>73</v>
      </c>
      <c r="G83" s="13">
        <v>10</v>
      </c>
      <c r="H83" s="18">
        <f t="shared" si="57"/>
        <v>26.3695291546667</v>
      </c>
      <c r="I83" s="18">
        <f t="shared" si="58"/>
        <v>299.519529154667</v>
      </c>
      <c r="J83" s="18">
        <f t="shared" si="59"/>
        <v>0.401925031395474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1.0886964866109</v>
      </c>
      <c r="P83" s="18">
        <f t="shared" si="62"/>
        <v>0.43757436956123</v>
      </c>
      <c r="Q83" s="23">
        <f t="shared" si="63"/>
        <v>0.11376933608592</v>
      </c>
      <c r="R83" s="18">
        <f t="shared" si="64"/>
        <v>0.1355172</v>
      </c>
      <c r="S83" s="24">
        <f t="shared" si="65"/>
        <v>0.839519530258297</v>
      </c>
      <c r="T83" s="3">
        <v>0.01</v>
      </c>
      <c r="U83" s="25">
        <f t="shared" si="66"/>
        <v>0.00839519530258297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0.01</v>
      </c>
      <c r="AF83" s="3">
        <v>0.49</v>
      </c>
      <c r="AG83" s="25">
        <f t="shared" si="67"/>
        <v>0.0049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0.02</v>
      </c>
      <c r="AR83" s="3">
        <v>0.5</v>
      </c>
      <c r="AS83" s="3">
        <f t="shared" si="68"/>
        <v>0.01</v>
      </c>
      <c r="AT83" s="2">
        <f t="shared" si="69"/>
        <v>0.023295195302583</v>
      </c>
      <c r="AU83" s="28">
        <f t="shared" si="70"/>
        <v>52.122</v>
      </c>
      <c r="AV83" s="1">
        <f t="shared" si="71"/>
        <v>0.26</v>
      </c>
      <c r="AW83" s="2">
        <f t="shared" si="72"/>
        <v>0.16</v>
      </c>
      <c r="AX83" s="1">
        <f t="shared" si="73"/>
        <v>338.419641500106</v>
      </c>
    </row>
    <row r="84" s="1" customFormat="1" spans="1:50">
      <c r="A84" s="13"/>
      <c r="B84" s="13"/>
      <c r="C84" s="16">
        <v>10</v>
      </c>
      <c r="D84" s="36">
        <v>22.2777546045161</v>
      </c>
      <c r="E84" s="19">
        <f t="shared" si="74"/>
        <v>26.3695291546667</v>
      </c>
      <c r="F84" s="16" t="s">
        <v>73</v>
      </c>
      <c r="G84" s="13">
        <v>11</v>
      </c>
      <c r="H84" s="18">
        <f t="shared" si="57"/>
        <v>22.2777546045161</v>
      </c>
      <c r="I84" s="18">
        <f t="shared" si="58"/>
        <v>295.427754604516</v>
      </c>
      <c r="J84" s="18">
        <f t="shared" si="59"/>
        <v>0.256215369881943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0.61856601119719</v>
      </c>
      <c r="O84" s="18">
        <f t="shared" si="75"/>
        <v>0.553776105852484</v>
      </c>
      <c r="P84" s="18">
        <f t="shared" si="62"/>
        <v>0.141885949792776</v>
      </c>
      <c r="Q84" s="23">
        <f t="shared" si="63"/>
        <v>0.0368903469461218</v>
      </c>
      <c r="R84" s="18">
        <f t="shared" si="64"/>
        <v>0.1355172</v>
      </c>
      <c r="S84" s="24">
        <f t="shared" si="65"/>
        <v>0.272218928269783</v>
      </c>
      <c r="T84" s="3">
        <v>0.01</v>
      </c>
      <c r="U84" s="25">
        <f t="shared" si="66"/>
        <v>0.00272218928269783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0.0126721892826978</v>
      </c>
      <c r="AU84" s="28">
        <f t="shared" si="70"/>
        <v>52.122</v>
      </c>
      <c r="AV84" s="1">
        <f t="shared" si="71"/>
        <v>0.26</v>
      </c>
      <c r="AW84" s="2">
        <f t="shared" si="72"/>
        <v>0.16</v>
      </c>
      <c r="AX84" s="1">
        <f t="shared" si="73"/>
        <v>184.094518134243</v>
      </c>
    </row>
    <row r="85" s="1" customFormat="1" spans="1:51">
      <c r="A85" s="13"/>
      <c r="B85" s="13"/>
      <c r="C85" s="16">
        <v>11</v>
      </c>
      <c r="D85" s="36">
        <v>20.524063582</v>
      </c>
      <c r="E85" s="19">
        <f t="shared" si="74"/>
        <v>22.2777546045161</v>
      </c>
      <c r="F85" s="16" t="s">
        <v>75</v>
      </c>
      <c r="G85" s="13">
        <v>12</v>
      </c>
      <c r="H85" s="18">
        <f t="shared" si="57"/>
        <v>20.524063582</v>
      </c>
      <c r="I85" s="18">
        <f t="shared" si="58"/>
        <v>293.674063582</v>
      </c>
      <c r="J85" s="18">
        <f t="shared" si="59"/>
        <v>0.210441184622375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0.933110156059708</v>
      </c>
      <c r="P85" s="18">
        <f t="shared" si="62"/>
        <v>0.196364806624374</v>
      </c>
      <c r="Q85" s="23">
        <f t="shared" si="63"/>
        <v>0.0510548497223373</v>
      </c>
      <c r="R85" s="18">
        <f t="shared" si="64"/>
        <v>0.1355172</v>
      </c>
      <c r="S85" s="24">
        <f t="shared" si="65"/>
        <v>0.376740736396098</v>
      </c>
      <c r="T85" s="3">
        <v>0.01</v>
      </c>
      <c r="U85" s="25">
        <f t="shared" si="66"/>
        <v>0.00376740736396098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0.005</v>
      </c>
      <c r="AF85" s="3">
        <v>0.49</v>
      </c>
      <c r="AG85" s="25">
        <f t="shared" si="67"/>
        <v>0.00245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0.015</v>
      </c>
      <c r="AR85" s="3">
        <v>0.5</v>
      </c>
      <c r="AS85" s="3">
        <f t="shared" si="68"/>
        <v>0.0075</v>
      </c>
      <c r="AT85" s="2">
        <f t="shared" si="69"/>
        <v>0.013717407363961</v>
      </c>
      <c r="AU85" s="28">
        <f t="shared" si="70"/>
        <v>52.122</v>
      </c>
      <c r="AV85" s="1">
        <f t="shared" si="71"/>
        <v>0.26</v>
      </c>
      <c r="AW85" s="2">
        <f t="shared" si="72"/>
        <v>0.16</v>
      </c>
      <c r="AX85" s="1">
        <f t="shared" si="73"/>
        <v>199.278865110346</v>
      </c>
      <c r="AY85" s="1">
        <f>SUM(AX74:AX85)</f>
        <v>2960.67931809066</v>
      </c>
    </row>
    <row r="86" s="1" customFormat="1" spans="1:46">
      <c r="A86" s="13"/>
      <c r="B86" s="13"/>
      <c r="C86" s="16">
        <v>12</v>
      </c>
      <c r="D86" s="36">
        <v>12.8961006493548</v>
      </c>
      <c r="E86" s="19">
        <f t="shared" si="74"/>
        <v>20.524063582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36">
        <v>14.0627984471613</v>
      </c>
      <c r="E90" s="16"/>
      <c r="F90" s="16"/>
      <c r="G90" s="13">
        <v>1</v>
      </c>
      <c r="H90" s="18">
        <f t="shared" ref="H90:H101" si="76">E91</f>
        <v>14.0627984471613</v>
      </c>
      <c r="I90" s="18">
        <f t="shared" ref="I90:I101" si="77">H90+273.15</f>
        <v>287.212798447161</v>
      </c>
      <c r="J90" s="18">
        <f t="shared" ref="J90:J101" si="78">EXP(($C$16*(I90-$C$14))/($C$17*I90*$C$14))</f>
        <v>0.099816631856929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0.0284177950896677</v>
      </c>
      <c r="Q90" s="23">
        <f t="shared" ref="Q90:Q101" si="82">P90*$B$76</f>
        <v>0.0073886267233136</v>
      </c>
      <c r="R90" s="18">
        <f t="shared" ref="R90:R101" si="83">L90*$B$76</f>
        <v>0.074022</v>
      </c>
      <c r="S90" s="24">
        <f t="shared" ref="S90:S101" si="84">Q90/R90</f>
        <v>0.099816631856929</v>
      </c>
      <c r="T90" s="3">
        <v>0.01</v>
      </c>
      <c r="U90" s="25">
        <f t="shared" ref="U90:U101" si="85">S90*T90</f>
        <v>0.00099816631856929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0.0109481663185693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36">
        <v>8.48386348345161</v>
      </c>
      <c r="E91" s="19">
        <f t="shared" ref="E91:E102" si="95">D90</f>
        <v>14.0627984471613</v>
      </c>
      <c r="F91" s="16" t="s">
        <v>73</v>
      </c>
      <c r="G91" s="13">
        <v>2</v>
      </c>
      <c r="H91" s="18">
        <f t="shared" si="76"/>
        <v>8.48386348345161</v>
      </c>
      <c r="I91" s="18">
        <f t="shared" si="77"/>
        <v>281.633863483452</v>
      </c>
      <c r="J91" s="18">
        <f t="shared" si="78"/>
        <v>0.0509979148493077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0.540982204910332</v>
      </c>
      <c r="P91" s="18">
        <f t="shared" si="81"/>
        <v>0.0275889644210079</v>
      </c>
      <c r="Q91" s="23">
        <f t="shared" si="82"/>
        <v>0.00717313074946204</v>
      </c>
      <c r="R91" s="18">
        <f t="shared" si="83"/>
        <v>0.074022</v>
      </c>
      <c r="S91" s="24">
        <f t="shared" si="84"/>
        <v>0.096905389606631</v>
      </c>
      <c r="T91" s="3">
        <v>0.01</v>
      </c>
      <c r="U91" s="25">
        <f t="shared" si="85"/>
        <v>0.00096905389606631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0.00645905389606631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36">
        <v>13.9539199927143</v>
      </c>
      <c r="E92" s="19">
        <f t="shared" si="95"/>
        <v>8.48386348345161</v>
      </c>
      <c r="F92" s="16" t="s">
        <v>73</v>
      </c>
      <c r="G92" s="13">
        <v>3</v>
      </c>
      <c r="H92" s="18">
        <f t="shared" si="76"/>
        <v>13.9539199927143</v>
      </c>
      <c r="I92" s="18">
        <f t="shared" si="77"/>
        <v>287.103919992714</v>
      </c>
      <c r="J92" s="18">
        <f t="shared" si="78"/>
        <v>0.0985415766153818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0.798093240489324</v>
      </c>
      <c r="P92" s="18">
        <f t="shared" si="81"/>
        <v>0.0786453662038971</v>
      </c>
      <c r="Q92" s="23">
        <f t="shared" si="82"/>
        <v>0.0204477952130132</v>
      </c>
      <c r="R92" s="18">
        <f t="shared" si="83"/>
        <v>0.074022</v>
      </c>
      <c r="S92" s="24">
        <f t="shared" si="84"/>
        <v>0.276239431696161</v>
      </c>
      <c r="T92" s="3">
        <v>0.01</v>
      </c>
      <c r="U92" s="25">
        <f t="shared" si="85"/>
        <v>0.00276239431696161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0.005</v>
      </c>
      <c r="AF92" s="3">
        <v>0.49</v>
      </c>
      <c r="AG92" s="25">
        <f t="shared" si="86"/>
        <v>0.00245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0.015</v>
      </c>
      <c r="AR92" s="3">
        <v>0.5</v>
      </c>
      <c r="AS92" s="3">
        <f t="shared" si="87"/>
        <v>0.0075</v>
      </c>
      <c r="AT92" s="2">
        <f t="shared" si="88"/>
        <v>0.0127123943169616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36">
        <v>14.7315797087097</v>
      </c>
      <c r="E93" s="19">
        <f t="shared" si="95"/>
        <v>13.9539199927143</v>
      </c>
      <c r="F93" s="16" t="s">
        <v>73</v>
      </c>
      <c r="G93" s="13">
        <v>4</v>
      </c>
      <c r="H93" s="18">
        <f t="shared" si="76"/>
        <v>14.7315797087097</v>
      </c>
      <c r="I93" s="18">
        <f t="shared" si="77"/>
        <v>287.88157970871</v>
      </c>
      <c r="J93" s="18">
        <f t="shared" si="78"/>
        <v>0.107995607759862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1.00414787428543</v>
      </c>
      <c r="P93" s="18">
        <f t="shared" si="81"/>
        <v>0.108443559964228</v>
      </c>
      <c r="Q93" s="23">
        <f t="shared" si="82"/>
        <v>0.0281953255906993</v>
      </c>
      <c r="R93" s="18">
        <f t="shared" si="83"/>
        <v>0.074022</v>
      </c>
      <c r="S93" s="24">
        <f t="shared" si="84"/>
        <v>0.380904671458476</v>
      </c>
      <c r="T93" s="3">
        <v>0.01</v>
      </c>
      <c r="U93" s="25">
        <f t="shared" si="85"/>
        <v>0.00380904671458476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0.005</v>
      </c>
      <c r="AF93" s="3">
        <v>0.49</v>
      </c>
      <c r="AG93" s="25">
        <f t="shared" si="86"/>
        <v>0.00245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0.015</v>
      </c>
      <c r="AR93" s="3">
        <v>0.5</v>
      </c>
      <c r="AS93" s="3">
        <f t="shared" si="87"/>
        <v>0.0075</v>
      </c>
      <c r="AT93" s="2">
        <f t="shared" si="88"/>
        <v>0.0137590467145848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36">
        <v>22.1982879103333</v>
      </c>
      <c r="E94" s="19">
        <f t="shared" si="95"/>
        <v>14.7315797087097</v>
      </c>
      <c r="F94" s="16" t="s">
        <v>73</v>
      </c>
      <c r="G94" s="13">
        <v>5</v>
      </c>
      <c r="H94" s="18">
        <f t="shared" si="76"/>
        <v>22.1982879103333</v>
      </c>
      <c r="I94" s="18">
        <f t="shared" si="77"/>
        <v>295.348287910333</v>
      </c>
      <c r="J94" s="18">
        <f t="shared" si="78"/>
        <v>0.253953351412602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0.850919098605139</v>
      </c>
      <c r="O94" s="18">
        <f t="shared" si="96"/>
        <v>0.32948521571606</v>
      </c>
      <c r="P94" s="18">
        <f t="shared" si="81"/>
        <v>0.0836738747719975</v>
      </c>
      <c r="Q94" s="23">
        <f t="shared" si="82"/>
        <v>0.0217552074407194</v>
      </c>
      <c r="R94" s="18">
        <f t="shared" si="83"/>
        <v>0.074022</v>
      </c>
      <c r="S94" s="24">
        <f t="shared" si="84"/>
        <v>0.293901913494898</v>
      </c>
      <c r="T94" s="3">
        <v>0.01</v>
      </c>
      <c r="U94" s="25">
        <f t="shared" si="85"/>
        <v>0.00293901913494898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0.012889019134949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36">
        <v>23.9866952290323</v>
      </c>
      <c r="E95" s="19">
        <f t="shared" si="95"/>
        <v>22.1982879103333</v>
      </c>
      <c r="F95" s="16" t="s">
        <v>75</v>
      </c>
      <c r="G95" s="13">
        <v>6</v>
      </c>
      <c r="H95" s="18">
        <f t="shared" si="76"/>
        <v>23.9866952290323</v>
      </c>
      <c r="I95" s="18">
        <f t="shared" si="77"/>
        <v>297.136695229032</v>
      </c>
      <c r="J95" s="18">
        <f t="shared" si="78"/>
        <v>0.30969047803282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0.530511340944062</v>
      </c>
      <c r="P95" s="18">
        <f t="shared" si="81"/>
        <v>0.164294310778799</v>
      </c>
      <c r="Q95" s="23">
        <f t="shared" si="82"/>
        <v>0.0427165208024878</v>
      </c>
      <c r="R95" s="18">
        <f t="shared" si="83"/>
        <v>0.074022</v>
      </c>
      <c r="S95" s="24">
        <f t="shared" si="84"/>
        <v>0.577078717171756</v>
      </c>
      <c r="T95" s="3">
        <v>0.01</v>
      </c>
      <c r="U95" s="25">
        <f t="shared" si="85"/>
        <v>0.00577078717171756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0.01</v>
      </c>
      <c r="AF95" s="3">
        <v>0.49</v>
      </c>
      <c r="AG95" s="25">
        <f t="shared" si="86"/>
        <v>0.0049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0.02</v>
      </c>
      <c r="AR95" s="3">
        <v>0.5</v>
      </c>
      <c r="AS95" s="3">
        <f t="shared" si="87"/>
        <v>0.01</v>
      </c>
      <c r="AT95" s="2">
        <f t="shared" si="88"/>
        <v>0.0206707871717176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36">
        <v>27.6439907293333</v>
      </c>
      <c r="E96" s="19">
        <f t="shared" si="95"/>
        <v>23.9866952290323</v>
      </c>
      <c r="F96" s="16" t="s">
        <v>73</v>
      </c>
      <c r="G96" s="13">
        <v>7</v>
      </c>
      <c r="H96" s="18">
        <f t="shared" si="76"/>
        <v>27.6439907293333</v>
      </c>
      <c r="I96" s="18">
        <f t="shared" si="77"/>
        <v>300.793990729333</v>
      </c>
      <c r="J96" s="18">
        <f t="shared" si="78"/>
        <v>0.461278424376442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0.650917030165263</v>
      </c>
      <c r="P96" s="18">
        <f t="shared" si="81"/>
        <v>0.300253982074426</v>
      </c>
      <c r="Q96" s="23">
        <f t="shared" si="82"/>
        <v>0.0780660353393507</v>
      </c>
      <c r="R96" s="18">
        <f t="shared" si="83"/>
        <v>0.074022</v>
      </c>
      <c r="S96" s="24">
        <f t="shared" si="84"/>
        <v>1.05463288399869</v>
      </c>
      <c r="T96" s="3">
        <v>0.01</v>
      </c>
      <c r="U96" s="25">
        <f t="shared" si="85"/>
        <v>0.0105463288399869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0.0254463288399869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36">
        <v>28.0947870925806</v>
      </c>
      <c r="E97" s="19">
        <f t="shared" si="95"/>
        <v>27.6439907293333</v>
      </c>
      <c r="F97" s="16" t="s">
        <v>73</v>
      </c>
      <c r="G97" s="13">
        <v>8</v>
      </c>
      <c r="H97" s="18">
        <f t="shared" si="76"/>
        <v>28.0947870925806</v>
      </c>
      <c r="I97" s="18">
        <f t="shared" si="77"/>
        <v>301.244787092581</v>
      </c>
      <c r="J97" s="18">
        <f t="shared" si="78"/>
        <v>0.484172956203616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0.635363048090838</v>
      </c>
      <c r="P97" s="18">
        <f t="shared" si="81"/>
        <v>0.307625605256681</v>
      </c>
      <c r="Q97" s="23">
        <f t="shared" si="82"/>
        <v>0.0799826573667371</v>
      </c>
      <c r="R97" s="18">
        <f t="shared" si="83"/>
        <v>0.074022</v>
      </c>
      <c r="S97" s="24">
        <f t="shared" si="84"/>
        <v>1.08052548386611</v>
      </c>
      <c r="T97" s="3">
        <v>0.01</v>
      </c>
      <c r="U97" s="25">
        <f t="shared" si="85"/>
        <v>0.0108052548386611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0.0257052548386611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36">
        <v>28.2799308022581</v>
      </c>
      <c r="E98" s="19">
        <f t="shared" si="95"/>
        <v>28.0947870925806</v>
      </c>
      <c r="F98" s="16" t="s">
        <v>73</v>
      </c>
      <c r="G98" s="13">
        <v>9</v>
      </c>
      <c r="H98" s="18">
        <f t="shared" si="76"/>
        <v>28.2799308022581</v>
      </c>
      <c r="I98" s="18">
        <f t="shared" si="77"/>
        <v>301.429930802258</v>
      </c>
      <c r="J98" s="18">
        <f t="shared" si="78"/>
        <v>0.49388112732887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0.612437442834157</v>
      </c>
      <c r="P98" s="18">
        <f t="shared" si="81"/>
        <v>0.302471294685344</v>
      </c>
      <c r="Q98" s="23">
        <f t="shared" si="82"/>
        <v>0.0786425366181893</v>
      </c>
      <c r="R98" s="18">
        <f t="shared" si="83"/>
        <v>0.074022</v>
      </c>
      <c r="S98" s="24">
        <f t="shared" si="84"/>
        <v>1.06242112639741</v>
      </c>
      <c r="T98" s="3">
        <v>0.01</v>
      </c>
      <c r="U98" s="25">
        <f t="shared" si="85"/>
        <v>0.0106242112639741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0.0255242112639741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36">
        <v>26.3695291546667</v>
      </c>
      <c r="E99" s="19">
        <f t="shared" si="95"/>
        <v>28.2799308022581</v>
      </c>
      <c r="F99" s="16" t="s">
        <v>73</v>
      </c>
      <c r="G99" s="13">
        <v>10</v>
      </c>
      <c r="H99" s="18">
        <f t="shared" si="76"/>
        <v>26.3695291546667</v>
      </c>
      <c r="I99" s="18">
        <f t="shared" si="77"/>
        <v>299.519529154667</v>
      </c>
      <c r="J99" s="18">
        <f t="shared" si="78"/>
        <v>0.401925031395474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0.594666148148813</v>
      </c>
      <c r="P99" s="18">
        <f t="shared" si="81"/>
        <v>0.239011210264537</v>
      </c>
      <c r="Q99" s="23">
        <f t="shared" si="82"/>
        <v>0.0621429146687797</v>
      </c>
      <c r="R99" s="18">
        <f t="shared" si="83"/>
        <v>0.074022</v>
      </c>
      <c r="S99" s="24">
        <f t="shared" si="84"/>
        <v>0.839519530258297</v>
      </c>
      <c r="T99" s="3">
        <v>0.01</v>
      </c>
      <c r="U99" s="25">
        <f t="shared" si="85"/>
        <v>0.00839519530258297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0.01</v>
      </c>
      <c r="AF99" s="3">
        <v>0.49</v>
      </c>
      <c r="AG99" s="25">
        <f t="shared" si="86"/>
        <v>0.0049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0.02</v>
      </c>
      <c r="AR99" s="3">
        <v>0.5</v>
      </c>
      <c r="AS99" s="3">
        <f t="shared" si="87"/>
        <v>0.01</v>
      </c>
      <c r="AT99" s="2">
        <f t="shared" si="88"/>
        <v>0.023295195302583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36">
        <v>22.2777546045161</v>
      </c>
      <c r="E100" s="19">
        <f t="shared" si="95"/>
        <v>26.3695291546667</v>
      </c>
      <c r="F100" s="16" t="s">
        <v>73</v>
      </c>
      <c r="G100" s="13">
        <v>11</v>
      </c>
      <c r="H100" s="18">
        <f t="shared" si="76"/>
        <v>22.2777546045161</v>
      </c>
      <c r="I100" s="18">
        <f t="shared" si="77"/>
        <v>295.427754604516</v>
      </c>
      <c r="J100" s="18">
        <f t="shared" si="78"/>
        <v>0.256215369881943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0.337872190990062</v>
      </c>
      <c r="O100" s="18">
        <f t="shared" si="96"/>
        <v>0.302482746894214</v>
      </c>
      <c r="P100" s="18">
        <f t="shared" si="81"/>
        <v>0.0775007288784071</v>
      </c>
      <c r="Q100" s="23">
        <f t="shared" si="82"/>
        <v>0.0201501895083858</v>
      </c>
      <c r="R100" s="18">
        <f t="shared" si="83"/>
        <v>0.074022</v>
      </c>
      <c r="S100" s="24">
        <f t="shared" si="84"/>
        <v>0.272218928269783</v>
      </c>
      <c r="T100" s="3">
        <v>0.01</v>
      </c>
      <c r="U100" s="25">
        <f t="shared" si="85"/>
        <v>0.00272218928269783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0.0126721892826978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36">
        <v>20.524063582</v>
      </c>
      <c r="E101" s="19">
        <f t="shared" si="95"/>
        <v>22.2777546045161</v>
      </c>
      <c r="F101" s="16" t="s">
        <v>75</v>
      </c>
      <c r="G101" s="13">
        <v>12</v>
      </c>
      <c r="H101" s="18">
        <f t="shared" si="76"/>
        <v>20.524063582</v>
      </c>
      <c r="I101" s="18">
        <f t="shared" si="77"/>
        <v>293.674063582</v>
      </c>
      <c r="J101" s="18">
        <f t="shared" si="78"/>
        <v>0.210441184622375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0.509682018015807</v>
      </c>
      <c r="P101" s="18">
        <f t="shared" si="81"/>
        <v>0.107258087651969</v>
      </c>
      <c r="Q101" s="23">
        <f t="shared" si="82"/>
        <v>0.0278871027895119</v>
      </c>
      <c r="R101" s="18">
        <f t="shared" si="83"/>
        <v>0.074022</v>
      </c>
      <c r="S101" s="24">
        <f t="shared" si="84"/>
        <v>0.376740736396098</v>
      </c>
      <c r="T101" s="3">
        <v>0.01</v>
      </c>
      <c r="U101" s="25">
        <f t="shared" si="85"/>
        <v>0.00376740736396098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0.005</v>
      </c>
      <c r="AF101" s="3">
        <v>0.49</v>
      </c>
      <c r="AG101" s="25">
        <f t="shared" si="86"/>
        <v>0.00245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0.013717407363961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36">
        <v>12.8961006493548</v>
      </c>
      <c r="E102" s="19">
        <f t="shared" si="95"/>
        <v>20.524063582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465.9663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424.501145307296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5636.91261258658</v>
      </c>
      <c r="F7" s="3">
        <v>122.786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27.913318495195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0.13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5.25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180915154.974712</v>
      </c>
      <c r="J14" s="14" t="s">
        <v>22</v>
      </c>
      <c r="K14" s="14">
        <f>I14/(10000*1000)</f>
        <v>18.0915154974712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79981305.6027397</v>
      </c>
      <c r="J15" s="14" t="s">
        <v>22</v>
      </c>
      <c r="K15" s="14">
        <f>I15/(10000*1000)</f>
        <v>7.99813056027397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36">
        <v>13.0055275026452</v>
      </c>
      <c r="E27" s="16"/>
      <c r="F27" s="16"/>
      <c r="G27" s="13">
        <v>1</v>
      </c>
      <c r="H27" s="18">
        <f t="shared" ref="H27:H38" si="0">E28</f>
        <v>13.0055275026452</v>
      </c>
      <c r="I27" s="18">
        <f t="shared" ref="I27:I38" si="1">H27+273.15</f>
        <v>286.155527502645</v>
      </c>
      <c r="J27" s="18">
        <f t="shared" ref="J27:J38" si="2">EXP(($C$16*(I27-$C$14))/($C$17*I27*$C$14))</f>
        <v>0.088065381907421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0.0958262170758307</v>
      </c>
      <c r="Q27" s="23">
        <f t="shared" ref="Q27:Q38" si="6">P27*$B$29</f>
        <v>0.0114991460490997</v>
      </c>
      <c r="R27" s="18">
        <f t="shared" ref="R27:R38" si="7">L27*$B$29</f>
        <v>0.1305751</v>
      </c>
      <c r="S27" s="24">
        <f t="shared" ref="S27:S38" si="8">Q27/R27</f>
        <v>0.088065381907421</v>
      </c>
      <c r="T27" s="3">
        <v>0.01</v>
      </c>
      <c r="U27" s="25">
        <f t="shared" ref="U27:U38" si="9">S27*T27</f>
        <v>0.00088065381907421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0.0303306538190742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38.830525</v>
      </c>
      <c r="AU27" s="1">
        <f t="shared" ref="AU27:AU38" si="17">AT27*10000*AS27*0.67*AR27*AQ27</f>
        <v>103036.288016673</v>
      </c>
    </row>
    <row r="28" s="1" customFormat="1" spans="1:47">
      <c r="A28" s="13" t="s">
        <v>74</v>
      </c>
      <c r="B28" s="13">
        <v>1</v>
      </c>
      <c r="C28" s="16">
        <v>1</v>
      </c>
      <c r="D28" s="36">
        <v>5.98646450683871</v>
      </c>
      <c r="E28" s="19">
        <f t="shared" ref="E28:E39" si="18">D27</f>
        <v>13.0055275026452</v>
      </c>
      <c r="F28" s="16" t="s">
        <v>73</v>
      </c>
      <c r="G28" s="13">
        <v>2</v>
      </c>
      <c r="H28" s="18">
        <f t="shared" si="0"/>
        <v>5.98646450683871</v>
      </c>
      <c r="I28" s="18">
        <f t="shared" si="1"/>
        <v>279.136464506839</v>
      </c>
      <c r="J28" s="18">
        <f t="shared" si="2"/>
        <v>0.0374298623629935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2.08042544959084</v>
      </c>
      <c r="P28" s="18">
        <f t="shared" si="5"/>
        <v>0.0778700382346539</v>
      </c>
      <c r="Q28" s="23">
        <f t="shared" si="6"/>
        <v>0.00934440458815846</v>
      </c>
      <c r="R28" s="18">
        <f t="shared" si="7"/>
        <v>0.1305751</v>
      </c>
      <c r="S28" s="24">
        <f t="shared" si="8"/>
        <v>0.0715634496022478</v>
      </c>
      <c r="T28" s="3">
        <v>0.01</v>
      </c>
      <c r="U28" s="25">
        <f t="shared" si="9"/>
        <v>0.000715634496022478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0.0226156344960225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38.830525</v>
      </c>
      <c r="AU28" s="1">
        <f t="shared" si="17"/>
        <v>76827.5897879442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36">
        <v>13.1451230501071</v>
      </c>
      <c r="E29" s="19">
        <f t="shared" si="18"/>
        <v>5.98646450683871</v>
      </c>
      <c r="F29" s="16" t="s">
        <v>73</v>
      </c>
      <c r="G29" s="13">
        <v>3</v>
      </c>
      <c r="H29" s="18">
        <f t="shared" si="0"/>
        <v>13.1451230501071</v>
      </c>
      <c r="I29" s="18">
        <f t="shared" si="1"/>
        <v>286.295123050107</v>
      </c>
      <c r="J29" s="18">
        <f t="shared" si="2"/>
        <v>0.0895386579413304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3.09068124468952</v>
      </c>
      <c r="P29" s="18">
        <f t="shared" si="5"/>
        <v>0.27673545077394</v>
      </c>
      <c r="Q29" s="23">
        <f t="shared" si="6"/>
        <v>0.0332082540928728</v>
      </c>
      <c r="R29" s="18">
        <f t="shared" si="7"/>
        <v>0.1305751</v>
      </c>
      <c r="S29" s="24">
        <f t="shared" si="8"/>
        <v>0.254323022481873</v>
      </c>
      <c r="T29" s="3">
        <v>0.01</v>
      </c>
      <c r="U29" s="25">
        <f t="shared" si="9"/>
        <v>0.00254323022481873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0.0244432302248187</v>
      </c>
      <c r="AR29" s="28">
        <f t="shared" si="15"/>
        <v>108.812583333333</v>
      </c>
      <c r="AS29" s="1">
        <f t="shared" si="16"/>
        <v>0.12</v>
      </c>
      <c r="AT29" s="2">
        <f t="shared" si="20"/>
        <v>38.830525</v>
      </c>
      <c r="AU29" s="1">
        <f t="shared" si="17"/>
        <v>83036.1166800308</v>
      </c>
    </row>
    <row r="30" s="1" customFormat="1" spans="1:47">
      <c r="A30" s="13"/>
      <c r="B30" s="13"/>
      <c r="C30" s="16">
        <v>3</v>
      </c>
      <c r="D30" s="36">
        <v>12.4947558459677</v>
      </c>
      <c r="E30" s="19">
        <f t="shared" si="18"/>
        <v>13.1451230501071</v>
      </c>
      <c r="F30" s="16" t="s">
        <v>73</v>
      </c>
      <c r="G30" s="13">
        <v>4</v>
      </c>
      <c r="H30" s="18">
        <f t="shared" si="0"/>
        <v>12.4947558459677</v>
      </c>
      <c r="I30" s="18">
        <f t="shared" si="1"/>
        <v>285.644755845968</v>
      </c>
      <c r="J30" s="18">
        <f t="shared" si="2"/>
        <v>0.0828669259144348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3.90207162724891</v>
      </c>
      <c r="P30" s="18">
        <f t="shared" si="5"/>
        <v>0.323352680448053</v>
      </c>
      <c r="Q30" s="23">
        <f t="shared" si="6"/>
        <v>0.0388023216537664</v>
      </c>
      <c r="R30" s="18">
        <f t="shared" si="7"/>
        <v>0.1305751</v>
      </c>
      <c r="S30" s="24">
        <f t="shared" si="8"/>
        <v>0.297164786040879</v>
      </c>
      <c r="T30" s="3">
        <v>0.01</v>
      </c>
      <c r="U30" s="25">
        <f t="shared" si="9"/>
        <v>0.00297164786040879</v>
      </c>
      <c r="V30" s="24"/>
      <c r="W30" s="3"/>
      <c r="X30" s="25"/>
      <c r="Y30" s="27">
        <v>0.04</v>
      </c>
      <c r="Z30" s="3">
        <v>0.21</v>
      </c>
      <c r="AA30" s="26">
        <f t="shared" si="10"/>
        <v>0.0084</v>
      </c>
      <c r="AB30" s="3">
        <v>0.015</v>
      </c>
      <c r="AC30" s="3">
        <v>0.29</v>
      </c>
      <c r="AD30" s="26">
        <f t="shared" si="11"/>
        <v>0.00435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0.0324216478604088</v>
      </c>
      <c r="AR30" s="28">
        <f t="shared" si="15"/>
        <v>108.812583333333</v>
      </c>
      <c r="AS30" s="1">
        <f t="shared" si="16"/>
        <v>0.12</v>
      </c>
      <c r="AT30" s="2">
        <f t="shared" si="20"/>
        <v>38.830525</v>
      </c>
      <c r="AU30" s="1">
        <f t="shared" si="17"/>
        <v>110139.605524079</v>
      </c>
    </row>
    <row r="31" s="1" customFormat="1" spans="1:47">
      <c r="A31" s="13"/>
      <c r="B31" s="13"/>
      <c r="C31" s="16">
        <v>4</v>
      </c>
      <c r="D31" s="36">
        <v>20.659894712</v>
      </c>
      <c r="E31" s="19">
        <f t="shared" si="18"/>
        <v>12.4947558459677</v>
      </c>
      <c r="F31" s="16" t="s">
        <v>73</v>
      </c>
      <c r="G31" s="13">
        <v>5</v>
      </c>
      <c r="H31" s="18">
        <f t="shared" si="0"/>
        <v>20.659894712</v>
      </c>
      <c r="I31" s="18">
        <f t="shared" si="1"/>
        <v>293.809894712</v>
      </c>
      <c r="J31" s="18">
        <f t="shared" si="2"/>
        <v>0.213691656939707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3.39978299946081</v>
      </c>
      <c r="O31" s="18">
        <f t="shared" si="19"/>
        <v>1.26706178067338</v>
      </c>
      <c r="P31" s="18">
        <f t="shared" si="5"/>
        <v>0.270760531357069</v>
      </c>
      <c r="Q31" s="23">
        <f t="shared" si="6"/>
        <v>0.0324912637628483</v>
      </c>
      <c r="R31" s="18">
        <f t="shared" si="7"/>
        <v>0.1305751</v>
      </c>
      <c r="S31" s="24">
        <f t="shared" si="8"/>
        <v>0.248832003673352</v>
      </c>
      <c r="T31" s="3">
        <v>0.01</v>
      </c>
      <c r="U31" s="25">
        <f t="shared" si="9"/>
        <v>0.00248832003673352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0.0319383200367335</v>
      </c>
      <c r="AR31" s="28">
        <f t="shared" si="15"/>
        <v>108.812583333333</v>
      </c>
      <c r="AS31" s="1">
        <f t="shared" si="16"/>
        <v>0.12</v>
      </c>
      <c r="AT31" s="2">
        <f t="shared" si="20"/>
        <v>38.830525</v>
      </c>
      <c r="AU31" s="1">
        <f t="shared" si="17"/>
        <v>108497.692192974</v>
      </c>
    </row>
    <row r="32" s="1" customFormat="1" spans="1:47">
      <c r="A32" s="13"/>
      <c r="B32" s="13"/>
      <c r="C32" s="16">
        <v>5</v>
      </c>
      <c r="D32" s="36">
        <v>23.4429571487097</v>
      </c>
      <c r="E32" s="19">
        <f t="shared" si="18"/>
        <v>20.659894712</v>
      </c>
      <c r="F32" s="16" t="s">
        <v>75</v>
      </c>
      <c r="G32" s="13">
        <v>6</v>
      </c>
      <c r="H32" s="18">
        <f t="shared" si="0"/>
        <v>23.4429571487097</v>
      </c>
      <c r="I32" s="18">
        <f t="shared" si="1"/>
        <v>296.59295714871</v>
      </c>
      <c r="J32" s="18">
        <f t="shared" si="2"/>
        <v>0.291633852624313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2.08442708264964</v>
      </c>
      <c r="P32" s="18">
        <f t="shared" si="5"/>
        <v>0.607889500627572</v>
      </c>
      <c r="Q32" s="23">
        <f t="shared" si="6"/>
        <v>0.0729467400753086</v>
      </c>
      <c r="R32" s="18">
        <f t="shared" si="7"/>
        <v>0.1305751</v>
      </c>
      <c r="S32" s="24">
        <f t="shared" si="8"/>
        <v>0.558657355616106</v>
      </c>
      <c r="T32" s="3">
        <v>0.01</v>
      </c>
      <c r="U32" s="25">
        <f t="shared" si="9"/>
        <v>0.00558657355616106</v>
      </c>
      <c r="V32" s="24"/>
      <c r="W32" s="3"/>
      <c r="X32" s="25"/>
      <c r="Y32" s="27">
        <v>0.05</v>
      </c>
      <c r="Z32" s="3">
        <v>0.21</v>
      </c>
      <c r="AA32" s="26">
        <f t="shared" si="10"/>
        <v>0.0105</v>
      </c>
      <c r="AB32" s="3">
        <v>0.02</v>
      </c>
      <c r="AC32" s="3">
        <v>0.29</v>
      </c>
      <c r="AD32" s="26">
        <f t="shared" si="11"/>
        <v>0.0058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0.02</v>
      </c>
      <c r="AO32" s="3">
        <v>0.38</v>
      </c>
      <c r="AP32" s="3">
        <f t="shared" si="13"/>
        <v>0.0076</v>
      </c>
      <c r="AQ32" s="1">
        <f t="shared" si="14"/>
        <v>0.0404865735561611</v>
      </c>
      <c r="AR32" s="28">
        <f t="shared" si="15"/>
        <v>108.812583333333</v>
      </c>
      <c r="AS32" s="1">
        <f t="shared" si="16"/>
        <v>0.12</v>
      </c>
      <c r="AT32" s="2">
        <f t="shared" si="20"/>
        <v>38.830525</v>
      </c>
      <c r="AU32" s="1">
        <f t="shared" si="17"/>
        <v>137536.97096755</v>
      </c>
    </row>
    <row r="33" s="1" customFormat="1" spans="1:47">
      <c r="A33" s="13"/>
      <c r="B33" s="13"/>
      <c r="C33" s="16">
        <v>6</v>
      </c>
      <c r="D33" s="36">
        <v>26.8193026096667</v>
      </c>
      <c r="E33" s="19">
        <f t="shared" si="18"/>
        <v>23.4429571487097</v>
      </c>
      <c r="F33" s="16" t="s">
        <v>73</v>
      </c>
      <c r="G33" s="13">
        <v>7</v>
      </c>
      <c r="H33" s="18">
        <f t="shared" si="0"/>
        <v>26.8193026096667</v>
      </c>
      <c r="I33" s="18">
        <f t="shared" si="1"/>
        <v>299.969302609667</v>
      </c>
      <c r="J33" s="18">
        <f t="shared" si="2"/>
        <v>0.422001159948562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2.5646634153554</v>
      </c>
      <c r="P33" s="18">
        <f t="shared" si="5"/>
        <v>1.08229093615762</v>
      </c>
      <c r="Q33" s="23">
        <f t="shared" si="6"/>
        <v>0.129874912338914</v>
      </c>
      <c r="R33" s="18">
        <f t="shared" si="7"/>
        <v>0.1305751</v>
      </c>
      <c r="S33" s="24">
        <f t="shared" si="8"/>
        <v>0.994637663221505</v>
      </c>
      <c r="T33" s="3">
        <v>0.01</v>
      </c>
      <c r="U33" s="25">
        <f t="shared" si="9"/>
        <v>0.00994637663221505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0.0448463766322151</v>
      </c>
      <c r="AR33" s="28">
        <f t="shared" si="15"/>
        <v>108.812583333333</v>
      </c>
      <c r="AS33" s="1">
        <f t="shared" si="16"/>
        <v>0.12</v>
      </c>
      <c r="AT33" s="2">
        <f t="shared" si="20"/>
        <v>38.830525</v>
      </c>
      <c r="AU33" s="1">
        <f t="shared" si="17"/>
        <v>152347.661436668</v>
      </c>
    </row>
    <row r="34" s="1" customFormat="1" spans="1:47">
      <c r="A34" s="13"/>
      <c r="B34" s="13"/>
      <c r="C34" s="16">
        <v>7</v>
      </c>
      <c r="D34" s="36">
        <v>27.8586866719355</v>
      </c>
      <c r="E34" s="19">
        <f t="shared" si="18"/>
        <v>26.8193026096667</v>
      </c>
      <c r="F34" s="16" t="s">
        <v>73</v>
      </c>
      <c r="G34" s="13">
        <v>8</v>
      </c>
      <c r="H34" s="18">
        <f t="shared" si="0"/>
        <v>27.8586866719355</v>
      </c>
      <c r="I34" s="18">
        <f t="shared" si="1"/>
        <v>301.008686671935</v>
      </c>
      <c r="J34" s="18">
        <f t="shared" si="2"/>
        <v>0.472052443925713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2.57049831253111</v>
      </c>
      <c r="P34" s="18">
        <f t="shared" si="5"/>
        <v>1.21341001053723</v>
      </c>
      <c r="Q34" s="23">
        <f t="shared" si="6"/>
        <v>0.145609201264468</v>
      </c>
      <c r="R34" s="18">
        <f t="shared" si="7"/>
        <v>0.1305751</v>
      </c>
      <c r="S34" s="24">
        <f t="shared" si="8"/>
        <v>1.11513758185495</v>
      </c>
      <c r="T34" s="3">
        <v>0.01</v>
      </c>
      <c r="U34" s="25">
        <f t="shared" si="9"/>
        <v>0.0111513758185495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0.0460513758185495</v>
      </c>
      <c r="AR34" s="28">
        <f t="shared" si="15"/>
        <v>108.812583333333</v>
      </c>
      <c r="AS34" s="1">
        <f t="shared" si="16"/>
        <v>0.12</v>
      </c>
      <c r="AT34" s="2">
        <f t="shared" si="20"/>
        <v>38.830525</v>
      </c>
      <c r="AU34" s="1">
        <f t="shared" si="17"/>
        <v>156441.16512319</v>
      </c>
    </row>
    <row r="35" s="1" customFormat="1" spans="1:47">
      <c r="A35" s="13"/>
      <c r="B35" s="13"/>
      <c r="C35" s="16">
        <v>8</v>
      </c>
      <c r="D35" s="36">
        <v>27.2038711651613</v>
      </c>
      <c r="E35" s="19">
        <f t="shared" si="18"/>
        <v>27.8586866719355</v>
      </c>
      <c r="F35" s="16" t="s">
        <v>73</v>
      </c>
      <c r="G35" s="13">
        <v>9</v>
      </c>
      <c r="H35" s="18">
        <f t="shared" si="0"/>
        <v>27.2038711651613</v>
      </c>
      <c r="I35" s="18">
        <f t="shared" si="1"/>
        <v>300.353871165161</v>
      </c>
      <c r="J35" s="18">
        <f t="shared" si="2"/>
        <v>0.439909243413755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2.44521413532721</v>
      </c>
      <c r="P35" s="18">
        <f t="shared" si="5"/>
        <v>1.07567230025641</v>
      </c>
      <c r="Q35" s="23">
        <f t="shared" si="6"/>
        <v>0.12908067603077</v>
      </c>
      <c r="R35" s="18">
        <f t="shared" si="7"/>
        <v>0.1305751</v>
      </c>
      <c r="S35" s="24">
        <f t="shared" si="8"/>
        <v>0.988555061652411</v>
      </c>
      <c r="T35" s="3">
        <v>0.01</v>
      </c>
      <c r="U35" s="25">
        <f t="shared" si="9"/>
        <v>0.00988555061652411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0.0447855506165241</v>
      </c>
      <c r="AR35" s="28">
        <f t="shared" si="15"/>
        <v>108.812583333333</v>
      </c>
      <c r="AS35" s="1">
        <f t="shared" si="16"/>
        <v>0.12</v>
      </c>
      <c r="AT35" s="2">
        <f t="shared" si="20"/>
        <v>38.830525</v>
      </c>
      <c r="AU35" s="1">
        <f t="shared" si="17"/>
        <v>152141.029330779</v>
      </c>
    </row>
    <row r="36" s="1" customFormat="1" spans="1:47">
      <c r="A36" s="13"/>
      <c r="B36" s="13"/>
      <c r="C36" s="16">
        <v>9</v>
      </c>
      <c r="D36" s="36">
        <v>25.3125868243333</v>
      </c>
      <c r="E36" s="19">
        <f t="shared" si="18"/>
        <v>27.2038711651613</v>
      </c>
      <c r="F36" s="16" t="s">
        <v>73</v>
      </c>
      <c r="G36" s="13">
        <v>10</v>
      </c>
      <c r="H36" s="18">
        <f t="shared" si="0"/>
        <v>25.3125868243333</v>
      </c>
      <c r="I36" s="18">
        <f t="shared" si="1"/>
        <v>298.462586824333</v>
      </c>
      <c r="J36" s="18">
        <f t="shared" si="2"/>
        <v>0.358219259470701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2.45766766840413</v>
      </c>
      <c r="P36" s="18">
        <f t="shared" si="5"/>
        <v>0.880383892200813</v>
      </c>
      <c r="Q36" s="23">
        <f t="shared" si="6"/>
        <v>0.105646067064098</v>
      </c>
      <c r="R36" s="18">
        <f t="shared" si="7"/>
        <v>0.1305751</v>
      </c>
      <c r="S36" s="24">
        <f t="shared" si="8"/>
        <v>0.809082796521677</v>
      </c>
      <c r="T36" s="3">
        <v>0.01</v>
      </c>
      <c r="U36" s="25">
        <f t="shared" si="9"/>
        <v>0.00809082796521677</v>
      </c>
      <c r="V36" s="24"/>
      <c r="W36" s="3"/>
      <c r="X36" s="25"/>
      <c r="Y36" s="27">
        <v>0.05</v>
      </c>
      <c r="Z36" s="3">
        <v>0.21</v>
      </c>
      <c r="AA36" s="26">
        <f t="shared" si="10"/>
        <v>0.0105</v>
      </c>
      <c r="AB36" s="3">
        <v>0.02</v>
      </c>
      <c r="AC36" s="3">
        <v>0.29</v>
      </c>
      <c r="AD36" s="26">
        <f t="shared" si="11"/>
        <v>0.0058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0.0429908279652168</v>
      </c>
      <c r="AR36" s="28">
        <f t="shared" si="15"/>
        <v>108.812583333333</v>
      </c>
      <c r="AS36" s="1">
        <f t="shared" si="16"/>
        <v>0.12</v>
      </c>
      <c r="AT36" s="2">
        <f t="shared" si="20"/>
        <v>38.830525</v>
      </c>
      <c r="AU36" s="1">
        <f t="shared" si="17"/>
        <v>146044.175596163</v>
      </c>
    </row>
    <row r="37" s="1" customFormat="1" spans="1:47">
      <c r="A37" s="13"/>
      <c r="B37" s="13"/>
      <c r="C37" s="16">
        <v>10</v>
      </c>
      <c r="D37" s="36">
        <v>20.6033669845161</v>
      </c>
      <c r="E37" s="19">
        <f t="shared" si="18"/>
        <v>25.3125868243333</v>
      </c>
      <c r="F37" s="16" t="s">
        <v>73</v>
      </c>
      <c r="G37" s="13">
        <v>11</v>
      </c>
      <c r="H37" s="18">
        <f t="shared" si="0"/>
        <v>20.6033669845161</v>
      </c>
      <c r="I37" s="18">
        <f t="shared" si="1"/>
        <v>293.753366984516</v>
      </c>
      <c r="J37" s="18">
        <f t="shared" si="2"/>
        <v>0.212333244851103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1.49841958739315</v>
      </c>
      <c r="O37" s="18">
        <f t="shared" si="19"/>
        <v>1.1669900221435</v>
      </c>
      <c r="P37" s="18">
        <f t="shared" si="5"/>
        <v>0.24779077811059</v>
      </c>
      <c r="Q37" s="23">
        <f t="shared" si="6"/>
        <v>0.0297348933732708</v>
      </c>
      <c r="R37" s="18">
        <f t="shared" si="7"/>
        <v>0.1305751</v>
      </c>
      <c r="S37" s="24">
        <f t="shared" si="8"/>
        <v>0.227722539544452</v>
      </c>
      <c r="T37" s="3">
        <v>0.01</v>
      </c>
      <c r="U37" s="25">
        <f t="shared" si="9"/>
        <v>0.00227722539544452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0.0317272253954445</v>
      </c>
      <c r="AR37" s="28">
        <f t="shared" si="15"/>
        <v>108.812583333333</v>
      </c>
      <c r="AS37" s="1">
        <f t="shared" si="16"/>
        <v>0.12</v>
      </c>
      <c r="AT37" s="2">
        <f t="shared" si="20"/>
        <v>38.830525</v>
      </c>
      <c r="AU37" s="1">
        <f t="shared" si="17"/>
        <v>107780.582420518</v>
      </c>
    </row>
    <row r="38" s="1" customFormat="1" spans="1:48">
      <c r="A38" s="13"/>
      <c r="B38" s="13"/>
      <c r="C38" s="16">
        <v>11</v>
      </c>
      <c r="D38" s="36">
        <v>19.554363214</v>
      </c>
      <c r="E38" s="19">
        <f t="shared" si="18"/>
        <v>20.6033669845161</v>
      </c>
      <c r="F38" s="16" t="s">
        <v>75</v>
      </c>
      <c r="G38" s="13">
        <v>12</v>
      </c>
      <c r="H38" s="18">
        <f t="shared" si="0"/>
        <v>19.554363214</v>
      </c>
      <c r="I38" s="18">
        <f t="shared" si="1"/>
        <v>292.704363214</v>
      </c>
      <c r="J38" s="18">
        <f t="shared" si="2"/>
        <v>0.188550657145429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2.00732507736624</v>
      </c>
      <c r="P38" s="18">
        <f t="shared" si="5"/>
        <v>0.378482462441904</v>
      </c>
      <c r="Q38" s="23">
        <f t="shared" si="6"/>
        <v>0.0454178954930285</v>
      </c>
      <c r="R38" s="18">
        <f t="shared" si="7"/>
        <v>0.1305751</v>
      </c>
      <c r="S38" s="24">
        <f t="shared" si="8"/>
        <v>0.34782968186912</v>
      </c>
      <c r="T38" s="3">
        <v>0.01</v>
      </c>
      <c r="U38" s="25">
        <f t="shared" si="9"/>
        <v>0.0034782968186912</v>
      </c>
      <c r="V38" s="24"/>
      <c r="W38" s="3"/>
      <c r="X38" s="25"/>
      <c r="Y38" s="27">
        <v>0.04</v>
      </c>
      <c r="Z38" s="3">
        <v>0.21</v>
      </c>
      <c r="AA38" s="26">
        <f t="shared" si="10"/>
        <v>0.0084</v>
      </c>
      <c r="AB38" s="3">
        <v>0.015</v>
      </c>
      <c r="AC38" s="3">
        <v>0.29</v>
      </c>
      <c r="AD38" s="26">
        <f t="shared" si="11"/>
        <v>0.00435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0.0329282968186912</v>
      </c>
      <c r="AR38" s="28">
        <f t="shared" si="15"/>
        <v>108.812583333333</v>
      </c>
      <c r="AS38" s="1">
        <f t="shared" si="16"/>
        <v>0.12</v>
      </c>
      <c r="AT38" s="2">
        <f t="shared" si="20"/>
        <v>38.830525</v>
      </c>
      <c r="AU38" s="1">
        <f t="shared" si="17"/>
        <v>111860.743099956</v>
      </c>
      <c r="AV38" s="1">
        <f>SUM(AU27:AU38)</f>
        <v>1445689.62017653</v>
      </c>
    </row>
    <row r="39" s="1" customFormat="1" spans="1:46">
      <c r="A39" s="13"/>
      <c r="B39" s="13"/>
      <c r="C39" s="16">
        <v>12</v>
      </c>
      <c r="D39" s="36">
        <v>11.2790241387419</v>
      </c>
      <c r="E39" s="19">
        <f t="shared" si="18"/>
        <v>19.554363214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36">
        <v>13.0055275026452</v>
      </c>
      <c r="E42" s="16"/>
      <c r="F42" s="16"/>
      <c r="G42" s="13">
        <v>1</v>
      </c>
      <c r="H42" s="18">
        <f t="shared" ref="H42:H53" si="21">E43</f>
        <v>13.0055275026452</v>
      </c>
      <c r="I42" s="18">
        <f t="shared" ref="I42:I53" si="22">H42+273.15</f>
        <v>286.155527502645</v>
      </c>
      <c r="J42" s="18">
        <f t="shared" ref="J42:J53" si="23">EXP(($C$16*(I42-$C$14))/($C$17*I42*$C$14))</f>
        <v>0.088065381907421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0.0067890520260159</v>
      </c>
      <c r="Q42" s="23">
        <f t="shared" ref="Q42:Q53" si="27">P42*$B$44</f>
        <v>0.000882576763382068</v>
      </c>
      <c r="R42" s="18">
        <f t="shared" ref="R42:R53" si="28">L42*$B$44</f>
        <v>0.0100218354166667</v>
      </c>
      <c r="S42" s="24">
        <f t="shared" ref="S42:S53" si="29">Q42/R42</f>
        <v>0.088065381907421</v>
      </c>
      <c r="T42" s="3">
        <v>0.01</v>
      </c>
      <c r="U42" s="25">
        <f t="shared" ref="U42:U53" si="30">S42*T42</f>
        <v>0.00088065381907421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0.0279806538190742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>$E$5/12</f>
        <v>35.3750954422747</v>
      </c>
      <c r="AU42" s="1">
        <f t="shared" ref="AU42:AU53" si="36">AT42*10000*AS42*0.67*AR42*AQ42</f>
        <v>6646.26337953712</v>
      </c>
    </row>
    <row r="43" s="1" customFormat="1" spans="1:47">
      <c r="A43" s="13" t="s">
        <v>74</v>
      </c>
      <c r="B43" s="13">
        <v>1</v>
      </c>
      <c r="C43" s="16">
        <v>1</v>
      </c>
      <c r="D43" s="36">
        <v>5.98646450683871</v>
      </c>
      <c r="E43" s="19">
        <f t="shared" ref="E43:E54" si="37">D42</f>
        <v>13.0055275026452</v>
      </c>
      <c r="F43" s="16" t="s">
        <v>73</v>
      </c>
      <c r="G43" s="13">
        <v>2</v>
      </c>
      <c r="H43" s="18">
        <f t="shared" si="21"/>
        <v>5.98646450683871</v>
      </c>
      <c r="I43" s="18">
        <f t="shared" si="22"/>
        <v>279.136464506839</v>
      </c>
      <c r="J43" s="18">
        <f t="shared" si="23"/>
        <v>0.0374298623629935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8">L43+O42-P42-N43</f>
        <v>0.147393031307317</v>
      </c>
      <c r="P43" s="18">
        <f t="shared" si="26"/>
        <v>0.00551690087509728</v>
      </c>
      <c r="Q43" s="23">
        <f t="shared" si="27"/>
        <v>0.000717197113762647</v>
      </c>
      <c r="R43" s="18">
        <f t="shared" si="28"/>
        <v>0.0100218354166667</v>
      </c>
      <c r="S43" s="24">
        <f t="shared" si="29"/>
        <v>0.0715634496022478</v>
      </c>
      <c r="T43" s="3">
        <v>0.01</v>
      </c>
      <c r="U43" s="25">
        <f t="shared" si="30"/>
        <v>0.000715634496022478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0.0155156344960225</v>
      </c>
      <c r="AR43" s="28">
        <f t="shared" si="34"/>
        <v>7.70910416666667</v>
      </c>
      <c r="AS43" s="1">
        <f t="shared" si="35"/>
        <v>0.13</v>
      </c>
      <c r="AT43" s="2">
        <f t="shared" ref="AT43:AT53" si="39">$E$5/12</f>
        <v>35.3750954422747</v>
      </c>
      <c r="AU43" s="1">
        <f t="shared" si="36"/>
        <v>3685.43901897319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36">
        <v>13.1451230501071</v>
      </c>
      <c r="E44" s="19">
        <f t="shared" si="37"/>
        <v>5.98646450683871</v>
      </c>
      <c r="F44" s="16" t="s">
        <v>73</v>
      </c>
      <c r="G44" s="13">
        <v>3</v>
      </c>
      <c r="H44" s="18">
        <f t="shared" si="21"/>
        <v>13.1451230501071</v>
      </c>
      <c r="I44" s="18">
        <f t="shared" si="22"/>
        <v>286.295123050107</v>
      </c>
      <c r="J44" s="18">
        <f t="shared" si="23"/>
        <v>0.0895386579413304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8"/>
        <v>0.218967172098887</v>
      </c>
      <c r="P44" s="18">
        <f t="shared" si="26"/>
        <v>0.0196060267229426</v>
      </c>
      <c r="Q44" s="23">
        <f t="shared" si="27"/>
        <v>0.00254878347398254</v>
      </c>
      <c r="R44" s="18">
        <f t="shared" si="28"/>
        <v>0.0100218354166667</v>
      </c>
      <c r="S44" s="24">
        <f t="shared" si="29"/>
        <v>0.254323022481873</v>
      </c>
      <c r="T44" s="3">
        <v>0.01</v>
      </c>
      <c r="U44" s="25">
        <f t="shared" si="30"/>
        <v>0.00254323022481873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0.0173432302248187</v>
      </c>
      <c r="AR44" s="28">
        <f t="shared" si="34"/>
        <v>7.70910416666667</v>
      </c>
      <c r="AS44" s="1">
        <f t="shared" si="35"/>
        <v>0.13</v>
      </c>
      <c r="AT44" s="2">
        <f t="shared" si="39"/>
        <v>35.3750954422747</v>
      </c>
      <c r="AU44" s="1">
        <f t="shared" si="36"/>
        <v>4119.54905240695</v>
      </c>
    </row>
    <row r="45" s="1" customFormat="1" spans="1:47">
      <c r="A45" s="13"/>
      <c r="B45" s="13"/>
      <c r="C45" s="16">
        <v>3</v>
      </c>
      <c r="D45" s="36">
        <v>12.4947558459677</v>
      </c>
      <c r="E45" s="19">
        <f t="shared" si="37"/>
        <v>13.1451230501071</v>
      </c>
      <c r="F45" s="16" t="s">
        <v>73</v>
      </c>
      <c r="G45" s="13">
        <v>4</v>
      </c>
      <c r="H45" s="18">
        <f t="shared" si="21"/>
        <v>12.4947558459677</v>
      </c>
      <c r="I45" s="18">
        <f t="shared" si="22"/>
        <v>285.644755845968</v>
      </c>
      <c r="J45" s="18">
        <f t="shared" si="23"/>
        <v>0.0828669259144348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8"/>
        <v>0.276452187042611</v>
      </c>
      <c r="P45" s="18">
        <f t="shared" si="26"/>
        <v>0.0229087429025435</v>
      </c>
      <c r="Q45" s="23">
        <f t="shared" si="27"/>
        <v>0.00297813657733066</v>
      </c>
      <c r="R45" s="18">
        <f t="shared" si="28"/>
        <v>0.0100218354166667</v>
      </c>
      <c r="S45" s="24">
        <f t="shared" si="29"/>
        <v>0.297164786040879</v>
      </c>
      <c r="T45" s="3">
        <v>0.01</v>
      </c>
      <c r="U45" s="25">
        <f t="shared" si="30"/>
        <v>0.00297164786040879</v>
      </c>
      <c r="V45" s="24"/>
      <c r="W45" s="3"/>
      <c r="X45" s="25"/>
      <c r="Y45" s="27">
        <v>0.04</v>
      </c>
      <c r="Z45" s="3">
        <v>0.49</v>
      </c>
      <c r="AA45" s="26">
        <f t="shared" si="31"/>
        <v>0.0196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0.015</v>
      </c>
      <c r="AO45" s="3">
        <v>0.5</v>
      </c>
      <c r="AP45" s="3">
        <f t="shared" si="32"/>
        <v>0.0075</v>
      </c>
      <c r="AQ45" s="1">
        <f t="shared" si="33"/>
        <v>0.0300716478604088</v>
      </c>
      <c r="AR45" s="28">
        <f t="shared" si="34"/>
        <v>7.70910416666667</v>
      </c>
      <c r="AS45" s="1">
        <f t="shared" si="35"/>
        <v>0.13</v>
      </c>
      <c r="AT45" s="2">
        <f t="shared" si="39"/>
        <v>35.3750954422747</v>
      </c>
      <c r="AU45" s="1">
        <f t="shared" si="36"/>
        <v>7142.93858997408</v>
      </c>
    </row>
    <row r="46" s="1" customFormat="1" spans="1:47">
      <c r="A46" s="13"/>
      <c r="B46" s="13"/>
      <c r="C46" s="16">
        <v>4</v>
      </c>
      <c r="D46" s="36">
        <v>20.659894712</v>
      </c>
      <c r="E46" s="19">
        <f t="shared" si="37"/>
        <v>12.4947558459677</v>
      </c>
      <c r="F46" s="16" t="s">
        <v>73</v>
      </c>
      <c r="G46" s="13">
        <v>5</v>
      </c>
      <c r="H46" s="18">
        <f t="shared" si="21"/>
        <v>20.659894712</v>
      </c>
      <c r="I46" s="18">
        <f t="shared" si="22"/>
        <v>293.809894712</v>
      </c>
      <c r="J46" s="18">
        <f t="shared" si="23"/>
        <v>0.213691656939707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0.240866271933064</v>
      </c>
      <c r="O46" s="18">
        <f t="shared" si="38"/>
        <v>0.08976821387367</v>
      </c>
      <c r="P46" s="18">
        <f t="shared" si="26"/>
        <v>0.0191827183631825</v>
      </c>
      <c r="Q46" s="23">
        <f t="shared" si="27"/>
        <v>0.00249375338721373</v>
      </c>
      <c r="R46" s="18">
        <f t="shared" si="28"/>
        <v>0.0100218354166667</v>
      </c>
      <c r="S46" s="24">
        <f t="shared" si="29"/>
        <v>0.248832003673352</v>
      </c>
      <c r="T46" s="3">
        <v>0.01</v>
      </c>
      <c r="U46" s="25">
        <f t="shared" si="30"/>
        <v>0.00248832003673352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0.0295883200367335</v>
      </c>
      <c r="AR46" s="28">
        <f t="shared" si="34"/>
        <v>7.70910416666667</v>
      </c>
      <c r="AS46" s="1">
        <f t="shared" si="35"/>
        <v>0.13</v>
      </c>
      <c r="AT46" s="2">
        <f t="shared" si="39"/>
        <v>35.3750954422747</v>
      </c>
      <c r="AU46" s="1">
        <f t="shared" si="36"/>
        <v>7028.13340938125</v>
      </c>
    </row>
    <row r="47" s="1" customFormat="1" spans="1:47">
      <c r="A47" s="13"/>
      <c r="B47" s="13"/>
      <c r="C47" s="16">
        <v>5</v>
      </c>
      <c r="D47" s="36">
        <v>23.4429571487097</v>
      </c>
      <c r="E47" s="19">
        <f t="shared" si="37"/>
        <v>20.659894712</v>
      </c>
      <c r="F47" s="16" t="s">
        <v>75</v>
      </c>
      <c r="G47" s="13">
        <v>6</v>
      </c>
      <c r="H47" s="18">
        <f t="shared" si="21"/>
        <v>23.4429571487097</v>
      </c>
      <c r="I47" s="18">
        <f t="shared" si="22"/>
        <v>296.59295714871</v>
      </c>
      <c r="J47" s="18">
        <f t="shared" si="23"/>
        <v>0.291633852624313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8"/>
        <v>0.147676537177154</v>
      </c>
      <c r="P47" s="18">
        <f t="shared" si="26"/>
        <v>0.043067477479191</v>
      </c>
      <c r="Q47" s="23">
        <f t="shared" si="27"/>
        <v>0.00559877207229484</v>
      </c>
      <c r="R47" s="18">
        <f t="shared" si="28"/>
        <v>0.0100218354166667</v>
      </c>
      <c r="S47" s="24">
        <f t="shared" si="29"/>
        <v>0.558657355616106</v>
      </c>
      <c r="T47" s="3">
        <v>0.01</v>
      </c>
      <c r="U47" s="25">
        <f t="shared" si="30"/>
        <v>0.00558657355616106</v>
      </c>
      <c r="V47" s="24"/>
      <c r="W47" s="3"/>
      <c r="X47" s="25"/>
      <c r="Y47" s="27">
        <v>0.05</v>
      </c>
      <c r="Z47" s="3">
        <v>0.49</v>
      </c>
      <c r="AA47" s="26">
        <f t="shared" si="31"/>
        <v>0.0245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0.02</v>
      </c>
      <c r="AO47" s="3">
        <v>0.5</v>
      </c>
      <c r="AP47" s="3">
        <f t="shared" si="32"/>
        <v>0.01</v>
      </c>
      <c r="AQ47" s="1">
        <f t="shared" si="33"/>
        <v>0.0400865735561611</v>
      </c>
      <c r="AR47" s="28">
        <f t="shared" si="34"/>
        <v>7.70910416666667</v>
      </c>
      <c r="AS47" s="1">
        <f t="shared" si="35"/>
        <v>0.13</v>
      </c>
      <c r="AT47" s="2">
        <f t="shared" si="39"/>
        <v>35.3750954422747</v>
      </c>
      <c r="AU47" s="1">
        <f t="shared" si="36"/>
        <v>9521.79057573751</v>
      </c>
    </row>
    <row r="48" s="1" customFormat="1" spans="1:47">
      <c r="A48" s="13"/>
      <c r="B48" s="13"/>
      <c r="C48" s="16">
        <v>6</v>
      </c>
      <c r="D48" s="36">
        <v>26.8193026096667</v>
      </c>
      <c r="E48" s="19">
        <f t="shared" si="37"/>
        <v>23.4429571487097</v>
      </c>
      <c r="F48" s="16" t="s">
        <v>73</v>
      </c>
      <c r="G48" s="13">
        <v>7</v>
      </c>
      <c r="H48" s="18">
        <f t="shared" si="21"/>
        <v>26.8193026096667</v>
      </c>
      <c r="I48" s="18">
        <f t="shared" si="22"/>
        <v>299.969302609667</v>
      </c>
      <c r="J48" s="18">
        <f t="shared" si="23"/>
        <v>0.422001159948562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8"/>
        <v>0.18170010136463</v>
      </c>
      <c r="P48" s="18">
        <f t="shared" si="26"/>
        <v>0.076677653538645</v>
      </c>
      <c r="Q48" s="23">
        <f t="shared" si="27"/>
        <v>0.00996809496002386</v>
      </c>
      <c r="R48" s="18">
        <f t="shared" si="28"/>
        <v>0.0100218354166667</v>
      </c>
      <c r="S48" s="24">
        <f t="shared" si="29"/>
        <v>0.994637663221505</v>
      </c>
      <c r="T48" s="3">
        <v>0.01</v>
      </c>
      <c r="U48" s="25">
        <f t="shared" si="30"/>
        <v>0.00994637663221505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0.0444463766322151</v>
      </c>
      <c r="AR48" s="28">
        <f t="shared" si="34"/>
        <v>7.70910416666667</v>
      </c>
      <c r="AS48" s="1">
        <f t="shared" si="35"/>
        <v>0.13</v>
      </c>
      <c r="AT48" s="2">
        <f t="shared" si="39"/>
        <v>35.3750954422747</v>
      </c>
      <c r="AU48" s="1">
        <f t="shared" si="36"/>
        <v>10557.3775106868</v>
      </c>
    </row>
    <row r="49" s="1" customFormat="1" spans="1:47">
      <c r="A49" s="13"/>
      <c r="B49" s="13"/>
      <c r="C49" s="16">
        <v>7</v>
      </c>
      <c r="D49" s="36">
        <v>27.8586866719355</v>
      </c>
      <c r="E49" s="19">
        <f t="shared" si="37"/>
        <v>26.8193026096667</v>
      </c>
      <c r="F49" s="16" t="s">
        <v>73</v>
      </c>
      <c r="G49" s="13">
        <v>8</v>
      </c>
      <c r="H49" s="18">
        <f t="shared" si="21"/>
        <v>27.8586866719355</v>
      </c>
      <c r="I49" s="18">
        <f t="shared" si="22"/>
        <v>301.008686671935</v>
      </c>
      <c r="J49" s="18">
        <f t="shared" si="23"/>
        <v>0.472052443925713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8"/>
        <v>0.182113489492651</v>
      </c>
      <c r="P49" s="18">
        <f t="shared" si="26"/>
        <v>0.0859671177868457</v>
      </c>
      <c r="Q49" s="23">
        <f t="shared" si="27"/>
        <v>0.0111757253122899</v>
      </c>
      <c r="R49" s="18">
        <f t="shared" si="28"/>
        <v>0.0100218354166667</v>
      </c>
      <c r="S49" s="24">
        <f t="shared" si="29"/>
        <v>1.11513758185495</v>
      </c>
      <c r="T49" s="3">
        <v>0.01</v>
      </c>
      <c r="U49" s="25">
        <f t="shared" si="30"/>
        <v>0.0111513758185495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0.0456513758185495</v>
      </c>
      <c r="AR49" s="28">
        <f t="shared" si="34"/>
        <v>7.70910416666667</v>
      </c>
      <c r="AS49" s="1">
        <f t="shared" si="35"/>
        <v>0.13</v>
      </c>
      <c r="AT49" s="2">
        <f t="shared" si="39"/>
        <v>35.3750954422747</v>
      </c>
      <c r="AU49" s="1">
        <f t="shared" si="36"/>
        <v>10843.6017717884</v>
      </c>
    </row>
    <row r="50" s="1" customFormat="1" spans="1:47">
      <c r="A50" s="13"/>
      <c r="B50" s="13"/>
      <c r="C50" s="16">
        <v>8</v>
      </c>
      <c r="D50" s="36">
        <v>27.2038711651613</v>
      </c>
      <c r="E50" s="19">
        <f t="shared" si="37"/>
        <v>27.8586866719355</v>
      </c>
      <c r="F50" s="16" t="s">
        <v>73</v>
      </c>
      <c r="G50" s="13">
        <v>9</v>
      </c>
      <c r="H50" s="18">
        <f t="shared" si="21"/>
        <v>27.2038711651613</v>
      </c>
      <c r="I50" s="18">
        <f t="shared" si="22"/>
        <v>300.353871165161</v>
      </c>
      <c r="J50" s="18">
        <f t="shared" si="23"/>
        <v>0.439909243413755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8"/>
        <v>0.173237413372472</v>
      </c>
      <c r="P50" s="18">
        <f t="shared" si="26"/>
        <v>0.0762087394476402</v>
      </c>
      <c r="Q50" s="23">
        <f t="shared" si="27"/>
        <v>0.00990713612819323</v>
      </c>
      <c r="R50" s="18">
        <f t="shared" si="28"/>
        <v>0.0100218354166667</v>
      </c>
      <c r="S50" s="24">
        <f t="shared" si="29"/>
        <v>0.988555061652411</v>
      </c>
      <c r="T50" s="3">
        <v>0.01</v>
      </c>
      <c r="U50" s="25">
        <f t="shared" si="30"/>
        <v>0.00988555061652411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0.0443855506165241</v>
      </c>
      <c r="AR50" s="28">
        <f t="shared" si="34"/>
        <v>7.70910416666667</v>
      </c>
      <c r="AS50" s="1">
        <f t="shared" si="35"/>
        <v>0.13</v>
      </c>
      <c r="AT50" s="2">
        <f t="shared" si="39"/>
        <v>35.3750954422747</v>
      </c>
      <c r="AU50" s="1">
        <f t="shared" si="36"/>
        <v>10542.9294665766</v>
      </c>
    </row>
    <row r="51" s="1" customFormat="1" spans="1:47">
      <c r="A51" s="13"/>
      <c r="B51" s="13"/>
      <c r="C51" s="16">
        <v>9</v>
      </c>
      <c r="D51" s="36">
        <v>25.3125868243333</v>
      </c>
      <c r="E51" s="19">
        <f t="shared" si="37"/>
        <v>27.2038711651613</v>
      </c>
      <c r="F51" s="16" t="s">
        <v>73</v>
      </c>
      <c r="G51" s="13">
        <v>10</v>
      </c>
      <c r="H51" s="18">
        <f t="shared" si="21"/>
        <v>25.3125868243333</v>
      </c>
      <c r="I51" s="18">
        <f t="shared" si="22"/>
        <v>298.462586824333</v>
      </c>
      <c r="J51" s="18">
        <f t="shared" si="23"/>
        <v>0.358219259470701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8"/>
        <v>0.174119715591499</v>
      </c>
      <c r="P51" s="18">
        <f t="shared" si="26"/>
        <v>0.0623730355784358</v>
      </c>
      <c r="Q51" s="23">
        <f t="shared" si="27"/>
        <v>0.00810849462519665</v>
      </c>
      <c r="R51" s="18">
        <f t="shared" si="28"/>
        <v>0.0100218354166667</v>
      </c>
      <c r="S51" s="24">
        <f t="shared" si="29"/>
        <v>0.809082796521677</v>
      </c>
      <c r="T51" s="3">
        <v>0.01</v>
      </c>
      <c r="U51" s="25">
        <f t="shared" si="30"/>
        <v>0.00809082796521677</v>
      </c>
      <c r="V51" s="24"/>
      <c r="W51" s="3"/>
      <c r="X51" s="25"/>
      <c r="Y51" s="27">
        <v>0.05</v>
      </c>
      <c r="Z51" s="3">
        <v>0.49</v>
      </c>
      <c r="AA51" s="26">
        <f t="shared" si="31"/>
        <v>0.0245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0.02</v>
      </c>
      <c r="AO51" s="3">
        <v>0.5</v>
      </c>
      <c r="AP51" s="3">
        <f t="shared" si="32"/>
        <v>0.01</v>
      </c>
      <c r="AQ51" s="1">
        <f t="shared" si="33"/>
        <v>0.0425908279652168</v>
      </c>
      <c r="AR51" s="28">
        <f t="shared" si="34"/>
        <v>7.70910416666667</v>
      </c>
      <c r="AS51" s="1">
        <f t="shared" si="35"/>
        <v>0.13</v>
      </c>
      <c r="AT51" s="2">
        <f t="shared" si="39"/>
        <v>35.3750954422747</v>
      </c>
      <c r="AU51" s="1">
        <f t="shared" si="36"/>
        <v>10116.6277971825</v>
      </c>
    </row>
    <row r="52" s="1" customFormat="1" spans="1:47">
      <c r="A52" s="13"/>
      <c r="B52" s="13"/>
      <c r="C52" s="16">
        <v>10</v>
      </c>
      <c r="D52" s="36">
        <v>20.6033669845161</v>
      </c>
      <c r="E52" s="19">
        <f t="shared" si="37"/>
        <v>25.3125868243333</v>
      </c>
      <c r="F52" s="16" t="s">
        <v>73</v>
      </c>
      <c r="G52" s="13">
        <v>11</v>
      </c>
      <c r="H52" s="18">
        <f t="shared" si="21"/>
        <v>20.6033669845161</v>
      </c>
      <c r="I52" s="18">
        <f t="shared" si="22"/>
        <v>293.753366984516</v>
      </c>
      <c r="J52" s="18">
        <f t="shared" si="23"/>
        <v>0.212333244851103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0.10615934601241</v>
      </c>
      <c r="O52" s="18">
        <f t="shared" si="38"/>
        <v>0.0826783756673198</v>
      </c>
      <c r="P52" s="18">
        <f t="shared" si="26"/>
        <v>0.0175553677844605</v>
      </c>
      <c r="Q52" s="23">
        <f t="shared" si="27"/>
        <v>0.00228219781197986</v>
      </c>
      <c r="R52" s="18">
        <f t="shared" si="28"/>
        <v>0.0100218354166667</v>
      </c>
      <c r="S52" s="24">
        <f t="shared" si="29"/>
        <v>0.227722539544452</v>
      </c>
      <c r="T52" s="3">
        <v>0.01</v>
      </c>
      <c r="U52" s="25">
        <f t="shared" si="30"/>
        <v>0.00227722539544452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0.0293772253954445</v>
      </c>
      <c r="AR52" s="28">
        <f t="shared" si="34"/>
        <v>7.70910416666667</v>
      </c>
      <c r="AS52" s="1">
        <f t="shared" si="35"/>
        <v>0.13</v>
      </c>
      <c r="AT52" s="2">
        <f t="shared" si="39"/>
        <v>35.3750954422747</v>
      </c>
      <c r="AU52" s="1">
        <f t="shared" si="36"/>
        <v>6977.99195832412</v>
      </c>
    </row>
    <row r="53" s="1" customFormat="1" spans="1:48">
      <c r="A53" s="13"/>
      <c r="B53" s="13"/>
      <c r="C53" s="16">
        <v>11</v>
      </c>
      <c r="D53" s="36">
        <v>19.554363214</v>
      </c>
      <c r="E53" s="19">
        <f t="shared" si="37"/>
        <v>20.6033669845161</v>
      </c>
      <c r="F53" s="16" t="s">
        <v>75</v>
      </c>
      <c r="G53" s="13">
        <v>12</v>
      </c>
      <c r="H53" s="18">
        <f t="shared" si="21"/>
        <v>19.554363214</v>
      </c>
      <c r="I53" s="18">
        <f t="shared" si="22"/>
        <v>292.704363214</v>
      </c>
      <c r="J53" s="18">
        <f t="shared" si="23"/>
        <v>0.188550657145429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8"/>
        <v>0.142214049549526</v>
      </c>
      <c r="P53" s="18">
        <f t="shared" si="26"/>
        <v>0.0268145524978757</v>
      </c>
      <c r="Q53" s="23">
        <f t="shared" si="27"/>
        <v>0.00348589182472384</v>
      </c>
      <c r="R53" s="18">
        <f t="shared" si="28"/>
        <v>0.0100218354166667</v>
      </c>
      <c r="S53" s="24">
        <f t="shared" si="29"/>
        <v>0.34782968186912</v>
      </c>
      <c r="T53" s="3">
        <v>0.01</v>
      </c>
      <c r="U53" s="25">
        <f t="shared" si="30"/>
        <v>0.0034782968186912</v>
      </c>
      <c r="V53" s="24"/>
      <c r="W53" s="3"/>
      <c r="X53" s="25"/>
      <c r="Y53" s="27">
        <v>0.04</v>
      </c>
      <c r="Z53" s="3">
        <v>0.49</v>
      </c>
      <c r="AA53" s="26">
        <f t="shared" si="31"/>
        <v>0.0196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0.015</v>
      </c>
      <c r="AO53" s="3">
        <v>0.5</v>
      </c>
      <c r="AP53" s="3">
        <f t="shared" si="32"/>
        <v>0.0075</v>
      </c>
      <c r="AQ53" s="1">
        <f t="shared" si="33"/>
        <v>0.0305782968186912</v>
      </c>
      <c r="AR53" s="28">
        <f t="shared" si="34"/>
        <v>7.70910416666667</v>
      </c>
      <c r="AS53" s="1">
        <f t="shared" si="35"/>
        <v>0.13</v>
      </c>
      <c r="AT53" s="2">
        <f t="shared" si="39"/>
        <v>35.3750954422747</v>
      </c>
      <c r="AU53" s="1">
        <f t="shared" si="36"/>
        <v>7263.28325523768</v>
      </c>
      <c r="AV53" s="1">
        <f>SUM(AU42:AU53)</f>
        <v>94445.9257858061</v>
      </c>
    </row>
    <row r="54" s="1" customFormat="1" spans="1:46">
      <c r="A54" s="13"/>
      <c r="B54" s="13"/>
      <c r="C54" s="16">
        <v>12</v>
      </c>
      <c r="D54" s="36">
        <v>11.2790241387419</v>
      </c>
      <c r="E54" s="19">
        <f t="shared" si="37"/>
        <v>19.554363214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36">
        <v>13.0055275026452</v>
      </c>
      <c r="E58" s="16"/>
      <c r="F58" s="16"/>
      <c r="G58" s="13">
        <v>1</v>
      </c>
      <c r="H58" s="18">
        <f t="shared" ref="H58:H69" si="40">E59</f>
        <v>13.0055275026452</v>
      </c>
      <c r="I58" s="18">
        <f t="shared" ref="I58:I69" si="41">H58+273.15</f>
        <v>286.155527502645</v>
      </c>
      <c r="J58" s="18">
        <f t="shared" ref="J58:J69" si="42">EXP(($C$16*(I58-$C$14))/($C$17*I58*$C$14))</f>
        <v>0.088065381907421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0.243296909614903</v>
      </c>
      <c r="Q58" s="23">
        <f t="shared" ref="Q58:Q69" si="46">P58*$B$60</f>
        <v>0.109483609326707</v>
      </c>
      <c r="R58" s="18">
        <f t="shared" ref="R58:R69" si="47">L58*$B$60</f>
        <v>1.24320825</v>
      </c>
      <c r="S58" s="24">
        <f t="shared" ref="S58:S69" si="48">Q58/R58</f>
        <v>0.088065381907421</v>
      </c>
      <c r="T58" s="3">
        <v>0.27</v>
      </c>
      <c r="U58" s="25">
        <f t="shared" ref="U58:U69" si="49">S58*T58</f>
        <v>0.0237776531150037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0.233568962414174</v>
      </c>
      <c r="AC58" s="28">
        <f t="shared" ref="AC58:AC69" si="51">$B$58/12</f>
        <v>10.2321666666667</v>
      </c>
      <c r="AD58" s="1">
        <f t="shared" ref="AD58:AD69" si="52">$B$60</f>
        <v>0.45</v>
      </c>
      <c r="AE58" s="29">
        <f t="shared" ref="AE58:AE69" si="53">$E$7/12</f>
        <v>469.742717715548</v>
      </c>
      <c r="AF58" s="1">
        <f t="shared" ref="AF58:AF69" si="54">AE58*10000*AC58*AB58</f>
        <v>11226458.9605361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36">
        <v>5.98646450683871</v>
      </c>
      <c r="E59" s="19">
        <f t="shared" ref="E59:E70" si="55">D58</f>
        <v>13.0055275026452</v>
      </c>
      <c r="F59" s="16" t="s">
        <v>73</v>
      </c>
      <c r="G59" s="13">
        <v>2</v>
      </c>
      <c r="H59" s="18">
        <f t="shared" si="40"/>
        <v>5.98646450683871</v>
      </c>
      <c r="I59" s="18">
        <f t="shared" si="41"/>
        <v>279.136464506839</v>
      </c>
      <c r="J59" s="18">
        <f t="shared" si="42"/>
        <v>0.0374298623629935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5.2820730903851</v>
      </c>
      <c r="P59" s="18">
        <f t="shared" si="45"/>
        <v>0.197707268764386</v>
      </c>
      <c r="Q59" s="23">
        <f t="shared" si="46"/>
        <v>0.0889682709439736</v>
      </c>
      <c r="R59" s="18">
        <f t="shared" si="47"/>
        <v>1.24320825</v>
      </c>
      <c r="S59" s="24">
        <f t="shared" si="48"/>
        <v>0.0715634496022478</v>
      </c>
      <c r="T59" s="3">
        <v>0.27</v>
      </c>
      <c r="U59" s="25">
        <f t="shared" si="49"/>
        <v>0.0193221313926069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0.232225622614871</v>
      </c>
      <c r="AC59" s="28">
        <f t="shared" si="51"/>
        <v>10.2321666666667</v>
      </c>
      <c r="AD59" s="1">
        <f t="shared" si="52"/>
        <v>0.45</v>
      </c>
      <c r="AE59" s="29">
        <f t="shared" si="53"/>
        <v>469.742717715548</v>
      </c>
      <c r="AF59" s="1">
        <f t="shared" si="54"/>
        <v>11161891.5241308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0.45</v>
      </c>
      <c r="C60" s="16">
        <v>2</v>
      </c>
      <c r="D60" s="36">
        <v>13.1451230501071</v>
      </c>
      <c r="E60" s="19">
        <f t="shared" si="55"/>
        <v>5.98646450683871</v>
      </c>
      <c r="F60" s="16" t="s">
        <v>73</v>
      </c>
      <c r="G60" s="13">
        <v>3</v>
      </c>
      <c r="H60" s="18">
        <f t="shared" si="40"/>
        <v>13.1451230501071</v>
      </c>
      <c r="I60" s="18">
        <f t="shared" si="41"/>
        <v>286.295123050107</v>
      </c>
      <c r="J60" s="18">
        <f t="shared" si="42"/>
        <v>0.0895386579413304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7.84705082162071</v>
      </c>
      <c r="P60" s="18">
        <f t="shared" si="45"/>
        <v>0.702614399365332</v>
      </c>
      <c r="Q60" s="23">
        <f t="shared" si="46"/>
        <v>0.3161764797144</v>
      </c>
      <c r="R60" s="18">
        <f t="shared" si="47"/>
        <v>1.24320825</v>
      </c>
      <c r="S60" s="24">
        <f t="shared" si="48"/>
        <v>0.254323022481873</v>
      </c>
      <c r="T60" s="3">
        <v>0.27</v>
      </c>
      <c r="U60" s="25">
        <f t="shared" si="49"/>
        <v>0.0686672160701056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0.247103165645137</v>
      </c>
      <c r="AC60" s="28">
        <f t="shared" si="51"/>
        <v>10.2321666666667</v>
      </c>
      <c r="AD60" s="1">
        <f t="shared" si="52"/>
        <v>0.45</v>
      </c>
      <c r="AE60" s="29">
        <f t="shared" si="53"/>
        <v>469.742717715548</v>
      </c>
      <c r="AF60" s="1">
        <f t="shared" si="54"/>
        <v>11876978.514014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36">
        <v>12.4947558459677</v>
      </c>
      <c r="E61" s="19">
        <f t="shared" si="55"/>
        <v>13.1451230501071</v>
      </c>
      <c r="F61" s="16" t="s">
        <v>73</v>
      </c>
      <c r="G61" s="13">
        <v>4</v>
      </c>
      <c r="H61" s="18">
        <f t="shared" si="40"/>
        <v>12.4947558459677</v>
      </c>
      <c r="I61" s="18">
        <f t="shared" si="41"/>
        <v>285.644755845968</v>
      </c>
      <c r="J61" s="18">
        <f t="shared" si="42"/>
        <v>0.0828669259144348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9.90712142225538</v>
      </c>
      <c r="P61" s="18">
        <f t="shared" si="45"/>
        <v>0.820972696923346</v>
      </c>
      <c r="Q61" s="23">
        <f t="shared" si="46"/>
        <v>0.369437713615506</v>
      </c>
      <c r="R61" s="18">
        <f t="shared" si="47"/>
        <v>1.24320825</v>
      </c>
      <c r="S61" s="24">
        <f t="shared" si="48"/>
        <v>0.297164786040879</v>
      </c>
      <c r="T61" s="3">
        <v>0.27</v>
      </c>
      <c r="U61" s="25">
        <f t="shared" si="49"/>
        <v>0.0802344922310374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0.299390699407658</v>
      </c>
      <c r="AC61" s="28">
        <f t="shared" si="51"/>
        <v>10.2321666666667</v>
      </c>
      <c r="AD61" s="1">
        <f t="shared" si="52"/>
        <v>0.45</v>
      </c>
      <c r="AE61" s="29">
        <f t="shared" si="53"/>
        <v>469.742717715548</v>
      </c>
      <c r="AF61" s="1">
        <f t="shared" si="54"/>
        <v>14390171.3880384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36">
        <v>20.659894712</v>
      </c>
      <c r="E62" s="19">
        <f t="shared" si="55"/>
        <v>12.4947558459677</v>
      </c>
      <c r="F62" s="16" t="s">
        <v>73</v>
      </c>
      <c r="G62" s="13">
        <v>5</v>
      </c>
      <c r="H62" s="18">
        <f t="shared" si="40"/>
        <v>20.659894712</v>
      </c>
      <c r="I62" s="18">
        <f t="shared" si="41"/>
        <v>293.809894712</v>
      </c>
      <c r="J62" s="18">
        <f t="shared" si="42"/>
        <v>0.213691656939707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8.63184128906543</v>
      </c>
      <c r="O62" s="18">
        <f t="shared" si="56"/>
        <v>3.2169924362666</v>
      </c>
      <c r="P62" s="18">
        <f t="shared" si="45"/>
        <v>0.687444444068315</v>
      </c>
      <c r="Q62" s="23">
        <f t="shared" si="46"/>
        <v>0.309349999830742</v>
      </c>
      <c r="R62" s="18">
        <f t="shared" si="47"/>
        <v>1.24320825</v>
      </c>
      <c r="S62" s="24">
        <f t="shared" si="48"/>
        <v>0.248832003673352</v>
      </c>
      <c r="T62" s="3">
        <v>0.27</v>
      </c>
      <c r="U62" s="25">
        <f t="shared" si="49"/>
        <v>0.0671846409918051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0.295456169259029</v>
      </c>
      <c r="AC62" s="28">
        <f t="shared" si="51"/>
        <v>10.2321666666667</v>
      </c>
      <c r="AD62" s="1">
        <f t="shared" si="52"/>
        <v>0.45</v>
      </c>
      <c r="AE62" s="29">
        <f t="shared" si="53"/>
        <v>469.742717715548</v>
      </c>
      <c r="AF62" s="1">
        <f t="shared" si="54"/>
        <v>14201058.7560088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36">
        <v>23.4429571487097</v>
      </c>
      <c r="E63" s="19">
        <f t="shared" si="55"/>
        <v>20.659894712</v>
      </c>
      <c r="F63" s="16" t="s">
        <v>75</v>
      </c>
      <c r="G63" s="13">
        <v>6</v>
      </c>
      <c r="H63" s="18">
        <f t="shared" si="40"/>
        <v>23.4429571487097</v>
      </c>
      <c r="I63" s="18">
        <f t="shared" si="41"/>
        <v>296.59295714871</v>
      </c>
      <c r="J63" s="18">
        <f t="shared" si="42"/>
        <v>0.291633852624313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5.29223299219829</v>
      </c>
      <c r="P63" s="18">
        <f t="shared" si="45"/>
        <v>1.54339429650028</v>
      </c>
      <c r="Q63" s="23">
        <f t="shared" si="46"/>
        <v>0.694527433425127</v>
      </c>
      <c r="R63" s="18">
        <f t="shared" si="47"/>
        <v>1.24320825</v>
      </c>
      <c r="S63" s="24">
        <f t="shared" si="48"/>
        <v>0.558657355616106</v>
      </c>
      <c r="T63" s="3">
        <v>0.27</v>
      </c>
      <c r="U63" s="25">
        <f t="shared" si="49"/>
        <v>0.150837486016349</v>
      </c>
      <c r="V63" s="3">
        <v>229.1</v>
      </c>
      <c r="W63" s="26">
        <v>15.1</v>
      </c>
      <c r="X63" s="26">
        <v>6</v>
      </c>
      <c r="Y63" s="26">
        <v>3</v>
      </c>
      <c r="Z63" s="26">
        <v>7</v>
      </c>
      <c r="AA63" s="3">
        <v>30.2</v>
      </c>
      <c r="AB63" s="2">
        <f t="shared" si="50"/>
        <v>0.335877502033929</v>
      </c>
      <c r="AC63" s="28">
        <f t="shared" si="51"/>
        <v>10.2321666666667</v>
      </c>
      <c r="AD63" s="1">
        <f t="shared" si="52"/>
        <v>0.45</v>
      </c>
      <c r="AE63" s="29">
        <f t="shared" si="53"/>
        <v>469.742717715548</v>
      </c>
      <c r="AF63" s="1">
        <f t="shared" si="54"/>
        <v>16143904.3671603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36">
        <v>26.8193026096667</v>
      </c>
      <c r="E64" s="19">
        <f t="shared" si="55"/>
        <v>23.4429571487097</v>
      </c>
      <c r="F64" s="16" t="s">
        <v>73</v>
      </c>
      <c r="G64" s="13">
        <v>7</v>
      </c>
      <c r="H64" s="18">
        <f t="shared" si="40"/>
        <v>26.8193026096667</v>
      </c>
      <c r="I64" s="18">
        <f t="shared" si="41"/>
        <v>299.969302609667</v>
      </c>
      <c r="J64" s="18">
        <f t="shared" si="42"/>
        <v>0.422001159948562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6.511523695698</v>
      </c>
      <c r="P64" s="18">
        <f t="shared" si="45"/>
        <v>2.7478705526171</v>
      </c>
      <c r="Q64" s="23">
        <f t="shared" si="46"/>
        <v>1.2365417486777</v>
      </c>
      <c r="R64" s="18">
        <f t="shared" si="47"/>
        <v>1.24320825</v>
      </c>
      <c r="S64" s="24">
        <f t="shared" si="48"/>
        <v>0.994637663221506</v>
      </c>
      <c r="T64" s="3">
        <v>0.27</v>
      </c>
      <c r="U64" s="25">
        <f t="shared" si="49"/>
        <v>0.268552169069807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0.371368478974547</v>
      </c>
      <c r="AC64" s="28">
        <f t="shared" si="51"/>
        <v>10.2321666666667</v>
      </c>
      <c r="AD64" s="1">
        <f t="shared" si="52"/>
        <v>0.45</v>
      </c>
      <c r="AE64" s="29">
        <f t="shared" si="53"/>
        <v>469.742717715548</v>
      </c>
      <c r="AF64" s="1">
        <f t="shared" si="54"/>
        <v>17849773.1263264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36">
        <v>27.8586866719355</v>
      </c>
      <c r="E65" s="19">
        <f t="shared" si="55"/>
        <v>26.8193026096667</v>
      </c>
      <c r="F65" s="16" t="s">
        <v>73</v>
      </c>
      <c r="G65" s="13">
        <v>8</v>
      </c>
      <c r="H65" s="18">
        <f t="shared" si="40"/>
        <v>27.8586866719355</v>
      </c>
      <c r="I65" s="18">
        <f t="shared" si="41"/>
        <v>301.008686671935</v>
      </c>
      <c r="J65" s="18">
        <f t="shared" si="42"/>
        <v>0.472052443925713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6.5263381430809</v>
      </c>
      <c r="P65" s="18">
        <f t="shared" si="45"/>
        <v>3.08077387032694</v>
      </c>
      <c r="Q65" s="23">
        <f t="shared" si="46"/>
        <v>1.38634824164712</v>
      </c>
      <c r="R65" s="18">
        <f t="shared" si="47"/>
        <v>1.24320825</v>
      </c>
      <c r="S65" s="24">
        <f t="shared" si="48"/>
        <v>1.11513758185495</v>
      </c>
      <c r="T65" s="3">
        <v>0.27</v>
      </c>
      <c r="U65" s="25">
        <f t="shared" si="49"/>
        <v>0.301087147100836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0.381177774850902</v>
      </c>
      <c r="AC65" s="28">
        <f t="shared" si="51"/>
        <v>10.2321666666667</v>
      </c>
      <c r="AD65" s="1">
        <f t="shared" si="52"/>
        <v>0.45</v>
      </c>
      <c r="AE65" s="29">
        <f t="shared" si="53"/>
        <v>469.742717715548</v>
      </c>
      <c r="AF65" s="1">
        <f t="shared" si="54"/>
        <v>18321255.5375569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36">
        <v>27.2038711651613</v>
      </c>
      <c r="E66" s="19">
        <f t="shared" si="55"/>
        <v>27.8586866719355</v>
      </c>
      <c r="F66" s="16" t="s">
        <v>73</v>
      </c>
      <c r="G66" s="13">
        <v>9</v>
      </c>
      <c r="H66" s="18">
        <f t="shared" si="40"/>
        <v>27.2038711651613</v>
      </c>
      <c r="I66" s="18">
        <f t="shared" si="41"/>
        <v>300.353871165161</v>
      </c>
      <c r="J66" s="18">
        <f t="shared" si="42"/>
        <v>0.439909243413755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6.20824927275396</v>
      </c>
      <c r="P66" s="18">
        <f t="shared" si="45"/>
        <v>2.73106624050119</v>
      </c>
      <c r="Q66" s="23">
        <f t="shared" si="46"/>
        <v>1.22897980822554</v>
      </c>
      <c r="R66" s="18">
        <f t="shared" si="47"/>
        <v>1.24320825</v>
      </c>
      <c r="S66" s="24">
        <f t="shared" si="48"/>
        <v>0.988555061652411</v>
      </c>
      <c r="T66" s="3">
        <v>0.27</v>
      </c>
      <c r="U66" s="25">
        <f t="shared" si="49"/>
        <v>0.266909866646151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0.370873324793814</v>
      </c>
      <c r="AC66" s="28">
        <f t="shared" si="51"/>
        <v>10.2321666666667</v>
      </c>
      <c r="AD66" s="1">
        <f t="shared" si="52"/>
        <v>0.45</v>
      </c>
      <c r="AE66" s="29">
        <f t="shared" si="53"/>
        <v>469.742717715548</v>
      </c>
      <c r="AF66" s="1">
        <f t="shared" si="54"/>
        <v>17825973.6110497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36">
        <v>25.3125868243333</v>
      </c>
      <c r="E67" s="19">
        <f t="shared" si="55"/>
        <v>27.2038711651613</v>
      </c>
      <c r="F67" s="16" t="s">
        <v>73</v>
      </c>
      <c r="G67" s="13">
        <v>10</v>
      </c>
      <c r="H67" s="18">
        <f t="shared" si="40"/>
        <v>25.3125868243333</v>
      </c>
      <c r="I67" s="18">
        <f t="shared" si="41"/>
        <v>298.462586824333</v>
      </c>
      <c r="J67" s="18">
        <f t="shared" si="42"/>
        <v>0.358219259470701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6.23986803225277</v>
      </c>
      <c r="P67" s="18">
        <f t="shared" si="45"/>
        <v>2.23524090570849</v>
      </c>
      <c r="Q67" s="23">
        <f t="shared" si="46"/>
        <v>1.00585840756882</v>
      </c>
      <c r="R67" s="18">
        <f t="shared" si="47"/>
        <v>1.24320825</v>
      </c>
      <c r="S67" s="24">
        <f t="shared" si="48"/>
        <v>0.809082796521677</v>
      </c>
      <c r="T67" s="3">
        <v>0.27</v>
      </c>
      <c r="U67" s="25">
        <f t="shared" si="49"/>
        <v>0.218452355060853</v>
      </c>
      <c r="V67" s="3">
        <v>229.1</v>
      </c>
      <c r="W67" s="26">
        <v>15.1</v>
      </c>
      <c r="X67" s="26">
        <v>6</v>
      </c>
      <c r="Y67" s="26">
        <v>3</v>
      </c>
      <c r="Z67" s="26">
        <v>7</v>
      </c>
      <c r="AA67" s="3">
        <v>30.2</v>
      </c>
      <c r="AB67" s="2">
        <f t="shared" si="50"/>
        <v>0.356263385050847</v>
      </c>
      <c r="AC67" s="28">
        <f t="shared" si="51"/>
        <v>10.2321666666667</v>
      </c>
      <c r="AD67" s="1">
        <f t="shared" si="52"/>
        <v>0.45</v>
      </c>
      <c r="AE67" s="29">
        <f t="shared" si="53"/>
        <v>469.742717715548</v>
      </c>
      <c r="AF67" s="1">
        <f t="shared" si="54"/>
        <v>17123748.9351123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36">
        <v>20.6033669845161</v>
      </c>
      <c r="E68" s="19">
        <f t="shared" si="55"/>
        <v>25.3125868243333</v>
      </c>
      <c r="F68" s="16" t="s">
        <v>73</v>
      </c>
      <c r="G68" s="13">
        <v>11</v>
      </c>
      <c r="H68" s="18">
        <f t="shared" si="40"/>
        <v>20.6033669845161</v>
      </c>
      <c r="I68" s="18">
        <f t="shared" si="41"/>
        <v>293.753366984516</v>
      </c>
      <c r="J68" s="18">
        <f t="shared" si="42"/>
        <v>0.212333244851103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3.80439577021707</v>
      </c>
      <c r="O68" s="18">
        <f t="shared" si="56"/>
        <v>2.96291635632721</v>
      </c>
      <c r="P68" s="18">
        <f t="shared" si="45"/>
        <v>0.629125644161364</v>
      </c>
      <c r="Q68" s="23">
        <f t="shared" si="46"/>
        <v>0.283106539872614</v>
      </c>
      <c r="R68" s="18">
        <f t="shared" si="47"/>
        <v>1.24320825</v>
      </c>
      <c r="S68" s="24">
        <f t="shared" si="48"/>
        <v>0.227722539544452</v>
      </c>
      <c r="T68" s="3">
        <v>0.27</v>
      </c>
      <c r="U68" s="25">
        <f t="shared" si="49"/>
        <v>0.061485085677002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0.293737753331616</v>
      </c>
      <c r="AC68" s="28">
        <f t="shared" si="51"/>
        <v>10.2321666666667</v>
      </c>
      <c r="AD68" s="1">
        <f t="shared" si="52"/>
        <v>0.45</v>
      </c>
      <c r="AE68" s="29">
        <f t="shared" si="53"/>
        <v>469.742717715548</v>
      </c>
      <c r="AF68" s="1">
        <f t="shared" si="54"/>
        <v>14118463.3388488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36">
        <v>19.554363214</v>
      </c>
      <c r="E69" s="19">
        <f t="shared" si="55"/>
        <v>20.6033669845161</v>
      </c>
      <c r="F69" s="16" t="s">
        <v>75</v>
      </c>
      <c r="G69" s="13">
        <v>12</v>
      </c>
      <c r="H69" s="18">
        <f t="shared" si="40"/>
        <v>19.554363214</v>
      </c>
      <c r="I69" s="18">
        <f t="shared" si="41"/>
        <v>292.704363214</v>
      </c>
      <c r="J69" s="18">
        <f t="shared" si="42"/>
        <v>0.188550657145429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5.09647571216585</v>
      </c>
      <c r="P69" s="18">
        <f t="shared" si="45"/>
        <v>0.960943844654589</v>
      </c>
      <c r="Q69" s="23">
        <f t="shared" si="46"/>
        <v>0.432424730094565</v>
      </c>
      <c r="R69" s="18">
        <f t="shared" si="47"/>
        <v>1.24320825</v>
      </c>
      <c r="S69" s="24">
        <f t="shared" si="48"/>
        <v>0.34782968186912</v>
      </c>
      <c r="T69" s="3">
        <v>0.27</v>
      </c>
      <c r="U69" s="25">
        <f t="shared" si="49"/>
        <v>0.0939140141046624</v>
      </c>
      <c r="V69" s="3">
        <v>220.1</v>
      </c>
      <c r="W69" s="26">
        <v>12.1</v>
      </c>
      <c r="X69" s="26">
        <v>4.5</v>
      </c>
      <c r="Y69" s="26">
        <v>1.5</v>
      </c>
      <c r="Z69" s="26">
        <v>6.8</v>
      </c>
      <c r="AA69" s="3">
        <v>30.2</v>
      </c>
      <c r="AB69" s="2">
        <f t="shared" si="50"/>
        <v>0.303515075252556</v>
      </c>
      <c r="AC69" s="28">
        <f t="shared" si="51"/>
        <v>10.2321666666667</v>
      </c>
      <c r="AD69" s="1">
        <f t="shared" si="52"/>
        <v>0.45</v>
      </c>
      <c r="AE69" s="29">
        <f t="shared" si="53"/>
        <v>469.742717715548</v>
      </c>
      <c r="AF69" s="1">
        <f t="shared" si="54"/>
        <v>14588408.9264596</v>
      </c>
      <c r="AG69" s="1">
        <f>SUM(AF58:AF69)</f>
        <v>178828086.985242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36">
        <v>11.2790241387419</v>
      </c>
      <c r="E70" s="19">
        <f t="shared" si="55"/>
        <v>19.554363214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36">
        <v>13.0055275026452</v>
      </c>
      <c r="E74" s="16"/>
      <c r="F74" s="16"/>
      <c r="G74" s="13">
        <v>1</v>
      </c>
      <c r="H74" s="18">
        <f t="shared" ref="H74:H85" si="57">E75</f>
        <v>13.0055275026452</v>
      </c>
      <c r="I74" s="18">
        <f t="shared" ref="I74:I85" si="58">H74+273.15</f>
        <v>286.155527502645</v>
      </c>
      <c r="J74" s="18">
        <f t="shared" ref="J74:J85" si="59">EXP(($C$16*(I74-$C$14))/($C$17*I74*$C$14))</f>
        <v>0.088065381907421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0.045901438357786</v>
      </c>
      <c r="Q74" s="23">
        <f t="shared" ref="Q74:Q85" si="63">P74*$B$76</f>
        <v>0.0119343739730244</v>
      </c>
      <c r="R74" s="18">
        <f t="shared" ref="R74:R85" si="64">L74*$B$76</f>
        <v>0.1355172</v>
      </c>
      <c r="S74" s="24">
        <f t="shared" ref="S74:S85" si="65">Q74/R74</f>
        <v>0.088065381907421</v>
      </c>
      <c r="T74" s="3">
        <v>0.01</v>
      </c>
      <c r="U74" s="25">
        <f t="shared" ref="U74:U85" si="66">S74*T74</f>
        <v>0.00088065381907421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0.0108306538190742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27.913318495195</v>
      </c>
      <c r="AX74" s="1">
        <f t="shared" ref="AX74:AX85" si="73">AW74*10000*AV74*0.67*AU74*AT74</f>
        <v>27449.5587897764</v>
      </c>
    </row>
    <row r="75" s="1" customFormat="1" spans="1:50">
      <c r="A75" s="13" t="s">
        <v>74</v>
      </c>
      <c r="B75" s="13">
        <v>1</v>
      </c>
      <c r="C75" s="16">
        <v>1</v>
      </c>
      <c r="D75" s="36">
        <v>5.98646450683871</v>
      </c>
      <c r="E75" s="19">
        <f t="shared" ref="E75:E86" si="74">D74</f>
        <v>13.0055275026452</v>
      </c>
      <c r="F75" s="16" t="s">
        <v>73</v>
      </c>
      <c r="G75" s="13">
        <v>2</v>
      </c>
      <c r="H75" s="18">
        <f t="shared" si="57"/>
        <v>5.98646450683871</v>
      </c>
      <c r="I75" s="18">
        <f t="shared" si="58"/>
        <v>279.136464506839</v>
      </c>
      <c r="J75" s="18">
        <f t="shared" si="59"/>
        <v>0.0374298623629935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0.996538561642214</v>
      </c>
      <c r="P75" s="18">
        <f t="shared" si="62"/>
        <v>0.0373003012016836</v>
      </c>
      <c r="Q75" s="23">
        <f t="shared" si="63"/>
        <v>0.00969807831243773</v>
      </c>
      <c r="R75" s="18">
        <f t="shared" si="64"/>
        <v>0.1355172</v>
      </c>
      <c r="S75" s="24">
        <f t="shared" si="65"/>
        <v>0.0715634496022478</v>
      </c>
      <c r="T75" s="3">
        <v>0.01</v>
      </c>
      <c r="U75" s="25">
        <f t="shared" si="66"/>
        <v>0.000715634496022478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0.00620563449602248</v>
      </c>
      <c r="AU75" s="28">
        <f t="shared" si="70"/>
        <v>52.122</v>
      </c>
      <c r="AV75" s="1">
        <f t="shared" si="71"/>
        <v>0.26</v>
      </c>
      <c r="AW75" s="2">
        <f t="shared" si="72"/>
        <v>27.913318495195</v>
      </c>
      <c r="AX75" s="1">
        <f t="shared" si="73"/>
        <v>15727.7604632177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36">
        <v>13.1451230501071</v>
      </c>
      <c r="E76" s="19">
        <f t="shared" si="74"/>
        <v>5.98646450683871</v>
      </c>
      <c r="F76" s="16" t="s">
        <v>73</v>
      </c>
      <c r="G76" s="13">
        <v>3</v>
      </c>
      <c r="H76" s="18">
        <f t="shared" si="57"/>
        <v>13.1451230501071</v>
      </c>
      <c r="I76" s="18">
        <f t="shared" si="58"/>
        <v>286.295123050107</v>
      </c>
      <c r="J76" s="18">
        <f t="shared" si="59"/>
        <v>0.0895386579413304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1.48045826044053</v>
      </c>
      <c r="P76" s="18">
        <f t="shared" si="62"/>
        <v>0.132558245778002</v>
      </c>
      <c r="Q76" s="23">
        <f t="shared" si="63"/>
        <v>0.0344651439022804</v>
      </c>
      <c r="R76" s="18">
        <f t="shared" si="64"/>
        <v>0.1355172</v>
      </c>
      <c r="S76" s="24">
        <f t="shared" si="65"/>
        <v>0.254323022481873</v>
      </c>
      <c r="T76" s="3">
        <v>0.01</v>
      </c>
      <c r="U76" s="25">
        <f t="shared" si="66"/>
        <v>0.00254323022481873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0.00803323022481873</v>
      </c>
      <c r="AU76" s="28">
        <f t="shared" si="70"/>
        <v>52.122</v>
      </c>
      <c r="AV76" s="1">
        <f t="shared" si="71"/>
        <v>0.26</v>
      </c>
      <c r="AW76" s="2">
        <f t="shared" si="72"/>
        <v>27.913318495195</v>
      </c>
      <c r="AX76" s="1">
        <f t="shared" si="73"/>
        <v>20359.6780962222</v>
      </c>
    </row>
    <row r="77" s="1" customFormat="1" spans="1:50">
      <c r="A77" s="13"/>
      <c r="B77" s="13"/>
      <c r="C77" s="16">
        <v>3</v>
      </c>
      <c r="D77" s="36">
        <v>12.4947558459677</v>
      </c>
      <c r="E77" s="19">
        <f t="shared" si="74"/>
        <v>13.1451230501071</v>
      </c>
      <c r="F77" s="16" t="s">
        <v>73</v>
      </c>
      <c r="G77" s="13">
        <v>4</v>
      </c>
      <c r="H77" s="18">
        <f t="shared" si="57"/>
        <v>12.4947558459677</v>
      </c>
      <c r="I77" s="18">
        <f t="shared" si="58"/>
        <v>285.644755845968</v>
      </c>
      <c r="J77" s="18">
        <f t="shared" si="59"/>
        <v>0.0828669259144348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1.86912001466253</v>
      </c>
      <c r="P77" s="18">
        <f t="shared" si="62"/>
        <v>0.154888229780227</v>
      </c>
      <c r="Q77" s="23">
        <f t="shared" si="63"/>
        <v>0.040270939742859</v>
      </c>
      <c r="R77" s="18">
        <f t="shared" si="64"/>
        <v>0.1355172</v>
      </c>
      <c r="S77" s="24">
        <f t="shared" si="65"/>
        <v>0.297164786040879</v>
      </c>
      <c r="T77" s="3">
        <v>0.01</v>
      </c>
      <c r="U77" s="25">
        <f t="shared" si="66"/>
        <v>0.00297164786040879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0.005</v>
      </c>
      <c r="AF77" s="3">
        <v>0.49</v>
      </c>
      <c r="AG77" s="25">
        <f t="shared" si="67"/>
        <v>0.00245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0.015</v>
      </c>
      <c r="AR77" s="3">
        <v>0.5</v>
      </c>
      <c r="AS77" s="3">
        <f t="shared" si="68"/>
        <v>0.0075</v>
      </c>
      <c r="AT77" s="2">
        <f t="shared" si="69"/>
        <v>0.0129216478604088</v>
      </c>
      <c r="AU77" s="28">
        <f t="shared" si="70"/>
        <v>52.122</v>
      </c>
      <c r="AV77" s="1">
        <f t="shared" si="71"/>
        <v>0.26</v>
      </c>
      <c r="AW77" s="2">
        <f t="shared" si="72"/>
        <v>27.913318495195</v>
      </c>
      <c r="AX77" s="1">
        <f t="shared" si="73"/>
        <v>32749.0416119124</v>
      </c>
    </row>
    <row r="78" s="1" customFormat="1" spans="1:50">
      <c r="A78" s="13"/>
      <c r="B78" s="13"/>
      <c r="C78" s="16">
        <v>4</v>
      </c>
      <c r="D78" s="36">
        <v>20.659894712</v>
      </c>
      <c r="E78" s="19">
        <f t="shared" si="74"/>
        <v>12.4947558459677</v>
      </c>
      <c r="F78" s="16" t="s">
        <v>73</v>
      </c>
      <c r="G78" s="13">
        <v>5</v>
      </c>
      <c r="H78" s="18">
        <f t="shared" si="57"/>
        <v>20.659894712</v>
      </c>
      <c r="I78" s="18">
        <f t="shared" si="58"/>
        <v>293.809894712</v>
      </c>
      <c r="J78" s="18">
        <f t="shared" si="59"/>
        <v>0.213691656939707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1.62852019563819</v>
      </c>
      <c r="O78" s="18">
        <f t="shared" si="75"/>
        <v>0.606931589244115</v>
      </c>
      <c r="P78" s="18">
        <f t="shared" si="62"/>
        <v>0.129696216954625</v>
      </c>
      <c r="Q78" s="23">
        <f t="shared" si="63"/>
        <v>0.0337210164082024</v>
      </c>
      <c r="R78" s="18">
        <f t="shared" si="64"/>
        <v>0.1355172</v>
      </c>
      <c r="S78" s="24">
        <f t="shared" si="65"/>
        <v>0.248832003673352</v>
      </c>
      <c r="T78" s="3">
        <v>0.01</v>
      </c>
      <c r="U78" s="25">
        <f t="shared" si="66"/>
        <v>0.00248832003673352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0.0124383200367335</v>
      </c>
      <c r="AU78" s="28">
        <f t="shared" si="70"/>
        <v>52.122</v>
      </c>
      <c r="AV78" s="1">
        <f t="shared" si="71"/>
        <v>0.26</v>
      </c>
      <c r="AW78" s="2">
        <f t="shared" si="72"/>
        <v>27.913318495195</v>
      </c>
      <c r="AX78" s="1">
        <f t="shared" si="73"/>
        <v>31524.0799676445</v>
      </c>
    </row>
    <row r="79" s="1" customFormat="1" spans="1:50">
      <c r="A79" s="13"/>
      <c r="B79" s="13"/>
      <c r="C79" s="16">
        <v>5</v>
      </c>
      <c r="D79" s="36">
        <v>23.4429571487097</v>
      </c>
      <c r="E79" s="19">
        <f t="shared" si="74"/>
        <v>20.659894712</v>
      </c>
      <c r="F79" s="16" t="s">
        <v>75</v>
      </c>
      <c r="G79" s="13">
        <v>6</v>
      </c>
      <c r="H79" s="18">
        <f t="shared" si="57"/>
        <v>23.4429571487097</v>
      </c>
      <c r="I79" s="18">
        <f t="shared" si="58"/>
        <v>296.59295714871</v>
      </c>
      <c r="J79" s="18">
        <f t="shared" si="59"/>
        <v>0.291633852624313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0.998455372289491</v>
      </c>
      <c r="P79" s="18">
        <f t="shared" si="62"/>
        <v>0.291183386894227</v>
      </c>
      <c r="Q79" s="23">
        <f t="shared" si="63"/>
        <v>0.075707680592499</v>
      </c>
      <c r="R79" s="18">
        <f t="shared" si="64"/>
        <v>0.1355172</v>
      </c>
      <c r="S79" s="24">
        <f t="shared" si="65"/>
        <v>0.558657355616106</v>
      </c>
      <c r="T79" s="3">
        <v>0.01</v>
      </c>
      <c r="U79" s="25">
        <f t="shared" si="66"/>
        <v>0.00558657355616106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0.01</v>
      </c>
      <c r="AF79" s="3">
        <v>0.49</v>
      </c>
      <c r="AG79" s="25">
        <f t="shared" si="67"/>
        <v>0.0049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0.02</v>
      </c>
      <c r="AR79" s="3">
        <v>0.5</v>
      </c>
      <c r="AS79" s="3">
        <f t="shared" si="68"/>
        <v>0.01</v>
      </c>
      <c r="AT79" s="2">
        <f t="shared" si="69"/>
        <v>0.0204865735561611</v>
      </c>
      <c r="AU79" s="28">
        <f t="shared" si="70"/>
        <v>52.122</v>
      </c>
      <c r="AV79" s="1">
        <f t="shared" si="71"/>
        <v>0.26</v>
      </c>
      <c r="AW79" s="2">
        <f t="shared" si="72"/>
        <v>27.913318495195</v>
      </c>
      <c r="AX79" s="1">
        <f t="shared" si="73"/>
        <v>51921.8335868655</v>
      </c>
    </row>
    <row r="80" s="1" customFormat="1" spans="1:50">
      <c r="A80" s="13"/>
      <c r="B80" s="13"/>
      <c r="C80" s="16">
        <v>6</v>
      </c>
      <c r="D80" s="36">
        <v>26.8193026096667</v>
      </c>
      <c r="E80" s="19">
        <f t="shared" si="74"/>
        <v>23.4429571487097</v>
      </c>
      <c r="F80" s="16" t="s">
        <v>73</v>
      </c>
      <c r="G80" s="13">
        <v>7</v>
      </c>
      <c r="H80" s="18">
        <f t="shared" si="57"/>
        <v>26.8193026096667</v>
      </c>
      <c r="I80" s="18">
        <f t="shared" si="58"/>
        <v>299.969302609667</v>
      </c>
      <c r="J80" s="18">
        <f t="shared" si="59"/>
        <v>0.422001159948562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1.22849198539526</v>
      </c>
      <c r="P80" s="18">
        <f t="shared" si="62"/>
        <v>0.518425042824313</v>
      </c>
      <c r="Q80" s="23">
        <f t="shared" si="63"/>
        <v>0.134790511134321</v>
      </c>
      <c r="R80" s="18">
        <f t="shared" si="64"/>
        <v>0.1355172</v>
      </c>
      <c r="S80" s="24">
        <f t="shared" si="65"/>
        <v>0.994637663221506</v>
      </c>
      <c r="T80" s="3">
        <v>0.01</v>
      </c>
      <c r="U80" s="25">
        <f t="shared" si="66"/>
        <v>0.00994637663221506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0.0248463766322151</v>
      </c>
      <c r="AU80" s="28">
        <f t="shared" si="70"/>
        <v>52.122</v>
      </c>
      <c r="AV80" s="1">
        <f t="shared" si="71"/>
        <v>0.26</v>
      </c>
      <c r="AW80" s="2">
        <f t="shared" si="72"/>
        <v>27.913318495195</v>
      </c>
      <c r="AX80" s="1">
        <f t="shared" si="73"/>
        <v>62971.4592924928</v>
      </c>
    </row>
    <row r="81" s="1" customFormat="1" spans="1:50">
      <c r="A81" s="13"/>
      <c r="B81" s="13"/>
      <c r="C81" s="16">
        <v>7</v>
      </c>
      <c r="D81" s="36">
        <v>27.8586866719355</v>
      </c>
      <c r="E81" s="19">
        <f t="shared" si="74"/>
        <v>26.8193026096667</v>
      </c>
      <c r="F81" s="16" t="s">
        <v>73</v>
      </c>
      <c r="G81" s="13">
        <v>8</v>
      </c>
      <c r="H81" s="18">
        <f t="shared" si="57"/>
        <v>27.8586866719355</v>
      </c>
      <c r="I81" s="18">
        <f t="shared" si="58"/>
        <v>301.008686671935</v>
      </c>
      <c r="J81" s="18">
        <f t="shared" si="59"/>
        <v>0.472052443925713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1.23128694257095</v>
      </c>
      <c r="P81" s="18">
        <f t="shared" si="62"/>
        <v>0.581232010414436</v>
      </c>
      <c r="Q81" s="23">
        <f t="shared" si="63"/>
        <v>0.151120322707753</v>
      </c>
      <c r="R81" s="18">
        <f t="shared" si="64"/>
        <v>0.1355172</v>
      </c>
      <c r="S81" s="24">
        <f t="shared" si="65"/>
        <v>1.11513758185495</v>
      </c>
      <c r="T81" s="3">
        <v>0.01</v>
      </c>
      <c r="U81" s="25">
        <f t="shared" si="66"/>
        <v>0.0111513758185495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0.0260513758185495</v>
      </c>
      <c r="AU81" s="28">
        <f t="shared" si="70"/>
        <v>52.122</v>
      </c>
      <c r="AV81" s="1">
        <f t="shared" si="71"/>
        <v>0.26</v>
      </c>
      <c r="AW81" s="2">
        <f t="shared" si="72"/>
        <v>27.913318495195</v>
      </c>
      <c r="AX81" s="1">
        <f t="shared" si="73"/>
        <v>66025.4481429781</v>
      </c>
    </row>
    <row r="82" s="1" customFormat="1" spans="1:50">
      <c r="A82" s="13"/>
      <c r="B82" s="13"/>
      <c r="C82" s="16">
        <v>8</v>
      </c>
      <c r="D82" s="36">
        <v>27.2038711651613</v>
      </c>
      <c r="E82" s="19">
        <f t="shared" si="74"/>
        <v>27.8586866719355</v>
      </c>
      <c r="F82" s="16" t="s">
        <v>73</v>
      </c>
      <c r="G82" s="13">
        <v>9</v>
      </c>
      <c r="H82" s="18">
        <f t="shared" si="57"/>
        <v>27.2038711651613</v>
      </c>
      <c r="I82" s="18">
        <f t="shared" si="58"/>
        <v>300.353871165161</v>
      </c>
      <c r="J82" s="18">
        <f t="shared" si="59"/>
        <v>0.439909243413755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1.17127493215651</v>
      </c>
      <c r="P82" s="18">
        <f t="shared" si="62"/>
        <v>0.515254669234469</v>
      </c>
      <c r="Q82" s="23">
        <f t="shared" si="63"/>
        <v>0.133966214000962</v>
      </c>
      <c r="R82" s="18">
        <f t="shared" si="64"/>
        <v>0.1355172</v>
      </c>
      <c r="S82" s="24">
        <f t="shared" si="65"/>
        <v>0.98855506165241</v>
      </c>
      <c r="T82" s="3">
        <v>0.01</v>
      </c>
      <c r="U82" s="25">
        <f t="shared" si="66"/>
        <v>0.0098855506165241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0.0247855506165241</v>
      </c>
      <c r="AU82" s="28">
        <f t="shared" si="70"/>
        <v>52.122</v>
      </c>
      <c r="AV82" s="1">
        <f t="shared" si="71"/>
        <v>0.26</v>
      </c>
      <c r="AW82" s="2">
        <f t="shared" si="72"/>
        <v>27.913318495195</v>
      </c>
      <c r="AX82" s="1">
        <f t="shared" si="73"/>
        <v>62817.2998740912</v>
      </c>
    </row>
    <row r="83" s="1" customFormat="1" spans="1:50">
      <c r="A83" s="13"/>
      <c r="B83" s="13"/>
      <c r="C83" s="16">
        <v>9</v>
      </c>
      <c r="D83" s="36">
        <v>25.3125868243333</v>
      </c>
      <c r="E83" s="19">
        <f t="shared" si="74"/>
        <v>27.2038711651613</v>
      </c>
      <c r="F83" s="16" t="s">
        <v>73</v>
      </c>
      <c r="G83" s="13">
        <v>10</v>
      </c>
      <c r="H83" s="18">
        <f t="shared" si="57"/>
        <v>25.3125868243333</v>
      </c>
      <c r="I83" s="18">
        <f t="shared" si="58"/>
        <v>298.462586824333</v>
      </c>
      <c r="J83" s="18">
        <f t="shared" si="59"/>
        <v>0.358219259470701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1.17724026292204</v>
      </c>
      <c r="P83" s="18">
        <f t="shared" si="62"/>
        <v>0.421710135203028</v>
      </c>
      <c r="Q83" s="23">
        <f t="shared" si="63"/>
        <v>0.109644635152787</v>
      </c>
      <c r="R83" s="18">
        <f t="shared" si="64"/>
        <v>0.1355172</v>
      </c>
      <c r="S83" s="24">
        <f t="shared" si="65"/>
        <v>0.809082796521676</v>
      </c>
      <c r="T83" s="3">
        <v>0.01</v>
      </c>
      <c r="U83" s="25">
        <f t="shared" si="66"/>
        <v>0.00809082796521676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0.01</v>
      </c>
      <c r="AF83" s="3">
        <v>0.49</v>
      </c>
      <c r="AG83" s="25">
        <f t="shared" si="67"/>
        <v>0.0049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0.02</v>
      </c>
      <c r="AR83" s="3">
        <v>0.5</v>
      </c>
      <c r="AS83" s="3">
        <f t="shared" si="68"/>
        <v>0.01</v>
      </c>
      <c r="AT83" s="2">
        <f t="shared" si="69"/>
        <v>0.0229908279652168</v>
      </c>
      <c r="AU83" s="28">
        <f t="shared" si="70"/>
        <v>52.122</v>
      </c>
      <c r="AV83" s="1">
        <f t="shared" si="71"/>
        <v>0.26</v>
      </c>
      <c r="AW83" s="2">
        <f t="shared" si="72"/>
        <v>27.913318495195</v>
      </c>
      <c r="AX83" s="1">
        <f t="shared" si="73"/>
        <v>58268.6968302341</v>
      </c>
    </row>
    <row r="84" s="1" customFormat="1" spans="1:50">
      <c r="A84" s="13"/>
      <c r="B84" s="13"/>
      <c r="C84" s="16">
        <v>10</v>
      </c>
      <c r="D84" s="36">
        <v>20.6033669845161</v>
      </c>
      <c r="E84" s="19">
        <f t="shared" si="74"/>
        <v>25.3125868243333</v>
      </c>
      <c r="F84" s="16" t="s">
        <v>73</v>
      </c>
      <c r="G84" s="13">
        <v>11</v>
      </c>
      <c r="H84" s="18">
        <f t="shared" si="57"/>
        <v>20.6033669845161</v>
      </c>
      <c r="I84" s="18">
        <f t="shared" si="58"/>
        <v>293.753366984516</v>
      </c>
      <c r="J84" s="18">
        <f t="shared" si="59"/>
        <v>0.212333244851103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0.717753621333066</v>
      </c>
      <c r="O84" s="18">
        <f t="shared" si="75"/>
        <v>0.558996506385951</v>
      </c>
      <c r="P84" s="18">
        <f t="shared" si="62"/>
        <v>0.118693542061359</v>
      </c>
      <c r="Q84" s="23">
        <f t="shared" si="63"/>
        <v>0.0308603209359534</v>
      </c>
      <c r="R84" s="18">
        <f t="shared" si="64"/>
        <v>0.1355172</v>
      </c>
      <c r="S84" s="24">
        <f t="shared" si="65"/>
        <v>0.227722539544452</v>
      </c>
      <c r="T84" s="3">
        <v>0.01</v>
      </c>
      <c r="U84" s="25">
        <f t="shared" si="66"/>
        <v>0.00227722539544452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0.0122272253954445</v>
      </c>
      <c r="AU84" s="28">
        <f t="shared" si="70"/>
        <v>52.122</v>
      </c>
      <c r="AV84" s="1">
        <f t="shared" si="71"/>
        <v>0.26</v>
      </c>
      <c r="AW84" s="2">
        <f t="shared" si="72"/>
        <v>27.913318495195</v>
      </c>
      <c r="AX84" s="1">
        <f t="shared" si="73"/>
        <v>30989.0748919524</v>
      </c>
    </row>
    <row r="85" s="1" customFormat="1" spans="1:51">
      <c r="A85" s="13"/>
      <c r="B85" s="13"/>
      <c r="C85" s="16">
        <v>11</v>
      </c>
      <c r="D85" s="36">
        <v>19.554363214</v>
      </c>
      <c r="E85" s="19">
        <f t="shared" si="74"/>
        <v>20.6033669845161</v>
      </c>
      <c r="F85" s="16" t="s">
        <v>75</v>
      </c>
      <c r="G85" s="13">
        <v>12</v>
      </c>
      <c r="H85" s="18">
        <f t="shared" si="57"/>
        <v>19.554363214</v>
      </c>
      <c r="I85" s="18">
        <f t="shared" si="58"/>
        <v>292.704363214</v>
      </c>
      <c r="J85" s="18">
        <f t="shared" si="59"/>
        <v>0.188550657145429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0.961522964324591</v>
      </c>
      <c r="P85" s="18">
        <f t="shared" si="62"/>
        <v>0.181295786783823</v>
      </c>
      <c r="Q85" s="23">
        <f t="shared" si="63"/>
        <v>0.0471369045637939</v>
      </c>
      <c r="R85" s="18">
        <f t="shared" si="64"/>
        <v>0.1355172</v>
      </c>
      <c r="S85" s="24">
        <f t="shared" si="65"/>
        <v>0.34782968186912</v>
      </c>
      <c r="T85" s="3">
        <v>0.01</v>
      </c>
      <c r="U85" s="25">
        <f t="shared" si="66"/>
        <v>0.0034782968186912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0.005</v>
      </c>
      <c r="AF85" s="3">
        <v>0.49</v>
      </c>
      <c r="AG85" s="25">
        <f t="shared" si="67"/>
        <v>0.00245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0.015</v>
      </c>
      <c r="AR85" s="3">
        <v>0.5</v>
      </c>
      <c r="AS85" s="3">
        <f t="shared" si="68"/>
        <v>0.0075</v>
      </c>
      <c r="AT85" s="2">
        <f t="shared" si="69"/>
        <v>0.0134282968186912</v>
      </c>
      <c r="AU85" s="28">
        <f t="shared" si="70"/>
        <v>52.122</v>
      </c>
      <c r="AV85" s="1">
        <f t="shared" si="71"/>
        <v>0.26</v>
      </c>
      <c r="AW85" s="2">
        <f t="shared" si="72"/>
        <v>27.913318495195</v>
      </c>
      <c r="AX85" s="1">
        <f t="shared" si="73"/>
        <v>34033.1090928302</v>
      </c>
      <c r="AY85" s="1">
        <f>SUM(AX74:AX85)</f>
        <v>494837.040640217</v>
      </c>
    </row>
    <row r="86" s="1" customFormat="1" spans="1:46">
      <c r="A86" s="13"/>
      <c r="B86" s="13"/>
      <c r="C86" s="16">
        <v>12</v>
      </c>
      <c r="D86" s="36">
        <v>11.2790241387419</v>
      </c>
      <c r="E86" s="19">
        <f t="shared" si="74"/>
        <v>19.554363214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36">
        <v>13.0055275026452</v>
      </c>
      <c r="E90" s="16"/>
      <c r="F90" s="16"/>
      <c r="G90" s="13">
        <v>1</v>
      </c>
      <c r="H90" s="18">
        <f t="shared" ref="H90:H101" si="76">E91</f>
        <v>13.0055275026452</v>
      </c>
      <c r="I90" s="18">
        <f t="shared" ref="I90:I101" si="77">H90+273.15</f>
        <v>286.155527502645</v>
      </c>
      <c r="J90" s="18">
        <f t="shared" ref="J90:J101" si="78">EXP(($C$16*(I90-$C$14))/($C$17*I90*$C$14))</f>
        <v>0.088065381907421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0.0250722142290428</v>
      </c>
      <c r="Q90" s="23">
        <f t="shared" ref="Q90:Q101" si="82">P90*$B$76</f>
        <v>0.00651877569955112</v>
      </c>
      <c r="R90" s="18">
        <f t="shared" ref="R90:R101" si="83">L90*$B$76</f>
        <v>0.074022</v>
      </c>
      <c r="S90" s="24">
        <f t="shared" ref="S90:S101" si="84">Q90/R90</f>
        <v>0.088065381907421</v>
      </c>
      <c r="T90" s="3">
        <v>0.01</v>
      </c>
      <c r="U90" s="25">
        <f t="shared" ref="U90:U101" si="85">S90*T90</f>
        <v>0.00088065381907421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0.0108306538190742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0.13</v>
      </c>
      <c r="AX90" s="1">
        <f t="shared" ref="AX90:AX101" si="92">AW90*10000*AV90*0.67*AU90*AT90</f>
        <v>69.828649824309</v>
      </c>
      <c r="AZ90" s="2">
        <f t="shared" ref="AZ90:AZ101" si="93">$E$10</f>
        <v>5.25</v>
      </c>
      <c r="BA90" s="1">
        <f t="shared" ref="BA90:BA101" si="94">AZ90*10000*AV90*0.67*AU90*AT90</f>
        <v>2820.00316598171</v>
      </c>
    </row>
    <row r="91" s="1" customFormat="1" spans="1:53">
      <c r="A91" s="13" t="s">
        <v>74</v>
      </c>
      <c r="B91" s="13">
        <v>1</v>
      </c>
      <c r="C91" s="16">
        <v>1</v>
      </c>
      <c r="D91" s="36">
        <v>5.98646450683871</v>
      </c>
      <c r="E91" s="19">
        <f t="shared" ref="E91:E102" si="95">D90</f>
        <v>13.0055275026452</v>
      </c>
      <c r="F91" s="16" t="s">
        <v>73</v>
      </c>
      <c r="G91" s="13">
        <v>2</v>
      </c>
      <c r="H91" s="18">
        <f t="shared" si="76"/>
        <v>5.98646450683871</v>
      </c>
      <c r="I91" s="18">
        <f t="shared" si="77"/>
        <v>279.136464506839</v>
      </c>
      <c r="J91" s="18">
        <f t="shared" si="78"/>
        <v>0.0374298623629935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0.544327785770957</v>
      </c>
      <c r="P91" s="18">
        <f t="shared" si="81"/>
        <v>0.0203741141017599</v>
      </c>
      <c r="Q91" s="23">
        <f t="shared" si="82"/>
        <v>0.00529726966645759</v>
      </c>
      <c r="R91" s="18">
        <f t="shared" si="83"/>
        <v>0.074022</v>
      </c>
      <c r="S91" s="24">
        <f t="shared" si="84"/>
        <v>0.0715634496022478</v>
      </c>
      <c r="T91" s="3">
        <v>0.01</v>
      </c>
      <c r="U91" s="25">
        <f t="shared" si="85"/>
        <v>0.000715634496022478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0.00620563449602248</v>
      </c>
      <c r="AU91" s="28">
        <f t="shared" si="89"/>
        <v>28.47</v>
      </c>
      <c r="AV91" s="1">
        <f t="shared" si="90"/>
        <v>0.26</v>
      </c>
      <c r="AW91" s="2">
        <f t="shared" si="91"/>
        <v>0.13</v>
      </c>
      <c r="AX91" s="1">
        <f t="shared" si="92"/>
        <v>40.0096878174846</v>
      </c>
      <c r="AZ91" s="2">
        <f t="shared" si="93"/>
        <v>5.25</v>
      </c>
      <c r="BA91" s="1">
        <f t="shared" si="94"/>
        <v>1615.77585416765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36">
        <v>13.1451230501071</v>
      </c>
      <c r="E92" s="19">
        <f t="shared" si="95"/>
        <v>5.98646450683871</v>
      </c>
      <c r="F92" s="16" t="s">
        <v>73</v>
      </c>
      <c r="G92" s="13">
        <v>3</v>
      </c>
      <c r="H92" s="18">
        <f t="shared" si="76"/>
        <v>13.1451230501071</v>
      </c>
      <c r="I92" s="18">
        <f t="shared" si="77"/>
        <v>286.295123050107</v>
      </c>
      <c r="J92" s="18">
        <f t="shared" si="78"/>
        <v>0.0895386579413304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0.808653671669197</v>
      </c>
      <c r="P92" s="18">
        <f t="shared" si="81"/>
        <v>0.0724057645005892</v>
      </c>
      <c r="Q92" s="23">
        <f t="shared" si="82"/>
        <v>0.0188254987701532</v>
      </c>
      <c r="R92" s="18">
        <f t="shared" si="83"/>
        <v>0.074022</v>
      </c>
      <c r="S92" s="24">
        <f t="shared" si="84"/>
        <v>0.254323022481873</v>
      </c>
      <c r="T92" s="3">
        <v>0.01</v>
      </c>
      <c r="U92" s="25">
        <f t="shared" si="85"/>
        <v>0.00254323022481873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0.00803323022481873</v>
      </c>
      <c r="AU92" s="28">
        <f t="shared" si="89"/>
        <v>28.47</v>
      </c>
      <c r="AV92" s="1">
        <f t="shared" si="90"/>
        <v>0.26</v>
      </c>
      <c r="AW92" s="2">
        <f t="shared" si="91"/>
        <v>0.13</v>
      </c>
      <c r="AX92" s="1">
        <f t="shared" si="92"/>
        <v>51.7927753668034</v>
      </c>
      <c r="AZ92" s="2">
        <f t="shared" si="93"/>
        <v>5.25</v>
      </c>
      <c r="BA92" s="1">
        <f t="shared" si="94"/>
        <v>2091.63131289014</v>
      </c>
    </row>
    <row r="93" s="1" customFormat="1" spans="1:53">
      <c r="A93" s="13"/>
      <c r="B93" s="13"/>
      <c r="C93" s="16">
        <v>3</v>
      </c>
      <c r="D93" s="36">
        <v>12.4947558459677</v>
      </c>
      <c r="E93" s="19">
        <f t="shared" si="95"/>
        <v>13.1451230501071</v>
      </c>
      <c r="F93" s="16" t="s">
        <v>73</v>
      </c>
      <c r="G93" s="13">
        <v>4</v>
      </c>
      <c r="H93" s="18">
        <f t="shared" si="76"/>
        <v>12.4947558459677</v>
      </c>
      <c r="I93" s="18">
        <f t="shared" si="77"/>
        <v>285.644755845968</v>
      </c>
      <c r="J93" s="18">
        <f t="shared" si="78"/>
        <v>0.0828669259144348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1.02094790716861</v>
      </c>
      <c r="P93" s="18">
        <f t="shared" si="81"/>
        <v>0.0846028145858383</v>
      </c>
      <c r="Q93" s="23">
        <f t="shared" si="82"/>
        <v>0.021996731792318</v>
      </c>
      <c r="R93" s="18">
        <f t="shared" si="83"/>
        <v>0.074022</v>
      </c>
      <c r="S93" s="24">
        <f t="shared" si="84"/>
        <v>0.297164786040879</v>
      </c>
      <c r="T93" s="3">
        <v>0.01</v>
      </c>
      <c r="U93" s="25">
        <f t="shared" si="85"/>
        <v>0.00297164786040879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0.005</v>
      </c>
      <c r="AF93" s="3">
        <v>0.49</v>
      </c>
      <c r="AG93" s="25">
        <f t="shared" si="86"/>
        <v>0.00245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0.015</v>
      </c>
      <c r="AR93" s="3">
        <v>0.5</v>
      </c>
      <c r="AS93" s="3">
        <f t="shared" si="87"/>
        <v>0.0075</v>
      </c>
      <c r="AT93" s="2">
        <f t="shared" si="88"/>
        <v>0.0129216478604088</v>
      </c>
      <c r="AU93" s="28">
        <f t="shared" si="89"/>
        <v>28.47</v>
      </c>
      <c r="AV93" s="1">
        <f t="shared" si="90"/>
        <v>0.26</v>
      </c>
      <c r="AW93" s="2">
        <f t="shared" si="91"/>
        <v>0.13</v>
      </c>
      <c r="AX93" s="1">
        <f t="shared" si="92"/>
        <v>83.3099495811089</v>
      </c>
      <c r="AZ93" s="2">
        <f t="shared" si="93"/>
        <v>5.25</v>
      </c>
      <c r="BA93" s="1">
        <f t="shared" si="94"/>
        <v>3364.44027154478</v>
      </c>
    </row>
    <row r="94" s="1" customFormat="1" spans="1:53">
      <c r="A94" s="13"/>
      <c r="B94" s="13"/>
      <c r="C94" s="16">
        <v>4</v>
      </c>
      <c r="D94" s="36">
        <v>20.659894712</v>
      </c>
      <c r="E94" s="19">
        <f t="shared" si="95"/>
        <v>12.4947558459677</v>
      </c>
      <c r="F94" s="16" t="s">
        <v>73</v>
      </c>
      <c r="G94" s="13">
        <v>5</v>
      </c>
      <c r="H94" s="18">
        <f t="shared" si="76"/>
        <v>20.659894712</v>
      </c>
      <c r="I94" s="18">
        <f t="shared" si="77"/>
        <v>293.809894712</v>
      </c>
      <c r="J94" s="18">
        <f t="shared" si="78"/>
        <v>0.213691656939707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0.889527837953631</v>
      </c>
      <c r="O94" s="18">
        <f t="shared" si="96"/>
        <v>0.331517254629138</v>
      </c>
      <c r="P94" s="18">
        <f t="shared" si="81"/>
        <v>0.0708424714458033</v>
      </c>
      <c r="Q94" s="23">
        <f t="shared" si="82"/>
        <v>0.0184190425759089</v>
      </c>
      <c r="R94" s="18">
        <f t="shared" si="83"/>
        <v>0.074022</v>
      </c>
      <c r="S94" s="24">
        <f t="shared" si="84"/>
        <v>0.248832003673352</v>
      </c>
      <c r="T94" s="3">
        <v>0.01</v>
      </c>
      <c r="U94" s="25">
        <f t="shared" si="85"/>
        <v>0.00248832003673352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0.0124383200367335</v>
      </c>
      <c r="AU94" s="28">
        <f t="shared" si="89"/>
        <v>28.47</v>
      </c>
      <c r="AV94" s="1">
        <f t="shared" si="90"/>
        <v>0.26</v>
      </c>
      <c r="AW94" s="2">
        <f t="shared" si="91"/>
        <v>0.13</v>
      </c>
      <c r="AX94" s="1">
        <f t="shared" si="92"/>
        <v>80.1937822736166</v>
      </c>
      <c r="AZ94" s="2">
        <f t="shared" si="93"/>
        <v>5.25</v>
      </c>
      <c r="BA94" s="1">
        <f t="shared" si="94"/>
        <v>3238.59505335759</v>
      </c>
    </row>
    <row r="95" s="1" customFormat="1" spans="1:53">
      <c r="A95" s="13"/>
      <c r="B95" s="13"/>
      <c r="C95" s="16">
        <v>5</v>
      </c>
      <c r="D95" s="36">
        <v>23.4429571487097</v>
      </c>
      <c r="E95" s="19">
        <f t="shared" si="95"/>
        <v>20.659894712</v>
      </c>
      <c r="F95" s="16" t="s">
        <v>75</v>
      </c>
      <c r="G95" s="13">
        <v>6</v>
      </c>
      <c r="H95" s="18">
        <f t="shared" si="76"/>
        <v>23.4429571487097</v>
      </c>
      <c r="I95" s="18">
        <f t="shared" si="77"/>
        <v>296.59295714871</v>
      </c>
      <c r="J95" s="18">
        <f t="shared" si="78"/>
        <v>0.291633852624313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0.545374783183335</v>
      </c>
      <c r="P95" s="18">
        <f t="shared" si="81"/>
        <v>0.159049749143905</v>
      </c>
      <c r="Q95" s="23">
        <f t="shared" si="82"/>
        <v>0.0413529347774154</v>
      </c>
      <c r="R95" s="18">
        <f t="shared" si="83"/>
        <v>0.074022</v>
      </c>
      <c r="S95" s="24">
        <f t="shared" si="84"/>
        <v>0.558657355616106</v>
      </c>
      <c r="T95" s="3">
        <v>0.01</v>
      </c>
      <c r="U95" s="25">
        <f t="shared" si="85"/>
        <v>0.00558657355616106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0.01</v>
      </c>
      <c r="AF95" s="3">
        <v>0.49</v>
      </c>
      <c r="AG95" s="25">
        <f t="shared" si="86"/>
        <v>0.0049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0.02</v>
      </c>
      <c r="AR95" s="3">
        <v>0.5</v>
      </c>
      <c r="AS95" s="3">
        <f t="shared" si="87"/>
        <v>0.01</v>
      </c>
      <c r="AT95" s="2">
        <f t="shared" si="88"/>
        <v>0.0204865735561611</v>
      </c>
      <c r="AU95" s="28">
        <f t="shared" si="89"/>
        <v>28.47</v>
      </c>
      <c r="AV95" s="1">
        <f t="shared" si="90"/>
        <v>0.26</v>
      </c>
      <c r="AW95" s="2">
        <f t="shared" si="91"/>
        <v>0.13</v>
      </c>
      <c r="AX95" s="1">
        <f t="shared" si="92"/>
        <v>132.083417571129</v>
      </c>
      <c r="AZ95" s="2">
        <f t="shared" si="93"/>
        <v>5.25</v>
      </c>
      <c r="BA95" s="1">
        <f t="shared" si="94"/>
        <v>5334.13801729559</v>
      </c>
    </row>
    <row r="96" s="1" customFormat="1" spans="1:53">
      <c r="A96" s="13"/>
      <c r="B96" s="13"/>
      <c r="C96" s="16">
        <v>6</v>
      </c>
      <c r="D96" s="36">
        <v>26.8193026096667</v>
      </c>
      <c r="E96" s="19">
        <f t="shared" si="95"/>
        <v>23.4429571487097</v>
      </c>
      <c r="F96" s="16" t="s">
        <v>73</v>
      </c>
      <c r="G96" s="13">
        <v>7</v>
      </c>
      <c r="H96" s="18">
        <f t="shared" si="76"/>
        <v>26.8193026096667</v>
      </c>
      <c r="I96" s="18">
        <f t="shared" si="77"/>
        <v>299.969302609667</v>
      </c>
      <c r="J96" s="18">
        <f t="shared" si="78"/>
        <v>0.422001159948562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0.67102503403943</v>
      </c>
      <c r="P96" s="18">
        <f t="shared" si="81"/>
        <v>0.283173342719163</v>
      </c>
      <c r="Q96" s="23">
        <f t="shared" si="82"/>
        <v>0.0736250691069823</v>
      </c>
      <c r="R96" s="18">
        <f t="shared" si="83"/>
        <v>0.074022</v>
      </c>
      <c r="S96" s="24">
        <f t="shared" si="84"/>
        <v>0.994637663221506</v>
      </c>
      <c r="T96" s="3">
        <v>0.01</v>
      </c>
      <c r="U96" s="25">
        <f t="shared" si="85"/>
        <v>0.00994637663221506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0.0248463766322151</v>
      </c>
      <c r="AU96" s="28">
        <f t="shared" si="89"/>
        <v>28.47</v>
      </c>
      <c r="AV96" s="1">
        <f t="shared" si="90"/>
        <v>0.26</v>
      </c>
      <c r="AW96" s="2">
        <f t="shared" si="91"/>
        <v>0.13</v>
      </c>
      <c r="AX96" s="1">
        <f t="shared" si="92"/>
        <v>160.192446572182</v>
      </c>
      <c r="AZ96" s="2">
        <f t="shared" si="93"/>
        <v>5.25</v>
      </c>
      <c r="BA96" s="1">
        <f t="shared" si="94"/>
        <v>6469.3103423381</v>
      </c>
    </row>
    <row r="97" s="1" customFormat="1" spans="1:53">
      <c r="A97" s="13"/>
      <c r="B97" s="13"/>
      <c r="C97" s="16">
        <v>7</v>
      </c>
      <c r="D97" s="36">
        <v>27.8586866719355</v>
      </c>
      <c r="E97" s="19">
        <f t="shared" si="95"/>
        <v>26.8193026096667</v>
      </c>
      <c r="F97" s="16" t="s">
        <v>73</v>
      </c>
      <c r="G97" s="13">
        <v>8</v>
      </c>
      <c r="H97" s="18">
        <f t="shared" si="76"/>
        <v>27.8586866719355</v>
      </c>
      <c r="I97" s="18">
        <f t="shared" si="77"/>
        <v>301.008686671935</v>
      </c>
      <c r="J97" s="18">
        <f t="shared" si="78"/>
        <v>0.472052443925713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0.672551691320267</v>
      </c>
      <c r="P97" s="18">
        <f t="shared" si="81"/>
        <v>0.317479669554104</v>
      </c>
      <c r="Q97" s="23">
        <f t="shared" si="82"/>
        <v>0.082544714084067</v>
      </c>
      <c r="R97" s="18">
        <f t="shared" si="83"/>
        <v>0.074022</v>
      </c>
      <c r="S97" s="24">
        <f t="shared" si="84"/>
        <v>1.11513758185495</v>
      </c>
      <c r="T97" s="3">
        <v>0.01</v>
      </c>
      <c r="U97" s="25">
        <f t="shared" si="85"/>
        <v>0.0111513758185495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0.0260513758185495</v>
      </c>
      <c r="AU97" s="28">
        <f t="shared" si="89"/>
        <v>28.47</v>
      </c>
      <c r="AV97" s="1">
        <f t="shared" si="90"/>
        <v>0.26</v>
      </c>
      <c r="AW97" s="2">
        <f t="shared" si="91"/>
        <v>0.13</v>
      </c>
      <c r="AX97" s="1">
        <f t="shared" si="92"/>
        <v>167.961457347222</v>
      </c>
      <c r="AZ97" s="2">
        <f t="shared" si="93"/>
        <v>5.25</v>
      </c>
      <c r="BA97" s="1">
        <f t="shared" si="94"/>
        <v>6783.05885440706</v>
      </c>
    </row>
    <row r="98" s="1" customFormat="1" spans="1:53">
      <c r="A98" s="13"/>
      <c r="B98" s="13"/>
      <c r="C98" s="16">
        <v>8</v>
      </c>
      <c r="D98" s="36">
        <v>27.2038711651613</v>
      </c>
      <c r="E98" s="19">
        <f t="shared" si="95"/>
        <v>27.8586866719355</v>
      </c>
      <c r="F98" s="16" t="s">
        <v>73</v>
      </c>
      <c r="G98" s="13">
        <v>9</v>
      </c>
      <c r="H98" s="18">
        <f t="shared" si="76"/>
        <v>27.2038711651613</v>
      </c>
      <c r="I98" s="18">
        <f t="shared" si="77"/>
        <v>300.353871165161</v>
      </c>
      <c r="J98" s="18">
        <f t="shared" si="78"/>
        <v>0.439909243413755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0.639772021766163</v>
      </c>
      <c r="P98" s="18">
        <f t="shared" si="81"/>
        <v>0.281441626052441</v>
      </c>
      <c r="Q98" s="23">
        <f t="shared" si="82"/>
        <v>0.0731748227736347</v>
      </c>
      <c r="R98" s="18">
        <f t="shared" si="83"/>
        <v>0.074022</v>
      </c>
      <c r="S98" s="24">
        <f t="shared" si="84"/>
        <v>0.98855506165241</v>
      </c>
      <c r="T98" s="3">
        <v>0.01</v>
      </c>
      <c r="U98" s="25">
        <f t="shared" si="85"/>
        <v>0.0098855506165241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0.0247855506165241</v>
      </c>
      <c r="AU98" s="28">
        <f t="shared" si="89"/>
        <v>28.47</v>
      </c>
      <c r="AV98" s="1">
        <f t="shared" si="90"/>
        <v>0.26</v>
      </c>
      <c r="AW98" s="2">
        <f t="shared" si="91"/>
        <v>0.13</v>
      </c>
      <c r="AX98" s="1">
        <f t="shared" si="92"/>
        <v>159.800282015836</v>
      </c>
      <c r="AZ98" s="2">
        <f t="shared" si="93"/>
        <v>5.25</v>
      </c>
      <c r="BA98" s="1">
        <f t="shared" si="94"/>
        <v>6453.4729275626</v>
      </c>
    </row>
    <row r="99" s="1" customFormat="1" spans="1:53">
      <c r="A99" s="13"/>
      <c r="B99" s="13"/>
      <c r="C99" s="16">
        <v>9</v>
      </c>
      <c r="D99" s="36">
        <v>25.3125868243333</v>
      </c>
      <c r="E99" s="19">
        <f t="shared" si="95"/>
        <v>27.2038711651613</v>
      </c>
      <c r="F99" s="16" t="s">
        <v>73</v>
      </c>
      <c r="G99" s="13">
        <v>10</v>
      </c>
      <c r="H99" s="18">
        <f t="shared" si="76"/>
        <v>25.3125868243333</v>
      </c>
      <c r="I99" s="18">
        <f t="shared" si="77"/>
        <v>298.462586824333</v>
      </c>
      <c r="J99" s="18">
        <f t="shared" si="78"/>
        <v>0.358219259470701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0.643030395713722</v>
      </c>
      <c r="P99" s="18">
        <f t="shared" si="81"/>
        <v>0.230345872169721</v>
      </c>
      <c r="Q99" s="23">
        <f t="shared" si="82"/>
        <v>0.0598899267641275</v>
      </c>
      <c r="R99" s="18">
        <f t="shared" si="83"/>
        <v>0.074022</v>
      </c>
      <c r="S99" s="24">
        <f t="shared" si="84"/>
        <v>0.809082796521676</v>
      </c>
      <c r="T99" s="3">
        <v>0.01</v>
      </c>
      <c r="U99" s="25">
        <f t="shared" si="85"/>
        <v>0.00809082796521676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0.01</v>
      </c>
      <c r="AF99" s="3">
        <v>0.49</v>
      </c>
      <c r="AG99" s="25">
        <f t="shared" si="86"/>
        <v>0.0049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0.02</v>
      </c>
      <c r="AR99" s="3">
        <v>0.5</v>
      </c>
      <c r="AS99" s="3">
        <f t="shared" si="87"/>
        <v>0.01</v>
      </c>
      <c r="AT99" s="2">
        <f t="shared" si="88"/>
        <v>0.0229908279652168</v>
      </c>
      <c r="AU99" s="28">
        <f t="shared" si="89"/>
        <v>28.47</v>
      </c>
      <c r="AV99" s="1">
        <f t="shared" si="90"/>
        <v>0.26</v>
      </c>
      <c r="AW99" s="2">
        <f t="shared" si="91"/>
        <v>0.13</v>
      </c>
      <c r="AX99" s="1">
        <f t="shared" si="92"/>
        <v>148.229137591555</v>
      </c>
      <c r="AZ99" s="2">
        <f t="shared" si="93"/>
        <v>5.25</v>
      </c>
      <c r="BA99" s="1">
        <f t="shared" si="94"/>
        <v>5986.17671042819</v>
      </c>
    </row>
    <row r="100" s="1" customFormat="1" spans="1:53">
      <c r="A100" s="13"/>
      <c r="B100" s="13"/>
      <c r="C100" s="16">
        <v>10</v>
      </c>
      <c r="D100" s="36">
        <v>20.6033669845161</v>
      </c>
      <c r="E100" s="19">
        <f t="shared" si="95"/>
        <v>25.3125868243333</v>
      </c>
      <c r="F100" s="16" t="s">
        <v>73</v>
      </c>
      <c r="G100" s="13">
        <v>11</v>
      </c>
      <c r="H100" s="18">
        <f t="shared" si="76"/>
        <v>20.6033669845161</v>
      </c>
      <c r="I100" s="18">
        <f t="shared" si="77"/>
        <v>293.753366984516</v>
      </c>
      <c r="J100" s="18">
        <f t="shared" si="78"/>
        <v>0.212333244851103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0.392050297366801</v>
      </c>
      <c r="O100" s="18">
        <f t="shared" si="96"/>
        <v>0.3053342261772</v>
      </c>
      <c r="P100" s="18">
        <f t="shared" si="81"/>
        <v>0.0648326070083055</v>
      </c>
      <c r="Q100" s="23">
        <f t="shared" si="82"/>
        <v>0.0168564778221594</v>
      </c>
      <c r="R100" s="18">
        <f t="shared" si="83"/>
        <v>0.074022</v>
      </c>
      <c r="S100" s="24">
        <f t="shared" si="84"/>
        <v>0.227722539544452</v>
      </c>
      <c r="T100" s="3">
        <v>0.01</v>
      </c>
      <c r="U100" s="25">
        <f t="shared" si="85"/>
        <v>0.00227722539544452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0.0122272253954445</v>
      </c>
      <c r="AU100" s="28">
        <f t="shared" si="89"/>
        <v>28.47</v>
      </c>
      <c r="AV100" s="1">
        <f t="shared" si="90"/>
        <v>0.26</v>
      </c>
      <c r="AW100" s="2">
        <f t="shared" si="91"/>
        <v>0.13</v>
      </c>
      <c r="AX100" s="1">
        <f t="shared" si="92"/>
        <v>78.8327883731009</v>
      </c>
      <c r="AZ100" s="2">
        <f t="shared" si="93"/>
        <v>5.25</v>
      </c>
      <c r="BA100" s="1">
        <f t="shared" si="94"/>
        <v>3183.63183814446</v>
      </c>
    </row>
    <row r="101" s="1" customFormat="1" spans="1:54">
      <c r="A101" s="13"/>
      <c r="B101" s="13"/>
      <c r="C101" s="16">
        <v>11</v>
      </c>
      <c r="D101" s="36">
        <v>19.554363214</v>
      </c>
      <c r="E101" s="19">
        <f t="shared" si="95"/>
        <v>20.6033669845161</v>
      </c>
      <c r="F101" s="16" t="s">
        <v>75</v>
      </c>
      <c r="G101" s="13">
        <v>12</v>
      </c>
      <c r="H101" s="18">
        <f t="shared" si="76"/>
        <v>19.554363214</v>
      </c>
      <c r="I101" s="18">
        <f t="shared" si="77"/>
        <v>292.704363214</v>
      </c>
      <c r="J101" s="18">
        <f t="shared" si="78"/>
        <v>0.188550657145429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0.525201619168895</v>
      </c>
      <c r="P101" s="18">
        <f t="shared" si="81"/>
        <v>0.0990271104281384</v>
      </c>
      <c r="Q101" s="23">
        <f t="shared" si="82"/>
        <v>0.025747048711316</v>
      </c>
      <c r="R101" s="18">
        <f t="shared" si="83"/>
        <v>0.074022</v>
      </c>
      <c r="S101" s="24">
        <f t="shared" si="84"/>
        <v>0.34782968186912</v>
      </c>
      <c r="T101" s="3">
        <v>0.01</v>
      </c>
      <c r="U101" s="25">
        <f t="shared" si="85"/>
        <v>0.0034782968186912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0.005</v>
      </c>
      <c r="AF101" s="3">
        <v>0.49</v>
      </c>
      <c r="AG101" s="25">
        <f t="shared" si="86"/>
        <v>0.00245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0.0134282968186912</v>
      </c>
      <c r="AU101" s="28">
        <f t="shared" si="89"/>
        <v>28.47</v>
      </c>
      <c r="AV101" s="1">
        <f t="shared" si="90"/>
        <v>0.26</v>
      </c>
      <c r="AW101" s="2">
        <f t="shared" si="91"/>
        <v>0.13</v>
      </c>
      <c r="AX101" s="1">
        <f t="shared" si="92"/>
        <v>86.5764756175562</v>
      </c>
      <c r="AY101" s="1">
        <f>SUM(AX90:AX101)</f>
        <v>1258.8108499519</v>
      </c>
      <c r="AZ101" s="2">
        <f t="shared" si="93"/>
        <v>5.25</v>
      </c>
      <c r="BA101" s="1">
        <f t="shared" si="94"/>
        <v>3496.35766917054</v>
      </c>
      <c r="BB101" s="1">
        <f>SUM(BA90:BA101)</f>
        <v>50836.5920172884</v>
      </c>
    </row>
    <row r="102" s="1" customFormat="1" spans="1:46">
      <c r="A102" s="13"/>
      <c r="B102" s="13"/>
      <c r="C102" s="16">
        <v>12</v>
      </c>
      <c r="D102" s="36">
        <v>11.2790241387419</v>
      </c>
      <c r="E102" s="19">
        <f t="shared" si="95"/>
        <v>19.554363214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48" width="15.6666666666667" style="1"/>
    <col min="49" max="49" width="11.4444444444444" style="1"/>
    <col min="50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7">
        <v>21.3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9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1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126.147945205479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1208.43317887968</v>
      </c>
      <c r="F7" s="3">
        <v>134.758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0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42645874.810864</v>
      </c>
      <c r="J14" s="14" t="s">
        <v>22</v>
      </c>
      <c r="K14" s="14">
        <f>I14/(10000*1000)</f>
        <v>4.2645874810864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12830846.8356164</v>
      </c>
      <c r="J15" s="14" t="s">
        <v>22</v>
      </c>
      <c r="K15" s="14">
        <f>I15/(10000*1000)</f>
        <v>1.28308468356164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14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36">
        <v>19.4843583332258</v>
      </c>
      <c r="E27" s="16"/>
      <c r="F27" s="16"/>
      <c r="G27" s="13">
        <v>1</v>
      </c>
      <c r="H27" s="18">
        <f t="shared" ref="H27:H38" si="0">E28</f>
        <v>19.4843583332258</v>
      </c>
      <c r="I27" s="18">
        <f t="shared" ref="I27:I38" si="1">H27+273.15</f>
        <v>292.634358333226</v>
      </c>
      <c r="J27" s="18">
        <f t="shared" ref="J27:J38" si="2">EXP(($C$16*(I27-$C$14))/($C$17*I27*$C$14))</f>
        <v>0.18705617486987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0.208596836527204</v>
      </c>
      <c r="Q27" s="23">
        <f t="shared" ref="Q27:Q38" si="6">P27*$B$29</f>
        <v>0.0250316203832645</v>
      </c>
      <c r="R27" s="18">
        <f t="shared" ref="R27:R38" si="7">L27*$B$29</f>
        <v>0.133818733333333</v>
      </c>
      <c r="S27" s="24">
        <f t="shared" ref="S27:S38" si="8">Q27/R27</f>
        <v>0.18705617486987</v>
      </c>
      <c r="T27" s="3">
        <v>0.01</v>
      </c>
      <c r="U27" s="25">
        <f t="shared" ref="U27:U38" si="9">S27*T27</f>
        <v>0.0018705617486987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0.0313205617486987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1.775</v>
      </c>
      <c r="AU27" s="1">
        <f t="shared" ref="AU27:AU38" si="17">AT27*10000*AS27*0.67*AR27*AQ27</f>
        <v>4984.47724316881</v>
      </c>
    </row>
    <row r="28" s="1" customFormat="1" spans="1:47">
      <c r="A28" s="13" t="s">
        <v>74</v>
      </c>
      <c r="B28" s="13">
        <v>1</v>
      </c>
      <c r="C28" s="16">
        <v>1</v>
      </c>
      <c r="D28" s="36">
        <v>15.1659775941935</v>
      </c>
      <c r="E28" s="19">
        <f t="shared" ref="E28:E39" si="18">D27</f>
        <v>19.4843583332258</v>
      </c>
      <c r="F28" s="16" t="s">
        <v>73</v>
      </c>
      <c r="G28" s="13">
        <v>2</v>
      </c>
      <c r="H28" s="18">
        <f t="shared" si="0"/>
        <v>15.1659775941935</v>
      </c>
      <c r="I28" s="18">
        <f t="shared" si="1"/>
        <v>288.315977594193</v>
      </c>
      <c r="J28" s="18">
        <f t="shared" si="2"/>
        <v>0.113641590787696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2.02171538569502</v>
      </c>
      <c r="P28" s="18">
        <f t="shared" si="5"/>
        <v>0.229750952550342</v>
      </c>
      <c r="Q28" s="23">
        <f t="shared" si="6"/>
        <v>0.0275701143060411</v>
      </c>
      <c r="R28" s="18">
        <f t="shared" si="7"/>
        <v>0.133818733333333</v>
      </c>
      <c r="S28" s="24">
        <f t="shared" si="8"/>
        <v>0.206025820296519</v>
      </c>
      <c r="T28" s="3">
        <v>0.01</v>
      </c>
      <c r="U28" s="25">
        <f t="shared" si="9"/>
        <v>0.00206025820296519</v>
      </c>
      <c r="V28" s="24"/>
      <c r="W28" s="3"/>
      <c r="X28" s="25"/>
      <c r="Y28" s="27">
        <v>0.04</v>
      </c>
      <c r="Z28" s="3">
        <v>0.21</v>
      </c>
      <c r="AA28" s="26">
        <f t="shared" si="10"/>
        <v>0.0084</v>
      </c>
      <c r="AB28" s="3">
        <v>0.015</v>
      </c>
      <c r="AC28" s="3">
        <v>0.29</v>
      </c>
      <c r="AD28" s="26">
        <f t="shared" si="11"/>
        <v>0.00435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0.015</v>
      </c>
      <c r="AO28" s="3">
        <v>0.38</v>
      </c>
      <c r="AP28" s="3">
        <f t="shared" si="13"/>
        <v>0.0057</v>
      </c>
      <c r="AQ28" s="1">
        <f t="shared" si="14"/>
        <v>0.0315102582029652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1.775</v>
      </c>
      <c r="AU28" s="1">
        <f t="shared" si="17"/>
        <v>5014.66628214543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36">
        <v>18.7854619985714</v>
      </c>
      <c r="E29" s="19">
        <f t="shared" si="18"/>
        <v>15.1659775941935</v>
      </c>
      <c r="F29" s="16" t="s">
        <v>73</v>
      </c>
      <c r="G29" s="13">
        <v>3</v>
      </c>
      <c r="H29" s="18">
        <f t="shared" si="0"/>
        <v>18.7854619985714</v>
      </c>
      <c r="I29" s="18">
        <f t="shared" si="1"/>
        <v>291.935461998571</v>
      </c>
      <c r="J29" s="18">
        <f t="shared" si="2"/>
        <v>0.172734090642714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2.90712054425579</v>
      </c>
      <c r="P29" s="18">
        <f t="shared" si="5"/>
        <v>0.502158823600775</v>
      </c>
      <c r="Q29" s="23">
        <f t="shared" si="6"/>
        <v>0.060259058832093</v>
      </c>
      <c r="R29" s="18">
        <f t="shared" si="7"/>
        <v>0.133818733333333</v>
      </c>
      <c r="S29" s="24">
        <f t="shared" si="8"/>
        <v>0.450303610945052</v>
      </c>
      <c r="T29" s="3">
        <v>0.01</v>
      </c>
      <c r="U29" s="25">
        <f t="shared" si="9"/>
        <v>0.00450303610945052</v>
      </c>
      <c r="V29" s="24"/>
      <c r="W29" s="3"/>
      <c r="X29" s="25"/>
      <c r="Y29" s="27">
        <v>0.04</v>
      </c>
      <c r="Z29" s="3">
        <v>0.21</v>
      </c>
      <c r="AA29" s="26">
        <f t="shared" si="10"/>
        <v>0.0084</v>
      </c>
      <c r="AB29" s="3">
        <v>0.015</v>
      </c>
      <c r="AC29" s="3">
        <v>0.29</v>
      </c>
      <c r="AD29" s="26">
        <f t="shared" si="11"/>
        <v>0.00435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0.015</v>
      </c>
      <c r="AO29" s="3">
        <v>0.38</v>
      </c>
      <c r="AP29" s="3">
        <f t="shared" si="13"/>
        <v>0.0057</v>
      </c>
      <c r="AQ29" s="1">
        <f t="shared" si="14"/>
        <v>0.0339530361094505</v>
      </c>
      <c r="AR29" s="28">
        <f t="shared" si="15"/>
        <v>111.515611111111</v>
      </c>
      <c r="AS29" s="1">
        <f t="shared" si="16"/>
        <v>0.12</v>
      </c>
      <c r="AT29" s="2">
        <f t="shared" si="20"/>
        <v>1.775</v>
      </c>
      <c r="AU29" s="1">
        <f t="shared" si="17"/>
        <v>5403.4195549215</v>
      </c>
    </row>
    <row r="30" s="1" customFormat="1" spans="1:47">
      <c r="A30" s="13"/>
      <c r="B30" s="13"/>
      <c r="C30" s="16">
        <v>3</v>
      </c>
      <c r="D30" s="36">
        <v>18.638852676129</v>
      </c>
      <c r="E30" s="19">
        <f t="shared" si="18"/>
        <v>18.7854619985714</v>
      </c>
      <c r="F30" s="16" t="s">
        <v>73</v>
      </c>
      <c r="G30" s="13">
        <v>4</v>
      </c>
      <c r="H30" s="18">
        <f t="shared" si="0"/>
        <v>18.638852676129</v>
      </c>
      <c r="I30" s="18">
        <f t="shared" si="1"/>
        <v>291.788852676129</v>
      </c>
      <c r="J30" s="18">
        <f t="shared" si="2"/>
        <v>0.169863534855195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3.52011783176612</v>
      </c>
      <c r="P30" s="18">
        <f t="shared" si="5"/>
        <v>0.597939658010598</v>
      </c>
      <c r="Q30" s="23">
        <f t="shared" si="6"/>
        <v>0.0717527589612718</v>
      </c>
      <c r="R30" s="18">
        <f t="shared" si="7"/>
        <v>0.133818733333333</v>
      </c>
      <c r="S30" s="24">
        <f t="shared" si="8"/>
        <v>0.536193679120699</v>
      </c>
      <c r="T30" s="3">
        <v>0.01</v>
      </c>
      <c r="U30" s="25">
        <f t="shared" si="9"/>
        <v>0.005361936791207</v>
      </c>
      <c r="V30" s="24"/>
      <c r="W30" s="3"/>
      <c r="X30" s="25"/>
      <c r="Y30" s="27">
        <v>0.04</v>
      </c>
      <c r="Z30" s="3">
        <v>0.21</v>
      </c>
      <c r="AA30" s="26">
        <f t="shared" si="10"/>
        <v>0.0084</v>
      </c>
      <c r="AB30" s="3">
        <v>0.015</v>
      </c>
      <c r="AC30" s="3">
        <v>0.29</v>
      </c>
      <c r="AD30" s="26">
        <f t="shared" si="11"/>
        <v>0.00435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0.034811936791207</v>
      </c>
      <c r="AR30" s="28">
        <f t="shared" si="15"/>
        <v>111.515611111111</v>
      </c>
      <c r="AS30" s="1">
        <f t="shared" si="16"/>
        <v>0.12</v>
      </c>
      <c r="AT30" s="2">
        <f t="shared" si="20"/>
        <v>1.775</v>
      </c>
      <c r="AU30" s="1">
        <f t="shared" si="17"/>
        <v>5540.10838370776</v>
      </c>
    </row>
    <row r="31" s="1" customFormat="1" spans="1:47">
      <c r="A31" s="13"/>
      <c r="B31" s="13"/>
      <c r="C31" s="16">
        <v>4</v>
      </c>
      <c r="D31" s="36">
        <v>23.4243558016667</v>
      </c>
      <c r="E31" s="19">
        <f t="shared" si="18"/>
        <v>18.638852676129</v>
      </c>
      <c r="F31" s="16" t="s">
        <v>73</v>
      </c>
      <c r="G31" s="13">
        <v>5</v>
      </c>
      <c r="H31" s="18">
        <f t="shared" si="0"/>
        <v>23.4243558016667</v>
      </c>
      <c r="I31" s="18">
        <f t="shared" si="1"/>
        <v>296.574355801667</v>
      </c>
      <c r="J31" s="18">
        <f t="shared" si="2"/>
        <v>0.291033983338322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2.77606926506775</v>
      </c>
      <c r="O31" s="18">
        <f t="shared" si="19"/>
        <v>1.26126501979889</v>
      </c>
      <c r="P31" s="18">
        <f t="shared" si="5"/>
        <v>0.367070982757358</v>
      </c>
      <c r="Q31" s="23">
        <f t="shared" si="6"/>
        <v>0.0440485179308829</v>
      </c>
      <c r="R31" s="18">
        <f t="shared" si="7"/>
        <v>0.133818733333333</v>
      </c>
      <c r="S31" s="24">
        <f t="shared" si="8"/>
        <v>0.329165557270379</v>
      </c>
      <c r="T31" s="3">
        <v>0.01</v>
      </c>
      <c r="U31" s="25">
        <f t="shared" si="9"/>
        <v>0.00329165557270379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0.0327416555727038</v>
      </c>
      <c r="AR31" s="28">
        <f t="shared" si="15"/>
        <v>111.515611111111</v>
      </c>
      <c r="AS31" s="1">
        <f t="shared" si="16"/>
        <v>0.12</v>
      </c>
      <c r="AT31" s="2">
        <f t="shared" si="20"/>
        <v>1.775</v>
      </c>
      <c r="AU31" s="1">
        <f t="shared" si="17"/>
        <v>5210.63569725386</v>
      </c>
    </row>
    <row r="32" s="1" customFormat="1" spans="1:47">
      <c r="A32" s="13"/>
      <c r="B32" s="13"/>
      <c r="C32" s="16">
        <v>5</v>
      </c>
      <c r="D32" s="36">
        <v>26.58776208</v>
      </c>
      <c r="E32" s="19">
        <f t="shared" si="18"/>
        <v>23.4243558016667</v>
      </c>
      <c r="F32" s="16" t="s">
        <v>75</v>
      </c>
      <c r="G32" s="13">
        <v>6</v>
      </c>
      <c r="H32" s="18">
        <f t="shared" si="0"/>
        <v>26.58776208</v>
      </c>
      <c r="I32" s="18">
        <f t="shared" si="1"/>
        <v>299.73776208</v>
      </c>
      <c r="J32" s="18">
        <f t="shared" si="2"/>
        <v>0.411551437065091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2.00935014815264</v>
      </c>
      <c r="P32" s="18">
        <f t="shared" si="5"/>
        <v>0.826950941039173</v>
      </c>
      <c r="Q32" s="23">
        <f t="shared" si="6"/>
        <v>0.0992341129247007</v>
      </c>
      <c r="R32" s="18">
        <f t="shared" si="7"/>
        <v>0.133818733333333</v>
      </c>
      <c r="S32" s="24">
        <f t="shared" si="8"/>
        <v>0.741556211547118</v>
      </c>
      <c r="T32" s="3">
        <v>0.01</v>
      </c>
      <c r="U32" s="25">
        <f t="shared" si="9"/>
        <v>0.00741556211547118</v>
      </c>
      <c r="V32" s="24"/>
      <c r="W32" s="3"/>
      <c r="X32" s="25"/>
      <c r="Y32" s="27">
        <v>0.05</v>
      </c>
      <c r="Z32" s="3">
        <v>0.21</v>
      </c>
      <c r="AA32" s="26">
        <f t="shared" si="10"/>
        <v>0.0105</v>
      </c>
      <c r="AB32" s="3">
        <v>0.02</v>
      </c>
      <c r="AC32" s="3">
        <v>0.29</v>
      </c>
      <c r="AD32" s="26">
        <f t="shared" si="11"/>
        <v>0.0058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0.02</v>
      </c>
      <c r="AO32" s="3">
        <v>0.38</v>
      </c>
      <c r="AP32" s="3">
        <f t="shared" si="13"/>
        <v>0.0076</v>
      </c>
      <c r="AQ32" s="1">
        <f t="shared" si="14"/>
        <v>0.0423155621154712</v>
      </c>
      <c r="AR32" s="28">
        <f t="shared" si="15"/>
        <v>111.515611111111</v>
      </c>
      <c r="AS32" s="1">
        <f t="shared" si="16"/>
        <v>0.12</v>
      </c>
      <c r="AT32" s="2">
        <f t="shared" si="20"/>
        <v>1.775</v>
      </c>
      <c r="AU32" s="1">
        <f t="shared" si="17"/>
        <v>6734.26479667867</v>
      </c>
    </row>
    <row r="33" s="1" customFormat="1" spans="1:47">
      <c r="A33" s="13"/>
      <c r="B33" s="13"/>
      <c r="C33" s="16">
        <v>6</v>
      </c>
      <c r="D33" s="36">
        <v>27.9966654016667</v>
      </c>
      <c r="E33" s="19">
        <f t="shared" si="18"/>
        <v>26.58776208</v>
      </c>
      <c r="F33" s="16" t="s">
        <v>73</v>
      </c>
      <c r="G33" s="13">
        <v>7</v>
      </c>
      <c r="H33" s="18">
        <f t="shared" si="0"/>
        <v>27.9966654016667</v>
      </c>
      <c r="I33" s="18">
        <f t="shared" si="1"/>
        <v>301.146665401667</v>
      </c>
      <c r="J33" s="18">
        <f t="shared" si="2"/>
        <v>0.479100726941935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2.29755531822458</v>
      </c>
      <c r="P33" s="18">
        <f t="shared" si="5"/>
        <v>1.1007604231507</v>
      </c>
      <c r="Q33" s="23">
        <f t="shared" si="6"/>
        <v>0.132091250778085</v>
      </c>
      <c r="R33" s="18">
        <f t="shared" si="7"/>
        <v>0.133818733333333</v>
      </c>
      <c r="S33" s="24">
        <f t="shared" si="8"/>
        <v>0.987090876499737</v>
      </c>
      <c r="T33" s="3">
        <v>0.01</v>
      </c>
      <c r="U33" s="25">
        <f t="shared" si="9"/>
        <v>0.00987090876499737</v>
      </c>
      <c r="V33" s="24"/>
      <c r="W33" s="3"/>
      <c r="X33" s="25"/>
      <c r="Y33" s="27">
        <v>0.05</v>
      </c>
      <c r="Z33" s="3">
        <v>0.21</v>
      </c>
      <c r="AA33" s="26">
        <f t="shared" si="10"/>
        <v>0.0105</v>
      </c>
      <c r="AB33" s="3">
        <v>0.02</v>
      </c>
      <c r="AC33" s="3">
        <v>0.29</v>
      </c>
      <c r="AD33" s="26">
        <f t="shared" si="11"/>
        <v>0.0058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0.02</v>
      </c>
      <c r="AO33" s="3">
        <v>0.38</v>
      </c>
      <c r="AP33" s="3">
        <f t="shared" si="13"/>
        <v>0.0076</v>
      </c>
      <c r="AQ33" s="1">
        <f t="shared" si="14"/>
        <v>0.0447709087649974</v>
      </c>
      <c r="AR33" s="28">
        <f t="shared" si="15"/>
        <v>111.515611111111</v>
      </c>
      <c r="AS33" s="1">
        <f t="shared" si="16"/>
        <v>0.12</v>
      </c>
      <c r="AT33" s="2">
        <f t="shared" si="20"/>
        <v>1.775</v>
      </c>
      <c r="AU33" s="1">
        <f t="shared" si="17"/>
        <v>7125.01830860004</v>
      </c>
    </row>
    <row r="34" s="1" customFormat="1" spans="1:47">
      <c r="A34" s="13"/>
      <c r="B34" s="13"/>
      <c r="C34" s="16">
        <v>7</v>
      </c>
      <c r="D34" s="36">
        <v>27.779386303871</v>
      </c>
      <c r="E34" s="19">
        <f t="shared" si="18"/>
        <v>27.9966654016667</v>
      </c>
      <c r="F34" s="16" t="s">
        <v>73</v>
      </c>
      <c r="G34" s="13">
        <v>8</v>
      </c>
      <c r="H34" s="18">
        <f t="shared" si="0"/>
        <v>27.779386303871</v>
      </c>
      <c r="I34" s="18">
        <f t="shared" si="1"/>
        <v>300.929386303871</v>
      </c>
      <c r="J34" s="18">
        <f t="shared" si="2"/>
        <v>0.468045733788634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2.31195100618499</v>
      </c>
      <c r="P34" s="18">
        <f t="shared" si="5"/>
        <v>1.08209880517322</v>
      </c>
      <c r="Q34" s="23">
        <f t="shared" si="6"/>
        <v>0.129851856620787</v>
      </c>
      <c r="R34" s="18">
        <f t="shared" si="7"/>
        <v>0.133818733333333</v>
      </c>
      <c r="S34" s="24">
        <f t="shared" si="8"/>
        <v>0.970356342391424</v>
      </c>
      <c r="T34" s="3">
        <v>0.01</v>
      </c>
      <c r="U34" s="25">
        <f t="shared" si="9"/>
        <v>0.00970356342391424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0.0446035634239142</v>
      </c>
      <c r="AR34" s="28">
        <f t="shared" si="15"/>
        <v>111.515611111111</v>
      </c>
      <c r="AS34" s="1">
        <f t="shared" si="16"/>
        <v>0.12</v>
      </c>
      <c r="AT34" s="2">
        <f t="shared" si="20"/>
        <v>1.775</v>
      </c>
      <c r="AU34" s="1">
        <f t="shared" si="17"/>
        <v>7098.38631358437</v>
      </c>
    </row>
    <row r="35" s="1" customFormat="1" spans="1:47">
      <c r="A35" s="13"/>
      <c r="B35" s="13"/>
      <c r="C35" s="16">
        <v>8</v>
      </c>
      <c r="D35" s="36">
        <v>27.3202214041935</v>
      </c>
      <c r="E35" s="19">
        <f t="shared" si="18"/>
        <v>27.779386303871</v>
      </c>
      <c r="F35" s="16" t="s">
        <v>73</v>
      </c>
      <c r="G35" s="13">
        <v>9</v>
      </c>
      <c r="H35" s="18">
        <f t="shared" si="0"/>
        <v>27.3202214041935</v>
      </c>
      <c r="I35" s="18">
        <f t="shared" si="1"/>
        <v>300.470221404194</v>
      </c>
      <c r="J35" s="18">
        <f t="shared" si="2"/>
        <v>0.445466240475963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2.34500831212287</v>
      </c>
      <c r="P35" s="18">
        <f t="shared" si="5"/>
        <v>1.04462203668626</v>
      </c>
      <c r="Q35" s="23">
        <f t="shared" si="6"/>
        <v>0.125354644402351</v>
      </c>
      <c r="R35" s="18">
        <f t="shared" si="7"/>
        <v>0.133818733333333</v>
      </c>
      <c r="S35" s="24">
        <f t="shared" si="8"/>
        <v>0.936749596112985</v>
      </c>
      <c r="T35" s="3">
        <v>0.01</v>
      </c>
      <c r="U35" s="25">
        <f t="shared" si="9"/>
        <v>0.00936749596112985</v>
      </c>
      <c r="V35" s="24"/>
      <c r="W35" s="3"/>
      <c r="X35" s="25"/>
      <c r="Y35" s="27">
        <v>0.05</v>
      </c>
      <c r="Z35" s="3">
        <v>0.21</v>
      </c>
      <c r="AA35" s="26">
        <f t="shared" si="10"/>
        <v>0.0105</v>
      </c>
      <c r="AB35" s="3">
        <v>0.02</v>
      </c>
      <c r="AC35" s="3">
        <v>0.29</v>
      </c>
      <c r="AD35" s="26">
        <f t="shared" si="11"/>
        <v>0.0058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0.02</v>
      </c>
      <c r="AO35" s="3">
        <v>0.38</v>
      </c>
      <c r="AP35" s="3">
        <f t="shared" si="13"/>
        <v>0.0076</v>
      </c>
      <c r="AQ35" s="1">
        <f t="shared" si="14"/>
        <v>0.0442674959611298</v>
      </c>
      <c r="AR35" s="28">
        <f t="shared" si="15"/>
        <v>111.515611111111</v>
      </c>
      <c r="AS35" s="1">
        <f t="shared" si="16"/>
        <v>0.12</v>
      </c>
      <c r="AT35" s="2">
        <f t="shared" si="20"/>
        <v>1.775</v>
      </c>
      <c r="AU35" s="1">
        <f t="shared" si="17"/>
        <v>7044.90321727663</v>
      </c>
    </row>
    <row r="36" s="1" customFormat="1" spans="1:47">
      <c r="A36" s="13"/>
      <c r="B36" s="13"/>
      <c r="C36" s="16">
        <v>9</v>
      </c>
      <c r="D36" s="36">
        <v>26.1965754893333</v>
      </c>
      <c r="E36" s="19">
        <f t="shared" si="18"/>
        <v>27.3202214041935</v>
      </c>
      <c r="F36" s="16" t="s">
        <v>73</v>
      </c>
      <c r="G36" s="13">
        <v>10</v>
      </c>
      <c r="H36" s="18">
        <f t="shared" si="0"/>
        <v>26.1965754893333</v>
      </c>
      <c r="I36" s="18">
        <f t="shared" si="1"/>
        <v>299.346575489333</v>
      </c>
      <c r="J36" s="18">
        <f t="shared" si="2"/>
        <v>0.39444645327325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2.41554238654772</v>
      </c>
      <c r="P36" s="18">
        <f t="shared" si="5"/>
        <v>0.952802127104952</v>
      </c>
      <c r="Q36" s="23">
        <f t="shared" si="6"/>
        <v>0.114336255252594</v>
      </c>
      <c r="R36" s="18">
        <f t="shared" si="7"/>
        <v>0.133818733333333</v>
      </c>
      <c r="S36" s="24">
        <f t="shared" si="8"/>
        <v>0.854411429585052</v>
      </c>
      <c r="T36" s="3">
        <v>0.01</v>
      </c>
      <c r="U36" s="25">
        <f t="shared" si="9"/>
        <v>0.00854411429585052</v>
      </c>
      <c r="V36" s="24"/>
      <c r="W36" s="3"/>
      <c r="X36" s="25"/>
      <c r="Y36" s="27">
        <v>0.05</v>
      </c>
      <c r="Z36" s="3">
        <v>0.21</v>
      </c>
      <c r="AA36" s="26">
        <f t="shared" si="10"/>
        <v>0.0105</v>
      </c>
      <c r="AB36" s="3">
        <v>0.02</v>
      </c>
      <c r="AC36" s="3">
        <v>0.29</v>
      </c>
      <c r="AD36" s="26">
        <f t="shared" si="11"/>
        <v>0.0058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0.02</v>
      </c>
      <c r="AO36" s="3">
        <v>0.38</v>
      </c>
      <c r="AP36" s="3">
        <f t="shared" si="13"/>
        <v>0.0076</v>
      </c>
      <c r="AQ36" s="1">
        <f t="shared" si="14"/>
        <v>0.0434441142958505</v>
      </c>
      <c r="AR36" s="28">
        <f t="shared" si="15"/>
        <v>111.515611111111</v>
      </c>
      <c r="AS36" s="1">
        <f t="shared" si="16"/>
        <v>0.12</v>
      </c>
      <c r="AT36" s="2">
        <f t="shared" si="20"/>
        <v>1.775</v>
      </c>
      <c r="AU36" s="1">
        <f t="shared" si="17"/>
        <v>6913.86702431314</v>
      </c>
    </row>
    <row r="37" s="1" customFormat="1" spans="1:47">
      <c r="A37" s="13"/>
      <c r="B37" s="13"/>
      <c r="C37" s="16">
        <v>10</v>
      </c>
      <c r="D37" s="36">
        <v>24.5323745819355</v>
      </c>
      <c r="E37" s="19">
        <f t="shared" si="18"/>
        <v>26.1965754893333</v>
      </c>
      <c r="F37" s="16" t="s">
        <v>73</v>
      </c>
      <c r="G37" s="13">
        <v>11</v>
      </c>
      <c r="H37" s="18">
        <f t="shared" si="0"/>
        <v>24.5323745819355</v>
      </c>
      <c r="I37" s="18">
        <f t="shared" si="1"/>
        <v>297.682374581935</v>
      </c>
      <c r="J37" s="18">
        <f t="shared" si="2"/>
        <v>0.328863061631633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1.38960324647063</v>
      </c>
      <c r="O37" s="18">
        <f t="shared" si="19"/>
        <v>1.18829312408325</v>
      </c>
      <c r="P37" s="18">
        <f t="shared" si="5"/>
        <v>0.390785714901836</v>
      </c>
      <c r="Q37" s="23">
        <f t="shared" si="6"/>
        <v>0.0468942857882203</v>
      </c>
      <c r="R37" s="18">
        <f t="shared" si="7"/>
        <v>0.133818733333333</v>
      </c>
      <c r="S37" s="24">
        <f t="shared" si="8"/>
        <v>0.350431397907569</v>
      </c>
      <c r="T37" s="3">
        <v>0.01</v>
      </c>
      <c r="U37" s="25">
        <f t="shared" si="9"/>
        <v>0.00350431397907569</v>
      </c>
      <c r="V37" s="24"/>
      <c r="W37" s="3"/>
      <c r="X37" s="25"/>
      <c r="Y37" s="27">
        <v>0.05</v>
      </c>
      <c r="Z37" s="3">
        <v>0.21</v>
      </c>
      <c r="AA37" s="26">
        <f t="shared" si="10"/>
        <v>0.0105</v>
      </c>
      <c r="AB37" s="3">
        <v>0.02</v>
      </c>
      <c r="AC37" s="3">
        <v>0.29</v>
      </c>
      <c r="AD37" s="26">
        <f t="shared" si="11"/>
        <v>0.0058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0.02</v>
      </c>
      <c r="AO37" s="3">
        <v>0.38</v>
      </c>
      <c r="AP37" s="3">
        <f t="shared" si="13"/>
        <v>0.0076</v>
      </c>
      <c r="AQ37" s="1">
        <f t="shared" si="14"/>
        <v>0.0384043139790757</v>
      </c>
      <c r="AR37" s="28">
        <f t="shared" si="15"/>
        <v>111.515611111111</v>
      </c>
      <c r="AS37" s="1">
        <f t="shared" si="16"/>
        <v>0.12</v>
      </c>
      <c r="AT37" s="2">
        <f t="shared" si="20"/>
        <v>1.775</v>
      </c>
      <c r="AU37" s="1">
        <f t="shared" si="17"/>
        <v>6111.81340245808</v>
      </c>
    </row>
    <row r="38" s="1" customFormat="1" spans="1:48">
      <c r="A38" s="13"/>
      <c r="B38" s="13"/>
      <c r="C38" s="16">
        <v>11</v>
      </c>
      <c r="D38" s="36">
        <v>22.8968254476667</v>
      </c>
      <c r="E38" s="19">
        <f t="shared" si="18"/>
        <v>24.5323745819355</v>
      </c>
      <c r="F38" s="16" t="s">
        <v>75</v>
      </c>
      <c r="G38" s="13">
        <v>12</v>
      </c>
      <c r="H38" s="18">
        <f t="shared" si="0"/>
        <v>22.8968254476667</v>
      </c>
      <c r="I38" s="18">
        <f t="shared" si="1"/>
        <v>296.046825447667</v>
      </c>
      <c r="J38" s="18">
        <f t="shared" si="2"/>
        <v>0.274496426743487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1.91266352029253</v>
      </c>
      <c r="P38" s="18">
        <f t="shared" si="5"/>
        <v>0.525019301882917</v>
      </c>
      <c r="Q38" s="23">
        <f t="shared" si="6"/>
        <v>0.0630023162259501</v>
      </c>
      <c r="R38" s="18">
        <f t="shared" si="7"/>
        <v>0.133818733333333</v>
      </c>
      <c r="S38" s="24">
        <f t="shared" si="8"/>
        <v>0.470803411873699</v>
      </c>
      <c r="T38" s="3">
        <v>0.01</v>
      </c>
      <c r="U38" s="25">
        <f t="shared" si="9"/>
        <v>0.00470803411873699</v>
      </c>
      <c r="V38" s="24"/>
      <c r="W38" s="3"/>
      <c r="X38" s="25"/>
      <c r="Y38" s="27">
        <v>0.04</v>
      </c>
      <c r="Z38" s="3">
        <v>0.21</v>
      </c>
      <c r="AA38" s="26">
        <f t="shared" si="10"/>
        <v>0.0084</v>
      </c>
      <c r="AB38" s="3">
        <v>0.015</v>
      </c>
      <c r="AC38" s="3">
        <v>0.29</v>
      </c>
      <c r="AD38" s="26">
        <f t="shared" si="11"/>
        <v>0.00435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0.015</v>
      </c>
      <c r="AO38" s="3">
        <v>0.38</v>
      </c>
      <c r="AP38" s="3">
        <f t="shared" si="13"/>
        <v>0.0057</v>
      </c>
      <c r="AQ38" s="1">
        <f t="shared" si="14"/>
        <v>0.034158034118737</v>
      </c>
      <c r="AR38" s="28">
        <f t="shared" si="15"/>
        <v>111.515611111111</v>
      </c>
      <c r="AS38" s="1">
        <f t="shared" si="16"/>
        <v>0.12</v>
      </c>
      <c r="AT38" s="2">
        <f t="shared" si="20"/>
        <v>1.775</v>
      </c>
      <c r="AU38" s="1">
        <f t="shared" si="17"/>
        <v>5436.04374347794</v>
      </c>
      <c r="AV38" s="1">
        <f>SUM(AU27:AU38)</f>
        <v>72617.6039675862</v>
      </c>
    </row>
    <row r="39" s="1" customFormat="1" spans="1:46">
      <c r="A39" s="13"/>
      <c r="B39" s="13"/>
      <c r="C39" s="16">
        <v>12</v>
      </c>
      <c r="D39" s="36">
        <v>17.6221613090323</v>
      </c>
      <c r="E39" s="19">
        <f t="shared" si="18"/>
        <v>22.8968254476667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36">
        <v>19.4843583332258</v>
      </c>
      <c r="E42" s="16"/>
      <c r="F42" s="16"/>
      <c r="G42" s="13">
        <v>1</v>
      </c>
      <c r="H42" s="18">
        <f t="shared" ref="H42:H53" si="21">E43</f>
        <v>19.4843583332258</v>
      </c>
      <c r="I42" s="18">
        <f t="shared" ref="I42:I53" si="22">H42+273.15</f>
        <v>292.634358333226</v>
      </c>
      <c r="J42" s="18">
        <f t="shared" ref="J42:J53" si="23">EXP(($C$16*(I42-$C$14))/($C$17*I42*$C$14))</f>
        <v>0.18705617486987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0.0144203553709004</v>
      </c>
      <c r="Q42" s="23">
        <f t="shared" ref="Q42:Q53" si="27">P42*$B$44</f>
        <v>0.00187464619821706</v>
      </c>
      <c r="R42" s="18">
        <f t="shared" ref="R42:R53" si="28">L42*$B$44</f>
        <v>0.0100218354166667</v>
      </c>
      <c r="S42" s="24">
        <f t="shared" ref="S42:S53" si="29">Q42/R42</f>
        <v>0.18705617486987</v>
      </c>
      <c r="T42" s="3">
        <v>0.01</v>
      </c>
      <c r="U42" s="25">
        <f t="shared" ref="U42:U53" si="30">S42*T42</f>
        <v>0.0018705617486987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0.0289705617486987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10.5123287671233</v>
      </c>
      <c r="AU42" s="1">
        <f t="shared" ref="AU42:AU53" si="37">AT42*10000*AS42*0.67*AR42*AQ42</f>
        <v>2044.9275225703</v>
      </c>
    </row>
    <row r="43" s="1" customFormat="1" spans="1:47">
      <c r="A43" s="13" t="s">
        <v>74</v>
      </c>
      <c r="B43" s="13">
        <v>1</v>
      </c>
      <c r="C43" s="16">
        <v>1</v>
      </c>
      <c r="D43" s="36">
        <v>15.1659775941935</v>
      </c>
      <c r="E43" s="19">
        <f t="shared" ref="E43:E54" si="38">D42</f>
        <v>19.4843583332258</v>
      </c>
      <c r="F43" s="16" t="s">
        <v>73</v>
      </c>
      <c r="G43" s="13">
        <v>2</v>
      </c>
      <c r="H43" s="18">
        <f t="shared" si="21"/>
        <v>15.1659775941935</v>
      </c>
      <c r="I43" s="18">
        <f t="shared" si="22"/>
        <v>288.315977594193</v>
      </c>
      <c r="J43" s="18">
        <f t="shared" si="23"/>
        <v>0.113641590787696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0.139761727962433</v>
      </c>
      <c r="P43" s="18">
        <f t="shared" si="26"/>
        <v>0.0158827450968881</v>
      </c>
      <c r="Q43" s="23">
        <f t="shared" si="27"/>
        <v>0.00206475686259545</v>
      </c>
      <c r="R43" s="18">
        <f t="shared" si="28"/>
        <v>0.0100218354166667</v>
      </c>
      <c r="S43" s="24">
        <f t="shared" si="29"/>
        <v>0.206025820296519</v>
      </c>
      <c r="T43" s="3">
        <v>0.01</v>
      </c>
      <c r="U43" s="25">
        <f t="shared" si="30"/>
        <v>0.00206025820296519</v>
      </c>
      <c r="V43" s="24"/>
      <c r="W43" s="3"/>
      <c r="X43" s="25"/>
      <c r="Y43" s="27">
        <v>0.04</v>
      </c>
      <c r="Z43" s="3">
        <v>0.49</v>
      </c>
      <c r="AA43" s="26">
        <f t="shared" si="31"/>
        <v>0.0196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0.015</v>
      </c>
      <c r="AO43" s="3">
        <v>0.5</v>
      </c>
      <c r="AP43" s="3">
        <f t="shared" si="32"/>
        <v>0.0075</v>
      </c>
      <c r="AQ43" s="1">
        <f t="shared" si="33"/>
        <v>0.0291602582029652</v>
      </c>
      <c r="AR43" s="28">
        <f t="shared" si="34"/>
        <v>7.70910416666667</v>
      </c>
      <c r="AS43" s="1">
        <f t="shared" si="35"/>
        <v>0.13</v>
      </c>
      <c r="AT43" s="2">
        <f t="shared" si="36"/>
        <v>10.5123287671233</v>
      </c>
      <c r="AU43" s="1">
        <f t="shared" si="37"/>
        <v>2058.31751147105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36">
        <v>18.7854619985714</v>
      </c>
      <c r="E44" s="19">
        <f t="shared" si="38"/>
        <v>15.1659775941935</v>
      </c>
      <c r="F44" s="16" t="s">
        <v>73</v>
      </c>
      <c r="G44" s="13">
        <v>3</v>
      </c>
      <c r="H44" s="18">
        <f t="shared" si="21"/>
        <v>18.7854619985714</v>
      </c>
      <c r="I44" s="18">
        <f t="shared" si="22"/>
        <v>291.935461998571</v>
      </c>
      <c r="J44" s="18">
        <f t="shared" si="23"/>
        <v>0.172734090642714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0.200970024532211</v>
      </c>
      <c r="P44" s="18">
        <f t="shared" si="26"/>
        <v>0.0347143744340155</v>
      </c>
      <c r="Q44" s="23">
        <f t="shared" si="27"/>
        <v>0.00451286867642201</v>
      </c>
      <c r="R44" s="18">
        <f t="shared" si="28"/>
        <v>0.0100218354166667</v>
      </c>
      <c r="S44" s="24">
        <f t="shared" si="29"/>
        <v>0.450303610945052</v>
      </c>
      <c r="T44" s="3">
        <v>0.01</v>
      </c>
      <c r="U44" s="25">
        <f t="shared" si="30"/>
        <v>0.00450303610945052</v>
      </c>
      <c r="V44" s="24"/>
      <c r="W44" s="3"/>
      <c r="X44" s="25"/>
      <c r="Y44" s="27">
        <v>0.04</v>
      </c>
      <c r="Z44" s="3">
        <v>0.49</v>
      </c>
      <c r="AA44" s="26">
        <f t="shared" si="31"/>
        <v>0.0196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0.015</v>
      </c>
      <c r="AO44" s="3">
        <v>0.5</v>
      </c>
      <c r="AP44" s="3">
        <f t="shared" si="32"/>
        <v>0.0075</v>
      </c>
      <c r="AQ44" s="1">
        <f t="shared" si="33"/>
        <v>0.0316030361094505</v>
      </c>
      <c r="AR44" s="28">
        <f t="shared" si="34"/>
        <v>7.70910416666667</v>
      </c>
      <c r="AS44" s="1">
        <f t="shared" si="35"/>
        <v>0.13</v>
      </c>
      <c r="AT44" s="2">
        <f t="shared" si="36"/>
        <v>10.5123287671233</v>
      </c>
      <c r="AU44" s="1">
        <f t="shared" si="37"/>
        <v>2230.74439831673</v>
      </c>
    </row>
    <row r="45" s="1" customFormat="1" spans="1:47">
      <c r="A45" s="13"/>
      <c r="B45" s="13"/>
      <c r="C45" s="16">
        <v>3</v>
      </c>
      <c r="D45" s="36">
        <v>18.638852676129</v>
      </c>
      <c r="E45" s="19">
        <f t="shared" si="38"/>
        <v>18.7854619985714</v>
      </c>
      <c r="F45" s="16" t="s">
        <v>73</v>
      </c>
      <c r="G45" s="13">
        <v>4</v>
      </c>
      <c r="H45" s="18">
        <f t="shared" si="21"/>
        <v>18.638852676129</v>
      </c>
      <c r="I45" s="18">
        <f t="shared" si="22"/>
        <v>291.788852676129</v>
      </c>
      <c r="J45" s="18">
        <f t="shared" si="23"/>
        <v>0.169863534855195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0.243346691764863</v>
      </c>
      <c r="P45" s="18">
        <f t="shared" si="26"/>
        <v>0.0413357292584971</v>
      </c>
      <c r="Q45" s="23">
        <f t="shared" si="27"/>
        <v>0.00537364480360463</v>
      </c>
      <c r="R45" s="18">
        <f t="shared" si="28"/>
        <v>0.0100218354166667</v>
      </c>
      <c r="S45" s="24">
        <f t="shared" si="29"/>
        <v>0.5361936791207</v>
      </c>
      <c r="T45" s="3">
        <v>0.01</v>
      </c>
      <c r="U45" s="25">
        <f t="shared" si="30"/>
        <v>0.005361936791207</v>
      </c>
      <c r="V45" s="24"/>
      <c r="W45" s="3"/>
      <c r="X45" s="25"/>
      <c r="Y45" s="27">
        <v>0.04</v>
      </c>
      <c r="Z45" s="3">
        <v>0.49</v>
      </c>
      <c r="AA45" s="26">
        <f t="shared" si="31"/>
        <v>0.0196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0.015</v>
      </c>
      <c r="AO45" s="3">
        <v>0.5</v>
      </c>
      <c r="AP45" s="3">
        <f t="shared" si="32"/>
        <v>0.0075</v>
      </c>
      <c r="AQ45" s="1">
        <f t="shared" si="33"/>
        <v>0.032461936791207</v>
      </c>
      <c r="AR45" s="28">
        <f t="shared" si="34"/>
        <v>7.70910416666667</v>
      </c>
      <c r="AS45" s="1">
        <f t="shared" si="35"/>
        <v>0.13</v>
      </c>
      <c r="AT45" s="2">
        <f t="shared" si="36"/>
        <v>10.5123287671233</v>
      </c>
      <c r="AU45" s="1">
        <f t="shared" si="37"/>
        <v>2291.37110133042</v>
      </c>
    </row>
    <row r="46" s="1" customFormat="1" spans="1:47">
      <c r="A46" s="13"/>
      <c r="B46" s="13"/>
      <c r="C46" s="16">
        <v>4</v>
      </c>
      <c r="D46" s="36">
        <v>23.4243558016667</v>
      </c>
      <c r="E46" s="19">
        <f t="shared" si="38"/>
        <v>18.638852676129</v>
      </c>
      <c r="F46" s="16" t="s">
        <v>73</v>
      </c>
      <c r="G46" s="13">
        <v>5</v>
      </c>
      <c r="H46" s="18">
        <f t="shared" si="21"/>
        <v>23.4243558016667</v>
      </c>
      <c r="I46" s="18">
        <f t="shared" si="22"/>
        <v>296.574355801667</v>
      </c>
      <c r="J46" s="18">
        <f t="shared" si="23"/>
        <v>0.291033983338322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0.191910414381047</v>
      </c>
      <c r="O46" s="18">
        <f t="shared" si="39"/>
        <v>0.087191589791985</v>
      </c>
      <c r="P46" s="18">
        <f t="shared" si="26"/>
        <v>0.0253757156907624</v>
      </c>
      <c r="Q46" s="23">
        <f t="shared" si="27"/>
        <v>0.00329884303979911</v>
      </c>
      <c r="R46" s="18">
        <f t="shared" si="28"/>
        <v>0.0100218354166667</v>
      </c>
      <c r="S46" s="24">
        <f t="shared" si="29"/>
        <v>0.329165557270379</v>
      </c>
      <c r="T46" s="3">
        <v>0.01</v>
      </c>
      <c r="U46" s="25">
        <f t="shared" si="30"/>
        <v>0.00329165557270379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0.0303916555727038</v>
      </c>
      <c r="AR46" s="28">
        <f t="shared" si="34"/>
        <v>7.70910416666667</v>
      </c>
      <c r="AS46" s="1">
        <f t="shared" si="35"/>
        <v>0.13</v>
      </c>
      <c r="AT46" s="2">
        <f t="shared" si="36"/>
        <v>10.5123287671233</v>
      </c>
      <c r="AU46" s="1">
        <f t="shared" si="37"/>
        <v>2145.23741293662</v>
      </c>
    </row>
    <row r="47" s="1" customFormat="1" spans="1:47">
      <c r="A47" s="13"/>
      <c r="B47" s="13"/>
      <c r="C47" s="16">
        <v>5</v>
      </c>
      <c r="D47" s="36">
        <v>26.58776208</v>
      </c>
      <c r="E47" s="19">
        <f t="shared" si="38"/>
        <v>23.4243558016667</v>
      </c>
      <c r="F47" s="16" t="s">
        <v>75</v>
      </c>
      <c r="G47" s="13">
        <v>6</v>
      </c>
      <c r="H47" s="18">
        <f t="shared" si="21"/>
        <v>26.58776208</v>
      </c>
      <c r="I47" s="18">
        <f t="shared" si="22"/>
        <v>299.73776208</v>
      </c>
      <c r="J47" s="18">
        <f t="shared" si="23"/>
        <v>0.411551437065091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0.138906915767889</v>
      </c>
      <c r="P47" s="18">
        <f t="shared" si="26"/>
        <v>0.0571673408025544</v>
      </c>
      <c r="Q47" s="23">
        <f t="shared" si="27"/>
        <v>0.00743175430433207</v>
      </c>
      <c r="R47" s="18">
        <f t="shared" si="28"/>
        <v>0.0100218354166667</v>
      </c>
      <c r="S47" s="24">
        <f t="shared" si="29"/>
        <v>0.741556211547118</v>
      </c>
      <c r="T47" s="3">
        <v>0.01</v>
      </c>
      <c r="U47" s="25">
        <f t="shared" si="30"/>
        <v>0.00741556211547118</v>
      </c>
      <c r="V47" s="24"/>
      <c r="W47" s="3"/>
      <c r="X47" s="25"/>
      <c r="Y47" s="27">
        <v>0.05</v>
      </c>
      <c r="Z47" s="3">
        <v>0.49</v>
      </c>
      <c r="AA47" s="26">
        <f t="shared" si="31"/>
        <v>0.0245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0.02</v>
      </c>
      <c r="AO47" s="3">
        <v>0.5</v>
      </c>
      <c r="AP47" s="3">
        <f t="shared" si="32"/>
        <v>0.01</v>
      </c>
      <c r="AQ47" s="1">
        <f t="shared" si="33"/>
        <v>0.0419155621154712</v>
      </c>
      <c r="AR47" s="28">
        <f t="shared" si="34"/>
        <v>7.70910416666667</v>
      </c>
      <c r="AS47" s="1">
        <f t="shared" si="35"/>
        <v>0.13</v>
      </c>
      <c r="AT47" s="2">
        <f t="shared" si="36"/>
        <v>10.5123287671233</v>
      </c>
      <c r="AU47" s="1">
        <f t="shared" si="37"/>
        <v>2958.66843513251</v>
      </c>
    </row>
    <row r="48" s="1" customFormat="1" spans="1:47">
      <c r="A48" s="13"/>
      <c r="B48" s="13"/>
      <c r="C48" s="16">
        <v>6</v>
      </c>
      <c r="D48" s="36">
        <v>27.9966654016667</v>
      </c>
      <c r="E48" s="19">
        <f t="shared" si="38"/>
        <v>26.58776208</v>
      </c>
      <c r="F48" s="16" t="s">
        <v>73</v>
      </c>
      <c r="G48" s="13">
        <v>7</v>
      </c>
      <c r="H48" s="18">
        <f t="shared" si="21"/>
        <v>27.9966654016667</v>
      </c>
      <c r="I48" s="18">
        <f t="shared" si="22"/>
        <v>301.146665401667</v>
      </c>
      <c r="J48" s="18">
        <f t="shared" si="23"/>
        <v>0.479100726941935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0.158830616632002</v>
      </c>
      <c r="P48" s="18">
        <f t="shared" si="26"/>
        <v>0.0760958638890277</v>
      </c>
      <c r="Q48" s="23">
        <f t="shared" si="27"/>
        <v>0.0098924623055736</v>
      </c>
      <c r="R48" s="18">
        <f t="shared" si="28"/>
        <v>0.0100218354166667</v>
      </c>
      <c r="S48" s="24">
        <f t="shared" si="29"/>
        <v>0.987090876499737</v>
      </c>
      <c r="T48" s="3">
        <v>0.01</v>
      </c>
      <c r="U48" s="25">
        <f t="shared" si="30"/>
        <v>0.00987090876499737</v>
      </c>
      <c r="V48" s="24"/>
      <c r="W48" s="3"/>
      <c r="X48" s="25"/>
      <c r="Y48" s="27">
        <v>0.05</v>
      </c>
      <c r="Z48" s="3">
        <v>0.49</v>
      </c>
      <c r="AA48" s="26">
        <f t="shared" si="31"/>
        <v>0.0245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0.02</v>
      </c>
      <c r="AO48" s="3">
        <v>0.5</v>
      </c>
      <c r="AP48" s="3">
        <f t="shared" si="32"/>
        <v>0.01</v>
      </c>
      <c r="AQ48" s="1">
        <f t="shared" si="33"/>
        <v>0.0443709087649974</v>
      </c>
      <c r="AR48" s="28">
        <f t="shared" si="34"/>
        <v>7.70910416666667</v>
      </c>
      <c r="AS48" s="1">
        <f t="shared" si="35"/>
        <v>0.13</v>
      </c>
      <c r="AT48" s="2">
        <f t="shared" si="36"/>
        <v>10.5123287671233</v>
      </c>
      <c r="AU48" s="1">
        <f t="shared" si="37"/>
        <v>3131.98250424242</v>
      </c>
    </row>
    <row r="49" s="1" customFormat="1" spans="1:47">
      <c r="A49" s="13"/>
      <c r="B49" s="13"/>
      <c r="C49" s="16">
        <v>7</v>
      </c>
      <c r="D49" s="36">
        <v>27.779386303871</v>
      </c>
      <c r="E49" s="19">
        <f t="shared" si="38"/>
        <v>27.9966654016667</v>
      </c>
      <c r="F49" s="16" t="s">
        <v>73</v>
      </c>
      <c r="G49" s="13">
        <v>8</v>
      </c>
      <c r="H49" s="18">
        <f t="shared" si="21"/>
        <v>27.779386303871</v>
      </c>
      <c r="I49" s="18">
        <f t="shared" si="22"/>
        <v>300.929386303871</v>
      </c>
      <c r="J49" s="18">
        <f t="shared" si="23"/>
        <v>0.468045733788634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0.15982579440964</v>
      </c>
      <c r="P49" s="18">
        <f t="shared" si="26"/>
        <v>0.0748057812228115</v>
      </c>
      <c r="Q49" s="23">
        <f t="shared" si="27"/>
        <v>0.0097247515589655</v>
      </c>
      <c r="R49" s="18">
        <f t="shared" si="28"/>
        <v>0.0100218354166667</v>
      </c>
      <c r="S49" s="24">
        <f t="shared" si="29"/>
        <v>0.970356342391424</v>
      </c>
      <c r="T49" s="3">
        <v>0.01</v>
      </c>
      <c r="U49" s="25">
        <f t="shared" si="30"/>
        <v>0.00970356342391424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0.0442035634239142</v>
      </c>
      <c r="AR49" s="28">
        <f t="shared" si="34"/>
        <v>7.70910416666667</v>
      </c>
      <c r="AS49" s="1">
        <f t="shared" si="35"/>
        <v>0.13</v>
      </c>
      <c r="AT49" s="2">
        <f t="shared" si="36"/>
        <v>10.5123287671233</v>
      </c>
      <c r="AU49" s="1">
        <f t="shared" si="37"/>
        <v>3120.17019985139</v>
      </c>
    </row>
    <row r="50" s="1" customFormat="1" spans="1:47">
      <c r="A50" s="13"/>
      <c r="B50" s="13"/>
      <c r="C50" s="16">
        <v>8</v>
      </c>
      <c r="D50" s="36">
        <v>27.3202214041935</v>
      </c>
      <c r="E50" s="19">
        <f t="shared" si="38"/>
        <v>27.779386303871</v>
      </c>
      <c r="F50" s="16" t="s">
        <v>73</v>
      </c>
      <c r="G50" s="13">
        <v>9</v>
      </c>
      <c r="H50" s="18">
        <f t="shared" si="21"/>
        <v>27.3202214041935</v>
      </c>
      <c r="I50" s="18">
        <f t="shared" si="22"/>
        <v>300.470221404194</v>
      </c>
      <c r="J50" s="18">
        <f t="shared" si="23"/>
        <v>0.445466240475963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0.162111054853496</v>
      </c>
      <c r="P50" s="18">
        <f t="shared" si="26"/>
        <v>0.0722150021451793</v>
      </c>
      <c r="Q50" s="23">
        <f t="shared" si="27"/>
        <v>0.00938795027887331</v>
      </c>
      <c r="R50" s="18">
        <f t="shared" si="28"/>
        <v>0.0100218354166667</v>
      </c>
      <c r="S50" s="24">
        <f t="shared" si="29"/>
        <v>0.936749596112985</v>
      </c>
      <c r="T50" s="3">
        <v>0.01</v>
      </c>
      <c r="U50" s="25">
        <f t="shared" si="30"/>
        <v>0.00936749596112985</v>
      </c>
      <c r="V50" s="24"/>
      <c r="W50" s="3"/>
      <c r="X50" s="25"/>
      <c r="Y50" s="27">
        <v>0.05</v>
      </c>
      <c r="Z50" s="3">
        <v>0.49</v>
      </c>
      <c r="AA50" s="26">
        <f t="shared" si="31"/>
        <v>0.0245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0.02</v>
      </c>
      <c r="AO50" s="3">
        <v>0.5</v>
      </c>
      <c r="AP50" s="3">
        <f t="shared" si="32"/>
        <v>0.01</v>
      </c>
      <c r="AQ50" s="1">
        <f t="shared" si="33"/>
        <v>0.0438674959611299</v>
      </c>
      <c r="AR50" s="28">
        <f t="shared" si="34"/>
        <v>7.70910416666667</v>
      </c>
      <c r="AS50" s="1">
        <f t="shared" si="35"/>
        <v>0.13</v>
      </c>
      <c r="AT50" s="2">
        <f t="shared" si="36"/>
        <v>10.5123287671233</v>
      </c>
      <c r="AU50" s="1">
        <f t="shared" si="37"/>
        <v>3096.44840908842</v>
      </c>
    </row>
    <row r="51" s="1" customFormat="1" spans="1:47">
      <c r="A51" s="13"/>
      <c r="B51" s="13"/>
      <c r="C51" s="16">
        <v>9</v>
      </c>
      <c r="D51" s="36">
        <v>26.1965754893333</v>
      </c>
      <c r="E51" s="19">
        <f t="shared" si="38"/>
        <v>27.3202214041935</v>
      </c>
      <c r="F51" s="16" t="s">
        <v>73</v>
      </c>
      <c r="G51" s="13">
        <v>10</v>
      </c>
      <c r="H51" s="18">
        <f t="shared" si="21"/>
        <v>26.1965754893333</v>
      </c>
      <c r="I51" s="18">
        <f t="shared" si="22"/>
        <v>299.346575489333</v>
      </c>
      <c r="J51" s="18">
        <f t="shared" si="23"/>
        <v>0.39444645327325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0.166987094374983</v>
      </c>
      <c r="P51" s="18">
        <f t="shared" si="26"/>
        <v>0.0658674671186175</v>
      </c>
      <c r="Q51" s="23">
        <f t="shared" si="27"/>
        <v>0.00856277072542028</v>
      </c>
      <c r="R51" s="18">
        <f t="shared" si="28"/>
        <v>0.0100218354166667</v>
      </c>
      <c r="S51" s="24">
        <f t="shared" si="29"/>
        <v>0.854411429585053</v>
      </c>
      <c r="T51" s="3">
        <v>0.01</v>
      </c>
      <c r="U51" s="25">
        <f t="shared" si="30"/>
        <v>0.00854411429585053</v>
      </c>
      <c r="V51" s="24"/>
      <c r="W51" s="3"/>
      <c r="X51" s="25"/>
      <c r="Y51" s="27">
        <v>0.05</v>
      </c>
      <c r="Z51" s="3">
        <v>0.49</v>
      </c>
      <c r="AA51" s="26">
        <f t="shared" si="31"/>
        <v>0.0245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0.02</v>
      </c>
      <c r="AO51" s="3">
        <v>0.5</v>
      </c>
      <c r="AP51" s="3">
        <f t="shared" si="32"/>
        <v>0.01</v>
      </c>
      <c r="AQ51" s="1">
        <f t="shared" si="33"/>
        <v>0.0430441142958505</v>
      </c>
      <c r="AR51" s="28">
        <f t="shared" si="34"/>
        <v>7.70910416666667</v>
      </c>
      <c r="AS51" s="1">
        <f t="shared" si="35"/>
        <v>0.13</v>
      </c>
      <c r="AT51" s="2">
        <f t="shared" si="36"/>
        <v>10.5123287671233</v>
      </c>
      <c r="AU51" s="1">
        <f t="shared" si="37"/>
        <v>3038.32886541112</v>
      </c>
    </row>
    <row r="52" s="1" customFormat="1" spans="1:47">
      <c r="A52" s="13"/>
      <c r="B52" s="13"/>
      <c r="C52" s="16">
        <v>10</v>
      </c>
      <c r="D52" s="36">
        <v>24.5323745819355</v>
      </c>
      <c r="E52" s="19">
        <f t="shared" si="38"/>
        <v>26.1965754893333</v>
      </c>
      <c r="F52" s="16" t="s">
        <v>73</v>
      </c>
      <c r="G52" s="13">
        <v>11</v>
      </c>
      <c r="H52" s="18">
        <f t="shared" si="21"/>
        <v>24.5323745819355</v>
      </c>
      <c r="I52" s="18">
        <f t="shared" si="22"/>
        <v>297.682374581935</v>
      </c>
      <c r="J52" s="18">
        <f t="shared" si="23"/>
        <v>0.328863061631633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0.0960636458935472</v>
      </c>
      <c r="O52" s="18">
        <f t="shared" si="39"/>
        <v>0.0821470230294849</v>
      </c>
      <c r="P52" s="18">
        <f t="shared" si="26"/>
        <v>0.0270151214974007</v>
      </c>
      <c r="Q52" s="23">
        <f t="shared" si="27"/>
        <v>0.00351196579466209</v>
      </c>
      <c r="R52" s="18">
        <f t="shared" si="28"/>
        <v>0.0100218354166667</v>
      </c>
      <c r="S52" s="24">
        <f t="shared" si="29"/>
        <v>0.350431397907569</v>
      </c>
      <c r="T52" s="3">
        <v>0.01</v>
      </c>
      <c r="U52" s="25">
        <f t="shared" si="30"/>
        <v>0.00350431397907569</v>
      </c>
      <c r="V52" s="24"/>
      <c r="W52" s="3"/>
      <c r="X52" s="25"/>
      <c r="Y52" s="27">
        <v>0.05</v>
      </c>
      <c r="Z52" s="3">
        <v>0.49</v>
      </c>
      <c r="AA52" s="26">
        <f t="shared" si="31"/>
        <v>0.0245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0.02</v>
      </c>
      <c r="AO52" s="3">
        <v>0.5</v>
      </c>
      <c r="AP52" s="3">
        <f t="shared" si="32"/>
        <v>0.01</v>
      </c>
      <c r="AQ52" s="1">
        <f t="shared" si="33"/>
        <v>0.0380043139790757</v>
      </c>
      <c r="AR52" s="28">
        <f t="shared" si="34"/>
        <v>7.70910416666667</v>
      </c>
      <c r="AS52" s="1">
        <f t="shared" si="35"/>
        <v>0.13</v>
      </c>
      <c r="AT52" s="2">
        <f t="shared" si="36"/>
        <v>10.5123287671233</v>
      </c>
      <c r="AU52" s="1">
        <f t="shared" si="37"/>
        <v>2682.58752820718</v>
      </c>
    </row>
    <row r="53" s="1" customFormat="1" spans="1:48">
      <c r="A53" s="13"/>
      <c r="B53" s="13"/>
      <c r="C53" s="16">
        <v>11</v>
      </c>
      <c r="D53" s="36">
        <v>22.8968254476667</v>
      </c>
      <c r="E53" s="19">
        <f t="shared" si="38"/>
        <v>24.5323745819355</v>
      </c>
      <c r="F53" s="16" t="s">
        <v>75</v>
      </c>
      <c r="G53" s="13">
        <v>12</v>
      </c>
      <c r="H53" s="18">
        <f t="shared" si="21"/>
        <v>22.8968254476667</v>
      </c>
      <c r="I53" s="18">
        <f t="shared" si="22"/>
        <v>296.046825447667</v>
      </c>
      <c r="J53" s="18">
        <f t="shared" si="23"/>
        <v>0.274496426743487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0.132222943198751</v>
      </c>
      <c r="P53" s="18">
        <f t="shared" si="26"/>
        <v>0.0362947254415642</v>
      </c>
      <c r="Q53" s="23">
        <f t="shared" si="27"/>
        <v>0.00471831430740334</v>
      </c>
      <c r="R53" s="18">
        <f t="shared" si="28"/>
        <v>0.0100218354166667</v>
      </c>
      <c r="S53" s="24">
        <f t="shared" si="29"/>
        <v>0.470803411873699</v>
      </c>
      <c r="T53" s="3">
        <v>0.01</v>
      </c>
      <c r="U53" s="25">
        <f t="shared" si="30"/>
        <v>0.00470803411873699</v>
      </c>
      <c r="V53" s="24"/>
      <c r="W53" s="3"/>
      <c r="X53" s="25"/>
      <c r="Y53" s="27">
        <v>0.04</v>
      </c>
      <c r="Z53" s="3">
        <v>0.49</v>
      </c>
      <c r="AA53" s="26">
        <f t="shared" si="31"/>
        <v>0.0196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0.015</v>
      </c>
      <c r="AO53" s="3">
        <v>0.5</v>
      </c>
      <c r="AP53" s="3">
        <f t="shared" si="32"/>
        <v>0.0075</v>
      </c>
      <c r="AQ53" s="1">
        <f t="shared" si="33"/>
        <v>0.031808034118737</v>
      </c>
      <c r="AR53" s="28">
        <f t="shared" si="34"/>
        <v>7.70910416666667</v>
      </c>
      <c r="AS53" s="1">
        <f t="shared" si="35"/>
        <v>0.13</v>
      </c>
      <c r="AT53" s="2">
        <f t="shared" si="36"/>
        <v>10.5123287671233</v>
      </c>
      <c r="AU53" s="1">
        <f t="shared" si="37"/>
        <v>2245.21446882825</v>
      </c>
      <c r="AV53" s="1">
        <f>SUM(AU42:AU53)</f>
        <v>31043.9983573864</v>
      </c>
    </row>
    <row r="54" s="1" customFormat="1" spans="1:46">
      <c r="A54" s="13"/>
      <c r="B54" s="13"/>
      <c r="C54" s="16">
        <v>12</v>
      </c>
      <c r="D54" s="36">
        <v>17.6221613090323</v>
      </c>
      <c r="E54" s="19">
        <f t="shared" si="38"/>
        <v>22.8968254476667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36">
        <v>19.4843583332258</v>
      </c>
      <c r="E58" s="16"/>
      <c r="F58" s="16"/>
      <c r="G58" s="13">
        <v>1</v>
      </c>
      <c r="H58" s="18">
        <f t="shared" ref="H58:H69" si="40">E59</f>
        <v>19.4843583332258</v>
      </c>
      <c r="I58" s="18">
        <f t="shared" ref="I58:I69" si="41">H58+273.15</f>
        <v>292.634358333226</v>
      </c>
      <c r="J58" s="18">
        <f t="shared" ref="J58:J69" si="42">EXP(($C$16*(I58-$C$14))/($C$17*I58*$C$14))</f>
        <v>0.18705617486987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0.567164610295064</v>
      </c>
      <c r="Q58" s="23">
        <f t="shared" ref="Q58:Q69" si="46">P58*$B$60</f>
        <v>0.164477736985568</v>
      </c>
      <c r="R58" s="18">
        <f t="shared" ref="R58:R69" si="47">L58*$B$60</f>
        <v>0.87929595</v>
      </c>
      <c r="S58" s="24">
        <f t="shared" ref="S58:S69" si="48">Q58/R58</f>
        <v>0.18705617486987</v>
      </c>
      <c r="T58" s="3">
        <v>0.27</v>
      </c>
      <c r="U58" s="25">
        <f t="shared" ref="U58:U69" si="49">S58*T58</f>
        <v>0.0505051672148649</v>
      </c>
      <c r="V58" s="3">
        <v>220.1</v>
      </c>
      <c r="W58" s="26">
        <v>12.1</v>
      </c>
      <c r="X58" s="26">
        <v>4.5</v>
      </c>
      <c r="Y58" s="26">
        <v>1.5</v>
      </c>
      <c r="Z58" s="26">
        <v>6.8</v>
      </c>
      <c r="AA58" s="3">
        <v>30.2</v>
      </c>
      <c r="AB58" s="2">
        <f t="shared" ref="AB58:AB69" si="50">U58*0.67*AD58+(V58+W58+X58+Y58+Z58+AA58)/1000</f>
        <v>0.285013153989848</v>
      </c>
      <c r="AC58" s="28">
        <f t="shared" ref="AC58:AC69" si="51">$B$58/12</f>
        <v>11.2298333333333</v>
      </c>
      <c r="AD58" s="1">
        <f t="shared" ref="AD58:AD69" si="52">$B$60</f>
        <v>0.29</v>
      </c>
      <c r="AE58" s="29">
        <f t="shared" ref="AE58:AE69" si="53">$E$7/12</f>
        <v>100.70276490664</v>
      </c>
      <c r="AF58" s="1">
        <f t="shared" ref="AF58:AF69" si="54">AE58*10000*AC58*AB58</f>
        <v>3223143.26362384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36">
        <v>15.1659775941935</v>
      </c>
      <c r="E59" s="19">
        <f t="shared" ref="E59:E70" si="55">D58</f>
        <v>19.4843583332258</v>
      </c>
      <c r="F59" s="16" t="s">
        <v>73</v>
      </c>
      <c r="G59" s="13">
        <v>2</v>
      </c>
      <c r="H59" s="18">
        <f t="shared" si="40"/>
        <v>15.1659775941935</v>
      </c>
      <c r="I59" s="18">
        <f t="shared" si="41"/>
        <v>288.315977594193</v>
      </c>
      <c r="J59" s="18">
        <f t="shared" si="42"/>
        <v>0.113641590787696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5.49694538970494</v>
      </c>
      <c r="P59" s="18">
        <f t="shared" si="45"/>
        <v>0.624681618559161</v>
      </c>
      <c r="Q59" s="23">
        <f t="shared" si="46"/>
        <v>0.181157669382157</v>
      </c>
      <c r="R59" s="18">
        <f t="shared" si="47"/>
        <v>0.87929595</v>
      </c>
      <c r="S59" s="24">
        <f t="shared" si="48"/>
        <v>0.206025820296519</v>
      </c>
      <c r="T59" s="3">
        <v>0.27</v>
      </c>
      <c r="U59" s="25">
        <f t="shared" si="49"/>
        <v>0.05562697148006</v>
      </c>
      <c r="V59" s="3">
        <v>220.1</v>
      </c>
      <c r="W59" s="26">
        <v>12.1</v>
      </c>
      <c r="X59" s="26">
        <v>4.5</v>
      </c>
      <c r="Y59" s="26">
        <v>1.5</v>
      </c>
      <c r="Z59" s="26">
        <v>6.8</v>
      </c>
      <c r="AA59" s="3">
        <v>30.2</v>
      </c>
      <c r="AB59" s="2">
        <f t="shared" si="50"/>
        <v>0.286008320558576</v>
      </c>
      <c r="AC59" s="28">
        <f t="shared" si="51"/>
        <v>11.2298333333333</v>
      </c>
      <c r="AD59" s="1">
        <f t="shared" si="52"/>
        <v>0.29</v>
      </c>
      <c r="AE59" s="29">
        <f t="shared" si="53"/>
        <v>100.70276490664</v>
      </c>
      <c r="AF59" s="1">
        <f t="shared" si="54"/>
        <v>3234397.35620615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36">
        <v>18.7854619985714</v>
      </c>
      <c r="E60" s="19">
        <f t="shared" si="55"/>
        <v>15.1659775941935</v>
      </c>
      <c r="F60" s="16" t="s">
        <v>73</v>
      </c>
      <c r="G60" s="13">
        <v>3</v>
      </c>
      <c r="H60" s="18">
        <f t="shared" si="40"/>
        <v>18.7854619985714</v>
      </c>
      <c r="I60" s="18">
        <f t="shared" si="41"/>
        <v>291.935461998571</v>
      </c>
      <c r="J60" s="18">
        <f t="shared" si="42"/>
        <v>0.172734090642714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7.90431877114578</v>
      </c>
      <c r="P60" s="18">
        <f t="shared" si="45"/>
        <v>1.365345315084</v>
      </c>
      <c r="Q60" s="23">
        <f t="shared" si="46"/>
        <v>0.39595014137436</v>
      </c>
      <c r="R60" s="18">
        <f t="shared" si="47"/>
        <v>0.87929595</v>
      </c>
      <c r="S60" s="24">
        <f t="shared" si="48"/>
        <v>0.450303610945052</v>
      </c>
      <c r="T60" s="3">
        <v>0.27</v>
      </c>
      <c r="U60" s="25">
        <f t="shared" si="49"/>
        <v>0.121581974955164</v>
      </c>
      <c r="V60" s="3">
        <v>220.1</v>
      </c>
      <c r="W60" s="26">
        <v>12.1</v>
      </c>
      <c r="X60" s="26">
        <v>4.5</v>
      </c>
      <c r="Y60" s="26">
        <v>1.5</v>
      </c>
      <c r="Z60" s="26">
        <v>6.8</v>
      </c>
      <c r="AA60" s="3">
        <v>30.2</v>
      </c>
      <c r="AB60" s="2">
        <f t="shared" si="50"/>
        <v>0.298823377733788</v>
      </c>
      <c r="AC60" s="28">
        <f t="shared" si="51"/>
        <v>11.2298333333333</v>
      </c>
      <c r="AD60" s="1">
        <f t="shared" si="52"/>
        <v>0.29</v>
      </c>
      <c r="AE60" s="29">
        <f t="shared" si="53"/>
        <v>100.70276490664</v>
      </c>
      <c r="AF60" s="1">
        <f t="shared" si="54"/>
        <v>3379319.66813815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36">
        <v>18.638852676129</v>
      </c>
      <c r="E61" s="19">
        <f t="shared" si="55"/>
        <v>18.7854619985714</v>
      </c>
      <c r="F61" s="16" t="s">
        <v>73</v>
      </c>
      <c r="G61" s="13">
        <v>4</v>
      </c>
      <c r="H61" s="18">
        <f t="shared" si="40"/>
        <v>18.638852676129</v>
      </c>
      <c r="I61" s="18">
        <f t="shared" si="41"/>
        <v>291.788852676129</v>
      </c>
      <c r="J61" s="18">
        <f t="shared" si="42"/>
        <v>0.169863534855195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9.57102845606178</v>
      </c>
      <c r="P61" s="18">
        <f t="shared" si="45"/>
        <v>1.62576872574631</v>
      </c>
      <c r="Q61" s="23">
        <f t="shared" si="46"/>
        <v>0.471472930466431</v>
      </c>
      <c r="R61" s="18">
        <f t="shared" si="47"/>
        <v>0.87929595</v>
      </c>
      <c r="S61" s="24">
        <f t="shared" si="48"/>
        <v>0.536193679120699</v>
      </c>
      <c r="T61" s="3">
        <v>0.27</v>
      </c>
      <c r="U61" s="25">
        <f t="shared" si="49"/>
        <v>0.144772293362589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0.303329256600351</v>
      </c>
      <c r="AC61" s="28">
        <f t="shared" si="51"/>
        <v>11.2298333333333</v>
      </c>
      <c r="AD61" s="1">
        <f t="shared" si="52"/>
        <v>0.29</v>
      </c>
      <c r="AE61" s="29">
        <f t="shared" si="53"/>
        <v>100.70276490664</v>
      </c>
      <c r="AF61" s="1">
        <f t="shared" si="54"/>
        <v>3430275.53776087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36">
        <v>23.4243558016667</v>
      </c>
      <c r="E62" s="19">
        <f t="shared" si="55"/>
        <v>18.638852676129</v>
      </c>
      <c r="F62" s="16" t="s">
        <v>73</v>
      </c>
      <c r="G62" s="13">
        <v>5</v>
      </c>
      <c r="H62" s="18">
        <f t="shared" si="40"/>
        <v>23.4243558016667</v>
      </c>
      <c r="I62" s="18">
        <f t="shared" si="41"/>
        <v>296.574355801667</v>
      </c>
      <c r="J62" s="18">
        <f t="shared" si="42"/>
        <v>0.291033983338322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7.54799674379969</v>
      </c>
      <c r="O62" s="18">
        <f t="shared" si="56"/>
        <v>3.42931798651577</v>
      </c>
      <c r="P62" s="18">
        <f t="shared" si="45"/>
        <v>0.99804807374944</v>
      </c>
      <c r="Q62" s="23">
        <f t="shared" si="46"/>
        <v>0.289433941387338</v>
      </c>
      <c r="R62" s="18">
        <f t="shared" si="47"/>
        <v>0.87929595</v>
      </c>
      <c r="S62" s="24">
        <f t="shared" si="48"/>
        <v>0.329165557270379</v>
      </c>
      <c r="T62" s="3">
        <v>0.27</v>
      </c>
      <c r="U62" s="25">
        <f t="shared" si="49"/>
        <v>0.0888747004630024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0.292468354299961</v>
      </c>
      <c r="AC62" s="28">
        <f t="shared" si="51"/>
        <v>11.2298333333333</v>
      </c>
      <c r="AD62" s="1">
        <f t="shared" si="52"/>
        <v>0.29</v>
      </c>
      <c r="AE62" s="29">
        <f t="shared" si="53"/>
        <v>100.70276490664</v>
      </c>
      <c r="AF62" s="1">
        <f t="shared" si="54"/>
        <v>3307452.27996967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36">
        <v>26.58776208</v>
      </c>
      <c r="E63" s="19">
        <f t="shared" si="55"/>
        <v>23.4243558016667</v>
      </c>
      <c r="F63" s="16" t="s">
        <v>75</v>
      </c>
      <c r="G63" s="13">
        <v>6</v>
      </c>
      <c r="H63" s="18">
        <f t="shared" si="40"/>
        <v>26.58776208</v>
      </c>
      <c r="I63" s="18">
        <f t="shared" si="41"/>
        <v>299.73776208</v>
      </c>
      <c r="J63" s="18">
        <f t="shared" si="42"/>
        <v>0.411551437065091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5.46332491276634</v>
      </c>
      <c r="P63" s="18">
        <f t="shared" si="45"/>
        <v>2.2484392190025</v>
      </c>
      <c r="Q63" s="23">
        <f t="shared" si="46"/>
        <v>0.652047373510724</v>
      </c>
      <c r="R63" s="18">
        <f t="shared" si="47"/>
        <v>0.87929595</v>
      </c>
      <c r="S63" s="24">
        <f t="shared" si="48"/>
        <v>0.741556211547118</v>
      </c>
      <c r="T63" s="3">
        <v>0.27</v>
      </c>
      <c r="U63" s="25">
        <f t="shared" si="49"/>
        <v>0.200220177117722</v>
      </c>
      <c r="V63" s="3">
        <v>229.1</v>
      </c>
      <c r="W63" s="26">
        <v>15.1</v>
      </c>
      <c r="X63" s="26">
        <v>6</v>
      </c>
      <c r="Y63" s="26">
        <v>3</v>
      </c>
      <c r="Z63" s="26">
        <v>7</v>
      </c>
      <c r="AA63" s="3">
        <v>30.2</v>
      </c>
      <c r="AB63" s="2">
        <f t="shared" si="50"/>
        <v>0.329302780413973</v>
      </c>
      <c r="AC63" s="28">
        <f t="shared" si="51"/>
        <v>11.2298333333333</v>
      </c>
      <c r="AD63" s="1">
        <f t="shared" si="52"/>
        <v>0.29</v>
      </c>
      <c r="AE63" s="29">
        <f t="shared" si="53"/>
        <v>100.70276490664</v>
      </c>
      <c r="AF63" s="1">
        <f t="shared" si="54"/>
        <v>3724003.69430564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36">
        <v>27.9966654016667</v>
      </c>
      <c r="E64" s="19">
        <f t="shared" si="55"/>
        <v>26.58776208</v>
      </c>
      <c r="F64" s="16" t="s">
        <v>73</v>
      </c>
      <c r="G64" s="13">
        <v>7</v>
      </c>
      <c r="H64" s="18">
        <f t="shared" si="40"/>
        <v>27.9966654016667</v>
      </c>
      <c r="I64" s="18">
        <f t="shared" si="41"/>
        <v>301.146665401667</v>
      </c>
      <c r="J64" s="18">
        <f t="shared" si="42"/>
        <v>0.479100726941935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6.24694069376384</v>
      </c>
      <c r="P64" s="18">
        <f t="shared" si="45"/>
        <v>2.99291382754541</v>
      </c>
      <c r="Q64" s="23">
        <f t="shared" si="46"/>
        <v>0.867945009988169</v>
      </c>
      <c r="R64" s="18">
        <f t="shared" si="47"/>
        <v>0.87929595</v>
      </c>
      <c r="S64" s="24">
        <f t="shared" si="48"/>
        <v>0.987090876499737</v>
      </c>
      <c r="T64" s="3">
        <v>0.27</v>
      </c>
      <c r="U64" s="25">
        <f t="shared" si="49"/>
        <v>0.266514536654929</v>
      </c>
      <c r="V64" s="3">
        <v>229.1</v>
      </c>
      <c r="W64" s="26">
        <v>15.1</v>
      </c>
      <c r="X64" s="26">
        <v>6</v>
      </c>
      <c r="Y64" s="26">
        <v>3</v>
      </c>
      <c r="Z64" s="26">
        <v>7</v>
      </c>
      <c r="AA64" s="3">
        <v>30.2</v>
      </c>
      <c r="AB64" s="2">
        <f t="shared" si="50"/>
        <v>0.342183774472053</v>
      </c>
      <c r="AC64" s="28">
        <f t="shared" si="51"/>
        <v>11.2298333333333</v>
      </c>
      <c r="AD64" s="1">
        <f t="shared" si="52"/>
        <v>0.29</v>
      </c>
      <c r="AE64" s="29">
        <f t="shared" si="53"/>
        <v>100.70276490664</v>
      </c>
      <c r="AF64" s="1">
        <f t="shared" si="54"/>
        <v>3869671.67013723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36">
        <v>27.779386303871</v>
      </c>
      <c r="E65" s="19">
        <f t="shared" si="55"/>
        <v>27.9966654016667</v>
      </c>
      <c r="F65" s="16" t="s">
        <v>73</v>
      </c>
      <c r="G65" s="13">
        <v>8</v>
      </c>
      <c r="H65" s="18">
        <f t="shared" si="40"/>
        <v>27.779386303871</v>
      </c>
      <c r="I65" s="18">
        <f t="shared" si="41"/>
        <v>300.929386303871</v>
      </c>
      <c r="J65" s="18">
        <f t="shared" si="42"/>
        <v>0.468045733788634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6.28608186621843</v>
      </c>
      <c r="P65" s="18">
        <f t="shared" si="45"/>
        <v>2.94217379972963</v>
      </c>
      <c r="Q65" s="23">
        <f t="shared" si="46"/>
        <v>0.853230401921593</v>
      </c>
      <c r="R65" s="18">
        <f t="shared" si="47"/>
        <v>0.87929595</v>
      </c>
      <c r="S65" s="24">
        <f t="shared" si="48"/>
        <v>0.970356342391424</v>
      </c>
      <c r="T65" s="3">
        <v>0.27</v>
      </c>
      <c r="U65" s="25">
        <f t="shared" si="49"/>
        <v>0.261996212445685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0.341305864078197</v>
      </c>
      <c r="AC65" s="28">
        <f t="shared" si="51"/>
        <v>11.2298333333333</v>
      </c>
      <c r="AD65" s="1">
        <f t="shared" si="52"/>
        <v>0.29</v>
      </c>
      <c r="AE65" s="29">
        <f t="shared" si="53"/>
        <v>100.70276490664</v>
      </c>
      <c r="AF65" s="1">
        <f t="shared" si="54"/>
        <v>3859743.59863452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36">
        <v>27.3202214041935</v>
      </c>
      <c r="E66" s="19">
        <f t="shared" si="55"/>
        <v>27.779386303871</v>
      </c>
      <c r="F66" s="16" t="s">
        <v>73</v>
      </c>
      <c r="G66" s="13">
        <v>9</v>
      </c>
      <c r="H66" s="18">
        <f t="shared" si="40"/>
        <v>27.3202214041935</v>
      </c>
      <c r="I66" s="18">
        <f t="shared" si="41"/>
        <v>300.470221404194</v>
      </c>
      <c r="J66" s="18">
        <f t="shared" si="42"/>
        <v>0.445466240475963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6.3759630664888</v>
      </c>
      <c r="P66" s="18">
        <f t="shared" si="45"/>
        <v>2.84027629664236</v>
      </c>
      <c r="Q66" s="23">
        <f t="shared" si="46"/>
        <v>0.823680126026283</v>
      </c>
      <c r="R66" s="18">
        <f t="shared" si="47"/>
        <v>0.87929595</v>
      </c>
      <c r="S66" s="24">
        <f t="shared" si="48"/>
        <v>0.936749596112985</v>
      </c>
      <c r="T66" s="3">
        <v>0.27</v>
      </c>
      <c r="U66" s="25">
        <f t="shared" si="49"/>
        <v>0.252922390950506</v>
      </c>
      <c r="V66" s="3">
        <v>229.1</v>
      </c>
      <c r="W66" s="26">
        <v>15.1</v>
      </c>
      <c r="X66" s="26">
        <v>6</v>
      </c>
      <c r="Y66" s="26">
        <v>3</v>
      </c>
      <c r="Z66" s="26">
        <v>7</v>
      </c>
      <c r="AA66" s="3">
        <v>30.2</v>
      </c>
      <c r="AB66" s="2">
        <f t="shared" si="50"/>
        <v>0.339542820561683</v>
      </c>
      <c r="AC66" s="28">
        <f t="shared" si="51"/>
        <v>11.2298333333333</v>
      </c>
      <c r="AD66" s="1">
        <f t="shared" si="52"/>
        <v>0.29</v>
      </c>
      <c r="AE66" s="29">
        <f t="shared" si="53"/>
        <v>100.70276490664</v>
      </c>
      <c r="AF66" s="1">
        <f t="shared" si="54"/>
        <v>3839805.77557556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36">
        <v>26.1965754893333</v>
      </c>
      <c r="E67" s="19">
        <f t="shared" si="55"/>
        <v>27.3202214041935</v>
      </c>
      <c r="F67" s="16" t="s">
        <v>73</v>
      </c>
      <c r="G67" s="13">
        <v>10</v>
      </c>
      <c r="H67" s="18">
        <f t="shared" si="40"/>
        <v>26.1965754893333</v>
      </c>
      <c r="I67" s="18">
        <f t="shared" si="41"/>
        <v>299.346575489333</v>
      </c>
      <c r="J67" s="18">
        <f t="shared" si="42"/>
        <v>0.39444645327325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6.56774176984644</v>
      </c>
      <c r="P67" s="18">
        <f t="shared" si="45"/>
        <v>2.59062244713051</v>
      </c>
      <c r="Q67" s="23">
        <f t="shared" si="46"/>
        <v>0.751280509667847</v>
      </c>
      <c r="R67" s="18">
        <f t="shared" si="47"/>
        <v>0.87929595</v>
      </c>
      <c r="S67" s="24">
        <f t="shared" si="48"/>
        <v>0.854411429585052</v>
      </c>
      <c r="T67" s="3">
        <v>0.27</v>
      </c>
      <c r="U67" s="25">
        <f t="shared" si="49"/>
        <v>0.230691085987964</v>
      </c>
      <c r="V67" s="3">
        <v>229.1</v>
      </c>
      <c r="W67" s="26">
        <v>15.1</v>
      </c>
      <c r="X67" s="26">
        <v>6</v>
      </c>
      <c r="Y67" s="26">
        <v>3</v>
      </c>
      <c r="Z67" s="26">
        <v>7</v>
      </c>
      <c r="AA67" s="3">
        <v>30.2</v>
      </c>
      <c r="AB67" s="2">
        <f t="shared" si="50"/>
        <v>0.335223278007461</v>
      </c>
      <c r="AC67" s="28">
        <f t="shared" si="51"/>
        <v>11.2298333333333</v>
      </c>
      <c r="AD67" s="1">
        <f t="shared" si="52"/>
        <v>0.29</v>
      </c>
      <c r="AE67" s="29">
        <f t="shared" si="53"/>
        <v>100.70276490664</v>
      </c>
      <c r="AF67" s="1">
        <f t="shared" si="54"/>
        <v>3790957.13722088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36">
        <v>24.5323745819355</v>
      </c>
      <c r="E68" s="19">
        <f t="shared" si="55"/>
        <v>26.1965754893333</v>
      </c>
      <c r="F68" s="16" t="s">
        <v>73</v>
      </c>
      <c r="G68" s="13">
        <v>11</v>
      </c>
      <c r="H68" s="18">
        <f t="shared" si="40"/>
        <v>24.5323745819355</v>
      </c>
      <c r="I68" s="18">
        <f t="shared" si="41"/>
        <v>297.682374581935</v>
      </c>
      <c r="J68" s="18">
        <f t="shared" si="42"/>
        <v>0.328863061631633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3.77826335658014</v>
      </c>
      <c r="O68" s="18">
        <f t="shared" si="56"/>
        <v>3.2309109661358</v>
      </c>
      <c r="P68" s="18">
        <f t="shared" si="45"/>
        <v>1.06252727218264</v>
      </c>
      <c r="Q68" s="23">
        <f t="shared" si="46"/>
        <v>0.308132908932964</v>
      </c>
      <c r="R68" s="18">
        <f t="shared" si="47"/>
        <v>0.87929595</v>
      </c>
      <c r="S68" s="24">
        <f t="shared" si="48"/>
        <v>0.350431397907569</v>
      </c>
      <c r="T68" s="3">
        <v>0.27</v>
      </c>
      <c r="U68" s="25">
        <f t="shared" si="49"/>
        <v>0.0946164774350438</v>
      </c>
      <c r="V68" s="3">
        <v>229.1</v>
      </c>
      <c r="W68" s="26">
        <v>15.1</v>
      </c>
      <c r="X68" s="26">
        <v>6</v>
      </c>
      <c r="Y68" s="26">
        <v>3</v>
      </c>
      <c r="Z68" s="26">
        <v>7</v>
      </c>
      <c r="AA68" s="3">
        <v>30.2</v>
      </c>
      <c r="AB68" s="2">
        <f t="shared" si="50"/>
        <v>0.308783981565629</v>
      </c>
      <c r="AC68" s="28">
        <f t="shared" si="51"/>
        <v>11.2298333333333</v>
      </c>
      <c r="AD68" s="1">
        <f t="shared" si="52"/>
        <v>0.29</v>
      </c>
      <c r="AE68" s="29">
        <f t="shared" si="53"/>
        <v>100.70276490664</v>
      </c>
      <c r="AF68" s="1">
        <f t="shared" si="54"/>
        <v>3491961.67322738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36">
        <v>22.8968254476667</v>
      </c>
      <c r="E69" s="19">
        <f t="shared" si="55"/>
        <v>24.5323745819355</v>
      </c>
      <c r="F69" s="16" t="s">
        <v>75</v>
      </c>
      <c r="G69" s="13">
        <v>12</v>
      </c>
      <c r="H69" s="18">
        <f t="shared" si="40"/>
        <v>22.8968254476667</v>
      </c>
      <c r="I69" s="18">
        <f t="shared" si="41"/>
        <v>296.046825447667</v>
      </c>
      <c r="J69" s="18">
        <f t="shared" si="42"/>
        <v>0.274496426743487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5.20043869395316</v>
      </c>
      <c r="P69" s="18">
        <f t="shared" si="45"/>
        <v>1.42750183898871</v>
      </c>
      <c r="Q69" s="23">
        <f t="shared" si="46"/>
        <v>0.413975533306726</v>
      </c>
      <c r="R69" s="18">
        <f t="shared" si="47"/>
        <v>0.87929595</v>
      </c>
      <c r="S69" s="24">
        <f t="shared" si="48"/>
        <v>0.470803411873699</v>
      </c>
      <c r="T69" s="3">
        <v>0.27</v>
      </c>
      <c r="U69" s="25">
        <f t="shared" si="49"/>
        <v>0.127116921205899</v>
      </c>
      <c r="V69" s="3">
        <v>220.1</v>
      </c>
      <c r="W69" s="26">
        <v>12.1</v>
      </c>
      <c r="X69" s="26">
        <v>4.5</v>
      </c>
      <c r="Y69" s="26">
        <v>1.5</v>
      </c>
      <c r="Z69" s="26">
        <v>6.8</v>
      </c>
      <c r="AA69" s="3">
        <v>30.2</v>
      </c>
      <c r="AB69" s="2">
        <f t="shared" si="50"/>
        <v>0.299898817790306</v>
      </c>
      <c r="AC69" s="28">
        <f t="shared" si="51"/>
        <v>11.2298333333333</v>
      </c>
      <c r="AD69" s="1">
        <f t="shared" si="52"/>
        <v>0.29</v>
      </c>
      <c r="AE69" s="29">
        <f t="shared" si="53"/>
        <v>100.70276490664</v>
      </c>
      <c r="AF69" s="1">
        <f t="shared" si="54"/>
        <v>3391481.55373912</v>
      </c>
      <c r="AG69" s="1">
        <f>SUM(AF58:AF69)</f>
        <v>42542213.208539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36">
        <v>17.6221613090323</v>
      </c>
      <c r="E70" s="19">
        <f t="shared" si="55"/>
        <v>22.8968254476667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36">
        <v>19.4843583332258</v>
      </c>
      <c r="E74" s="16"/>
      <c r="F74" s="16"/>
      <c r="G74" s="13">
        <v>1</v>
      </c>
      <c r="H74" s="18">
        <f t="shared" ref="H74:H85" si="57">E75</f>
        <v>19.4843583332258</v>
      </c>
      <c r="I74" s="18">
        <f t="shared" ref="I74:I85" si="58">H74+273.15</f>
        <v>292.634358333226</v>
      </c>
      <c r="J74" s="18">
        <f t="shared" ref="J74:J85" si="59">EXP(($C$16*(I74-$C$14))/($C$17*I74*$C$14))</f>
        <v>0.18705617486987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0.0974974194656736</v>
      </c>
      <c r="Q74" s="23">
        <f t="shared" ref="Q74:Q85" si="63">P74*$B$76</f>
        <v>0.0253493290610751</v>
      </c>
      <c r="R74" s="18">
        <f t="shared" ref="R74:R85" si="64">L74*$B$76</f>
        <v>0.1355172</v>
      </c>
      <c r="S74" s="24">
        <f t="shared" ref="S74:S85" si="65">Q74/R74</f>
        <v>0.18705617486987</v>
      </c>
      <c r="T74" s="3">
        <v>0.01</v>
      </c>
      <c r="U74" s="25">
        <f t="shared" ref="U74:U85" si="66">S74*T74</f>
        <v>0.0018705617486987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0.0118205617486987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0</v>
      </c>
      <c r="AX74" s="1">
        <f t="shared" ref="AX74:AX85" si="73">AW74*10000*AV74*0.67*AU74*AT74</f>
        <v>0</v>
      </c>
    </row>
    <row r="75" s="1" customFormat="1" spans="1:50">
      <c r="A75" s="13" t="s">
        <v>74</v>
      </c>
      <c r="B75" s="13">
        <v>1</v>
      </c>
      <c r="C75" s="16">
        <v>1</v>
      </c>
      <c r="D75" s="36">
        <v>15.1659775941935</v>
      </c>
      <c r="E75" s="19">
        <f t="shared" ref="E75:E86" si="74">D74</f>
        <v>19.4843583332258</v>
      </c>
      <c r="F75" s="16" t="s">
        <v>73</v>
      </c>
      <c r="G75" s="13">
        <v>2</v>
      </c>
      <c r="H75" s="18">
        <f t="shared" si="57"/>
        <v>15.1659775941935</v>
      </c>
      <c r="I75" s="18">
        <f t="shared" si="58"/>
        <v>288.315977594193</v>
      </c>
      <c r="J75" s="18">
        <f t="shared" si="59"/>
        <v>0.113641590787696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0.944942580534326</v>
      </c>
      <c r="P75" s="18">
        <f t="shared" si="62"/>
        <v>0.107384778054951</v>
      </c>
      <c r="Q75" s="23">
        <f t="shared" si="63"/>
        <v>0.0279200422942874</v>
      </c>
      <c r="R75" s="18">
        <f t="shared" si="64"/>
        <v>0.1355172</v>
      </c>
      <c r="S75" s="24">
        <f t="shared" si="65"/>
        <v>0.206025820296519</v>
      </c>
      <c r="T75" s="3">
        <v>0.01</v>
      </c>
      <c r="U75" s="25">
        <f t="shared" si="66"/>
        <v>0.00206025820296519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0.005</v>
      </c>
      <c r="AF75" s="3">
        <v>0.49</v>
      </c>
      <c r="AG75" s="25">
        <f t="shared" si="67"/>
        <v>0.00245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0.015</v>
      </c>
      <c r="AR75" s="3">
        <v>0.5</v>
      </c>
      <c r="AS75" s="3">
        <f t="shared" si="68"/>
        <v>0.0075</v>
      </c>
      <c r="AT75" s="2">
        <f t="shared" si="69"/>
        <v>0.0120102582029652</v>
      </c>
      <c r="AU75" s="28">
        <f t="shared" si="70"/>
        <v>52.122</v>
      </c>
      <c r="AV75" s="1">
        <f t="shared" si="71"/>
        <v>0.26</v>
      </c>
      <c r="AW75" s="2">
        <f t="shared" si="72"/>
        <v>0</v>
      </c>
      <c r="AX75" s="1">
        <f t="shared" si="73"/>
        <v>0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36">
        <v>18.7854619985714</v>
      </c>
      <c r="E76" s="19">
        <f t="shared" si="74"/>
        <v>15.1659775941935</v>
      </c>
      <c r="F76" s="16" t="s">
        <v>73</v>
      </c>
      <c r="G76" s="13">
        <v>3</v>
      </c>
      <c r="H76" s="18">
        <f t="shared" si="57"/>
        <v>18.7854619985714</v>
      </c>
      <c r="I76" s="18">
        <f t="shared" si="58"/>
        <v>291.935461998571</v>
      </c>
      <c r="J76" s="18">
        <f t="shared" si="59"/>
        <v>0.172734090642714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1.35877780247937</v>
      </c>
      <c r="P76" s="18">
        <f t="shared" si="62"/>
        <v>0.23470724809678</v>
      </c>
      <c r="Q76" s="23">
        <f t="shared" si="63"/>
        <v>0.0610238845051628</v>
      </c>
      <c r="R76" s="18">
        <f t="shared" si="64"/>
        <v>0.1355172</v>
      </c>
      <c r="S76" s="24">
        <f t="shared" si="65"/>
        <v>0.450303610945052</v>
      </c>
      <c r="T76" s="3">
        <v>0.01</v>
      </c>
      <c r="U76" s="25">
        <f t="shared" si="66"/>
        <v>0.00450303610945052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0.005</v>
      </c>
      <c r="AF76" s="3">
        <v>0.49</v>
      </c>
      <c r="AG76" s="25">
        <f t="shared" si="67"/>
        <v>0.00245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0.015</v>
      </c>
      <c r="AR76" s="3">
        <v>0.5</v>
      </c>
      <c r="AS76" s="3">
        <f t="shared" si="68"/>
        <v>0.0075</v>
      </c>
      <c r="AT76" s="2">
        <f t="shared" si="69"/>
        <v>0.0144530361094505</v>
      </c>
      <c r="AU76" s="28">
        <f t="shared" si="70"/>
        <v>52.122</v>
      </c>
      <c r="AV76" s="1">
        <f t="shared" si="71"/>
        <v>0.26</v>
      </c>
      <c r="AW76" s="2">
        <f t="shared" si="72"/>
        <v>0</v>
      </c>
      <c r="AX76" s="1">
        <f t="shared" si="73"/>
        <v>0</v>
      </c>
    </row>
    <row r="77" s="1" customFormat="1" spans="1:50">
      <c r="A77" s="13"/>
      <c r="B77" s="13"/>
      <c r="C77" s="16">
        <v>3</v>
      </c>
      <c r="D77" s="36">
        <v>18.638852676129</v>
      </c>
      <c r="E77" s="19">
        <f t="shared" si="74"/>
        <v>18.7854619985714</v>
      </c>
      <c r="F77" s="16" t="s">
        <v>73</v>
      </c>
      <c r="G77" s="13">
        <v>4</v>
      </c>
      <c r="H77" s="18">
        <f t="shared" si="57"/>
        <v>18.638852676129</v>
      </c>
      <c r="I77" s="18">
        <f t="shared" si="58"/>
        <v>291.788852676129</v>
      </c>
      <c r="J77" s="18">
        <f t="shared" si="59"/>
        <v>0.169863534855195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1.64529055438259</v>
      </c>
      <c r="P77" s="18">
        <f t="shared" si="62"/>
        <v>0.279474869431291</v>
      </c>
      <c r="Q77" s="23">
        <f t="shared" si="63"/>
        <v>0.0726634660521357</v>
      </c>
      <c r="R77" s="18">
        <f t="shared" si="64"/>
        <v>0.1355172</v>
      </c>
      <c r="S77" s="24">
        <f t="shared" si="65"/>
        <v>0.5361936791207</v>
      </c>
      <c r="T77" s="3">
        <v>0.01</v>
      </c>
      <c r="U77" s="25">
        <f t="shared" si="66"/>
        <v>0.005361936791207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0.005</v>
      </c>
      <c r="AF77" s="3">
        <v>0.49</v>
      </c>
      <c r="AG77" s="25">
        <f t="shared" si="67"/>
        <v>0.00245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0.015</v>
      </c>
      <c r="AR77" s="3">
        <v>0.5</v>
      </c>
      <c r="AS77" s="3">
        <f t="shared" si="68"/>
        <v>0.0075</v>
      </c>
      <c r="AT77" s="2">
        <f t="shared" si="69"/>
        <v>0.015311936791207</v>
      </c>
      <c r="AU77" s="28">
        <f t="shared" si="70"/>
        <v>52.122</v>
      </c>
      <c r="AV77" s="1">
        <f t="shared" si="71"/>
        <v>0.26</v>
      </c>
      <c r="AW77" s="2">
        <f t="shared" si="72"/>
        <v>0</v>
      </c>
      <c r="AX77" s="1">
        <f t="shared" si="73"/>
        <v>0</v>
      </c>
    </row>
    <row r="78" s="1" customFormat="1" spans="1:50">
      <c r="A78" s="13"/>
      <c r="B78" s="13"/>
      <c r="C78" s="16">
        <v>4</v>
      </c>
      <c r="D78" s="36">
        <v>23.4243558016667</v>
      </c>
      <c r="E78" s="19">
        <f t="shared" si="74"/>
        <v>18.638852676129</v>
      </c>
      <c r="F78" s="16" t="s">
        <v>73</v>
      </c>
      <c r="G78" s="13">
        <v>5</v>
      </c>
      <c r="H78" s="18">
        <f t="shared" si="57"/>
        <v>23.4243558016667</v>
      </c>
      <c r="I78" s="18">
        <f t="shared" si="58"/>
        <v>296.574355801667</v>
      </c>
      <c r="J78" s="18">
        <f t="shared" si="59"/>
        <v>0.291033983338322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1.29752490070374</v>
      </c>
      <c r="O78" s="18">
        <f t="shared" si="75"/>
        <v>0.589510784247565</v>
      </c>
      <c r="P78" s="18">
        <f t="shared" si="62"/>
        <v>0.171567671760467</v>
      </c>
      <c r="Q78" s="23">
        <f t="shared" si="63"/>
        <v>0.0446075946577214</v>
      </c>
      <c r="R78" s="18">
        <f t="shared" si="64"/>
        <v>0.1355172</v>
      </c>
      <c r="S78" s="24">
        <f t="shared" si="65"/>
        <v>0.329165557270379</v>
      </c>
      <c r="T78" s="3">
        <v>0.01</v>
      </c>
      <c r="U78" s="25">
        <f t="shared" si="66"/>
        <v>0.00329165557270379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0.0132416555727038</v>
      </c>
      <c r="AU78" s="28">
        <f t="shared" si="70"/>
        <v>52.122</v>
      </c>
      <c r="AV78" s="1">
        <f t="shared" si="71"/>
        <v>0.26</v>
      </c>
      <c r="AW78" s="2">
        <f t="shared" si="72"/>
        <v>0</v>
      </c>
      <c r="AX78" s="1">
        <f t="shared" si="73"/>
        <v>0</v>
      </c>
    </row>
    <row r="79" s="1" customFormat="1" spans="1:50">
      <c r="A79" s="13"/>
      <c r="B79" s="13"/>
      <c r="C79" s="16">
        <v>5</v>
      </c>
      <c r="D79" s="36">
        <v>26.58776208</v>
      </c>
      <c r="E79" s="19">
        <f t="shared" si="74"/>
        <v>23.4243558016667</v>
      </c>
      <c r="F79" s="16" t="s">
        <v>75</v>
      </c>
      <c r="G79" s="13">
        <v>6</v>
      </c>
      <c r="H79" s="18">
        <f t="shared" si="57"/>
        <v>26.58776208</v>
      </c>
      <c r="I79" s="18">
        <f t="shared" si="58"/>
        <v>299.73776208</v>
      </c>
      <c r="J79" s="18">
        <f t="shared" si="59"/>
        <v>0.411551437065091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0.939163112487098</v>
      </c>
      <c r="P79" s="18">
        <f t="shared" si="62"/>
        <v>0.386513928582589</v>
      </c>
      <c r="Q79" s="23">
        <f t="shared" si="63"/>
        <v>0.100493621431473</v>
      </c>
      <c r="R79" s="18">
        <f t="shared" si="64"/>
        <v>0.1355172</v>
      </c>
      <c r="S79" s="24">
        <f t="shared" si="65"/>
        <v>0.741556211547118</v>
      </c>
      <c r="T79" s="3">
        <v>0.01</v>
      </c>
      <c r="U79" s="25">
        <f t="shared" si="66"/>
        <v>0.00741556211547118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0.01</v>
      </c>
      <c r="AF79" s="3">
        <v>0.49</v>
      </c>
      <c r="AG79" s="25">
        <f t="shared" si="67"/>
        <v>0.0049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0.02</v>
      </c>
      <c r="AR79" s="3">
        <v>0.5</v>
      </c>
      <c r="AS79" s="3">
        <f t="shared" si="68"/>
        <v>0.01</v>
      </c>
      <c r="AT79" s="2">
        <f t="shared" si="69"/>
        <v>0.0223155621154712</v>
      </c>
      <c r="AU79" s="28">
        <f t="shared" si="70"/>
        <v>52.122</v>
      </c>
      <c r="AV79" s="1">
        <f t="shared" si="71"/>
        <v>0.26</v>
      </c>
      <c r="AW79" s="2">
        <f t="shared" si="72"/>
        <v>0</v>
      </c>
      <c r="AX79" s="1">
        <f t="shared" si="73"/>
        <v>0</v>
      </c>
    </row>
    <row r="80" s="1" customFormat="1" spans="1:50">
      <c r="A80" s="13"/>
      <c r="B80" s="13"/>
      <c r="C80" s="16">
        <v>6</v>
      </c>
      <c r="D80" s="36">
        <v>27.9966654016667</v>
      </c>
      <c r="E80" s="19">
        <f t="shared" si="74"/>
        <v>26.58776208</v>
      </c>
      <c r="F80" s="16" t="s">
        <v>73</v>
      </c>
      <c r="G80" s="13">
        <v>7</v>
      </c>
      <c r="H80" s="18">
        <f t="shared" si="57"/>
        <v>27.9966654016667</v>
      </c>
      <c r="I80" s="18">
        <f t="shared" si="58"/>
        <v>301.146665401667</v>
      </c>
      <c r="J80" s="18">
        <f t="shared" si="59"/>
        <v>0.479100726941935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1.07386918390451</v>
      </c>
      <c r="P80" s="18">
        <f t="shared" si="62"/>
        <v>0.514491506649193</v>
      </c>
      <c r="Q80" s="23">
        <f t="shared" si="63"/>
        <v>0.13376779172879</v>
      </c>
      <c r="R80" s="18">
        <f t="shared" si="64"/>
        <v>0.1355172</v>
      </c>
      <c r="S80" s="24">
        <f t="shared" si="65"/>
        <v>0.987090876499737</v>
      </c>
      <c r="T80" s="3">
        <v>0.01</v>
      </c>
      <c r="U80" s="25">
        <f t="shared" si="66"/>
        <v>0.00987090876499737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0.01</v>
      </c>
      <c r="AF80" s="3">
        <v>0.49</v>
      </c>
      <c r="AG80" s="25">
        <f t="shared" si="67"/>
        <v>0.0049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0.02</v>
      </c>
      <c r="AR80" s="3">
        <v>0.5</v>
      </c>
      <c r="AS80" s="3">
        <f t="shared" si="68"/>
        <v>0.01</v>
      </c>
      <c r="AT80" s="2">
        <f t="shared" si="69"/>
        <v>0.0247709087649974</v>
      </c>
      <c r="AU80" s="28">
        <f t="shared" si="70"/>
        <v>52.122</v>
      </c>
      <c r="AV80" s="1">
        <f t="shared" si="71"/>
        <v>0.26</v>
      </c>
      <c r="AW80" s="2">
        <f t="shared" si="72"/>
        <v>0</v>
      </c>
      <c r="AX80" s="1">
        <f t="shared" si="73"/>
        <v>0</v>
      </c>
    </row>
    <row r="81" s="1" customFormat="1" spans="1:50">
      <c r="A81" s="13"/>
      <c r="B81" s="13"/>
      <c r="C81" s="16">
        <v>7</v>
      </c>
      <c r="D81" s="36">
        <v>27.779386303871</v>
      </c>
      <c r="E81" s="19">
        <f t="shared" si="74"/>
        <v>27.9966654016667</v>
      </c>
      <c r="F81" s="16" t="s">
        <v>73</v>
      </c>
      <c r="G81" s="13">
        <v>8</v>
      </c>
      <c r="H81" s="18">
        <f t="shared" si="57"/>
        <v>27.779386303871</v>
      </c>
      <c r="I81" s="18">
        <f t="shared" si="58"/>
        <v>300.929386303871</v>
      </c>
      <c r="J81" s="18">
        <f t="shared" si="59"/>
        <v>0.468045733788634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1.08059767725532</v>
      </c>
      <c r="P81" s="18">
        <f t="shared" si="62"/>
        <v>0.505769132781258</v>
      </c>
      <c r="Q81" s="23">
        <f t="shared" si="63"/>
        <v>0.131499974523127</v>
      </c>
      <c r="R81" s="18">
        <f t="shared" si="64"/>
        <v>0.1355172</v>
      </c>
      <c r="S81" s="24">
        <f t="shared" si="65"/>
        <v>0.970356342391424</v>
      </c>
      <c r="T81" s="3">
        <v>0.01</v>
      </c>
      <c r="U81" s="25">
        <f t="shared" si="66"/>
        <v>0.00970356342391424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0.0246035634239142</v>
      </c>
      <c r="AU81" s="28">
        <f t="shared" si="70"/>
        <v>52.122</v>
      </c>
      <c r="AV81" s="1">
        <f t="shared" si="71"/>
        <v>0.26</v>
      </c>
      <c r="AW81" s="2">
        <f t="shared" si="72"/>
        <v>0</v>
      </c>
      <c r="AX81" s="1">
        <f t="shared" si="73"/>
        <v>0</v>
      </c>
    </row>
    <row r="82" s="1" customFormat="1" spans="1:50">
      <c r="A82" s="13"/>
      <c r="B82" s="13"/>
      <c r="C82" s="16">
        <v>8</v>
      </c>
      <c r="D82" s="36">
        <v>27.3202214041935</v>
      </c>
      <c r="E82" s="19">
        <f t="shared" si="74"/>
        <v>27.779386303871</v>
      </c>
      <c r="F82" s="16" t="s">
        <v>73</v>
      </c>
      <c r="G82" s="13">
        <v>9</v>
      </c>
      <c r="H82" s="18">
        <f t="shared" si="57"/>
        <v>27.3202214041935</v>
      </c>
      <c r="I82" s="18">
        <f t="shared" si="58"/>
        <v>300.470221404194</v>
      </c>
      <c r="J82" s="18">
        <f t="shared" si="59"/>
        <v>0.445466240475963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1.09604854447406</v>
      </c>
      <c r="P82" s="18">
        <f t="shared" si="62"/>
        <v>0.48825262448601</v>
      </c>
      <c r="Q82" s="23">
        <f t="shared" si="63"/>
        <v>0.126945682366363</v>
      </c>
      <c r="R82" s="18">
        <f t="shared" si="64"/>
        <v>0.1355172</v>
      </c>
      <c r="S82" s="24">
        <f t="shared" si="65"/>
        <v>0.936749596112985</v>
      </c>
      <c r="T82" s="3">
        <v>0.01</v>
      </c>
      <c r="U82" s="25">
        <f t="shared" si="66"/>
        <v>0.00936749596112985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0.01</v>
      </c>
      <c r="AF82" s="3">
        <v>0.49</v>
      </c>
      <c r="AG82" s="25">
        <f t="shared" si="67"/>
        <v>0.0049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0.02</v>
      </c>
      <c r="AR82" s="3">
        <v>0.5</v>
      </c>
      <c r="AS82" s="3">
        <f t="shared" si="68"/>
        <v>0.01</v>
      </c>
      <c r="AT82" s="2">
        <f t="shared" si="69"/>
        <v>0.0242674959611298</v>
      </c>
      <c r="AU82" s="28">
        <f t="shared" si="70"/>
        <v>52.122</v>
      </c>
      <c r="AV82" s="1">
        <f t="shared" si="71"/>
        <v>0.26</v>
      </c>
      <c r="AW82" s="2">
        <f t="shared" si="72"/>
        <v>0</v>
      </c>
      <c r="AX82" s="1">
        <f t="shared" si="73"/>
        <v>0</v>
      </c>
    </row>
    <row r="83" s="1" customFormat="1" spans="1:50">
      <c r="A83" s="13"/>
      <c r="B83" s="13"/>
      <c r="C83" s="16">
        <v>9</v>
      </c>
      <c r="D83" s="36">
        <v>26.1965754893333</v>
      </c>
      <c r="E83" s="19">
        <f t="shared" si="74"/>
        <v>27.3202214041935</v>
      </c>
      <c r="F83" s="16" t="s">
        <v>73</v>
      </c>
      <c r="G83" s="13">
        <v>10</v>
      </c>
      <c r="H83" s="18">
        <f t="shared" si="57"/>
        <v>26.1965754893333</v>
      </c>
      <c r="I83" s="18">
        <f t="shared" si="58"/>
        <v>299.346575489333</v>
      </c>
      <c r="J83" s="18">
        <f t="shared" si="59"/>
        <v>0.39444645327325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1.12901591998805</v>
      </c>
      <c r="P83" s="18">
        <f t="shared" si="62"/>
        <v>0.445336325328321</v>
      </c>
      <c r="Q83" s="23">
        <f t="shared" si="63"/>
        <v>0.115787444585363</v>
      </c>
      <c r="R83" s="18">
        <f t="shared" si="64"/>
        <v>0.1355172</v>
      </c>
      <c r="S83" s="24">
        <f t="shared" si="65"/>
        <v>0.854411429585053</v>
      </c>
      <c r="T83" s="3">
        <v>0.01</v>
      </c>
      <c r="U83" s="25">
        <f t="shared" si="66"/>
        <v>0.00854411429585053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0.01</v>
      </c>
      <c r="AF83" s="3">
        <v>0.49</v>
      </c>
      <c r="AG83" s="25">
        <f t="shared" si="67"/>
        <v>0.0049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0.02</v>
      </c>
      <c r="AR83" s="3">
        <v>0.5</v>
      </c>
      <c r="AS83" s="3">
        <f t="shared" si="68"/>
        <v>0.01</v>
      </c>
      <c r="AT83" s="2">
        <f t="shared" si="69"/>
        <v>0.0234441142958505</v>
      </c>
      <c r="AU83" s="28">
        <f t="shared" si="70"/>
        <v>52.122</v>
      </c>
      <c r="AV83" s="1">
        <f t="shared" si="71"/>
        <v>0.26</v>
      </c>
      <c r="AW83" s="2">
        <f t="shared" si="72"/>
        <v>0</v>
      </c>
      <c r="AX83" s="1">
        <f t="shared" si="73"/>
        <v>0</v>
      </c>
    </row>
    <row r="84" s="1" customFormat="1" spans="1:50">
      <c r="A84" s="13"/>
      <c r="B84" s="13"/>
      <c r="C84" s="16">
        <v>10</v>
      </c>
      <c r="D84" s="36">
        <v>24.5323745819355</v>
      </c>
      <c r="E84" s="19">
        <f t="shared" si="74"/>
        <v>26.1965754893333</v>
      </c>
      <c r="F84" s="16" t="s">
        <v>73</v>
      </c>
      <c r="G84" s="13">
        <v>11</v>
      </c>
      <c r="H84" s="18">
        <f t="shared" si="57"/>
        <v>24.5323745819355</v>
      </c>
      <c r="I84" s="18">
        <f t="shared" si="58"/>
        <v>297.682374581935</v>
      </c>
      <c r="J84" s="18">
        <f t="shared" si="59"/>
        <v>0.328863061631633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0.649495614926741</v>
      </c>
      <c r="O84" s="18">
        <f t="shared" si="75"/>
        <v>0.555403979732986</v>
      </c>
      <c r="P84" s="18">
        <f t="shared" si="62"/>
        <v>0.182651853217383</v>
      </c>
      <c r="Q84" s="23">
        <f t="shared" si="63"/>
        <v>0.0474894818365197</v>
      </c>
      <c r="R84" s="18">
        <f t="shared" si="64"/>
        <v>0.1355172</v>
      </c>
      <c r="S84" s="24">
        <f t="shared" si="65"/>
        <v>0.350431397907569</v>
      </c>
      <c r="T84" s="3">
        <v>0.01</v>
      </c>
      <c r="U84" s="25">
        <f t="shared" si="66"/>
        <v>0.00350431397907569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0.01</v>
      </c>
      <c r="AF84" s="3">
        <v>0.49</v>
      </c>
      <c r="AG84" s="25">
        <f t="shared" si="67"/>
        <v>0.0049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0.02</v>
      </c>
      <c r="AR84" s="3">
        <v>0.5</v>
      </c>
      <c r="AS84" s="3">
        <f t="shared" si="68"/>
        <v>0.01</v>
      </c>
      <c r="AT84" s="2">
        <f t="shared" si="69"/>
        <v>0.0184043139790757</v>
      </c>
      <c r="AU84" s="28">
        <f t="shared" si="70"/>
        <v>52.122</v>
      </c>
      <c r="AV84" s="1">
        <f t="shared" si="71"/>
        <v>0.26</v>
      </c>
      <c r="AW84" s="2">
        <f t="shared" si="72"/>
        <v>0</v>
      </c>
      <c r="AX84" s="1">
        <f t="shared" si="73"/>
        <v>0</v>
      </c>
    </row>
    <row r="85" s="1" customFormat="1" spans="1:51">
      <c r="A85" s="13"/>
      <c r="B85" s="13"/>
      <c r="C85" s="16">
        <v>11</v>
      </c>
      <c r="D85" s="36">
        <v>22.8968254476667</v>
      </c>
      <c r="E85" s="19">
        <f t="shared" si="74"/>
        <v>24.5323745819355</v>
      </c>
      <c r="F85" s="16" t="s">
        <v>75</v>
      </c>
      <c r="G85" s="13">
        <v>12</v>
      </c>
      <c r="H85" s="18">
        <f t="shared" si="57"/>
        <v>22.8968254476667</v>
      </c>
      <c r="I85" s="18">
        <f t="shared" si="58"/>
        <v>296.046825447667</v>
      </c>
      <c r="J85" s="18">
        <f t="shared" si="59"/>
        <v>0.274496426743487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0.893972126515603</v>
      </c>
      <c r="P85" s="18">
        <f t="shared" si="62"/>
        <v>0.24539215433681</v>
      </c>
      <c r="Q85" s="23">
        <f t="shared" si="63"/>
        <v>0.0638019601275705</v>
      </c>
      <c r="R85" s="18">
        <f t="shared" si="64"/>
        <v>0.1355172</v>
      </c>
      <c r="S85" s="24">
        <f t="shared" si="65"/>
        <v>0.470803411873699</v>
      </c>
      <c r="T85" s="3">
        <v>0.01</v>
      </c>
      <c r="U85" s="25">
        <f t="shared" si="66"/>
        <v>0.00470803411873699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0.005</v>
      </c>
      <c r="AF85" s="3">
        <v>0.49</v>
      </c>
      <c r="AG85" s="25">
        <f t="shared" si="67"/>
        <v>0.00245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0.015</v>
      </c>
      <c r="AR85" s="3">
        <v>0.5</v>
      </c>
      <c r="AS85" s="3">
        <f t="shared" si="68"/>
        <v>0.0075</v>
      </c>
      <c r="AT85" s="2">
        <f t="shared" si="69"/>
        <v>0.014658034118737</v>
      </c>
      <c r="AU85" s="28">
        <f t="shared" si="70"/>
        <v>52.122</v>
      </c>
      <c r="AV85" s="1">
        <f t="shared" si="71"/>
        <v>0.26</v>
      </c>
      <c r="AW85" s="2">
        <f t="shared" si="72"/>
        <v>0</v>
      </c>
      <c r="AX85" s="1">
        <f t="shared" si="73"/>
        <v>0</v>
      </c>
      <c r="AY85" s="1">
        <f>SUM(AX74:AX85)</f>
        <v>0</v>
      </c>
    </row>
    <row r="86" s="1" customFormat="1" spans="1:46">
      <c r="A86" s="13"/>
      <c r="B86" s="13"/>
      <c r="C86" s="16">
        <v>12</v>
      </c>
      <c r="D86" s="36">
        <v>17.6221613090323</v>
      </c>
      <c r="E86" s="19">
        <f t="shared" si="74"/>
        <v>22.8968254476667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36">
        <v>19.4843583332258</v>
      </c>
      <c r="E90" s="16"/>
      <c r="F90" s="16"/>
      <c r="G90" s="13">
        <v>1</v>
      </c>
      <c r="H90" s="18">
        <f t="shared" ref="H90:H101" si="76">E91</f>
        <v>19.4843583332258</v>
      </c>
      <c r="I90" s="18">
        <f t="shared" ref="I90:I101" si="77">H90+273.15</f>
        <v>292.634358333226</v>
      </c>
      <c r="J90" s="18">
        <f t="shared" ref="J90:J101" si="78">EXP(($C$16*(I90-$C$14))/($C$17*I90*$C$14))</f>
        <v>0.18705617486987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0.053254892985452</v>
      </c>
      <c r="Q90" s="23">
        <f t="shared" ref="Q90:Q101" si="82">P90*$B$76</f>
        <v>0.0138462721762175</v>
      </c>
      <c r="R90" s="18">
        <f t="shared" ref="R90:R101" si="83">L90*$B$76</f>
        <v>0.074022</v>
      </c>
      <c r="S90" s="24">
        <f t="shared" ref="S90:S101" si="84">Q90/R90</f>
        <v>0.18705617486987</v>
      </c>
      <c r="T90" s="3">
        <v>0.01</v>
      </c>
      <c r="U90" s="25">
        <f t="shared" ref="U90:U101" si="85">S90*T90</f>
        <v>0.0018705617486987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0.0118205617486987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</v>
      </c>
      <c r="AX90" s="1">
        <f t="shared" ref="AX90:AX101" si="92">AW90*10000*AV90*0.67*AU90*AT90</f>
        <v>0</v>
      </c>
      <c r="AZ90" s="2">
        <f t="shared" ref="AZ90:AZ101" si="93">$E$10</f>
        <v>0</v>
      </c>
      <c r="BA90" s="1">
        <f t="shared" ref="BA90:BA101" si="94">AZ90*10000*AV90*0.67*AU90*AT90</f>
        <v>0</v>
      </c>
    </row>
    <row r="91" s="1" customFormat="1" spans="1:53">
      <c r="A91" s="13" t="s">
        <v>74</v>
      </c>
      <c r="B91" s="13">
        <v>1</v>
      </c>
      <c r="C91" s="16">
        <v>1</v>
      </c>
      <c r="D91" s="36">
        <v>15.1659775941935</v>
      </c>
      <c r="E91" s="19">
        <f t="shared" ref="E91:E102" si="95">D90</f>
        <v>19.4843583332258</v>
      </c>
      <c r="F91" s="16" t="s">
        <v>73</v>
      </c>
      <c r="G91" s="13">
        <v>2</v>
      </c>
      <c r="H91" s="18">
        <f t="shared" si="76"/>
        <v>15.1659775941935</v>
      </c>
      <c r="I91" s="18">
        <f t="shared" si="77"/>
        <v>288.315977594193</v>
      </c>
      <c r="J91" s="18">
        <f t="shared" si="78"/>
        <v>0.113641590787696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0.516145107014548</v>
      </c>
      <c r="P91" s="18">
        <f t="shared" si="81"/>
        <v>0.0586555510384188</v>
      </c>
      <c r="Q91" s="23">
        <f t="shared" si="82"/>
        <v>0.0152504432699889</v>
      </c>
      <c r="R91" s="18">
        <f t="shared" si="83"/>
        <v>0.074022</v>
      </c>
      <c r="S91" s="24">
        <f t="shared" si="84"/>
        <v>0.206025820296519</v>
      </c>
      <c r="T91" s="3">
        <v>0.01</v>
      </c>
      <c r="U91" s="25">
        <f t="shared" si="85"/>
        <v>0.00206025820296519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0.005</v>
      </c>
      <c r="AF91" s="3">
        <v>0.49</v>
      </c>
      <c r="AG91" s="25">
        <f t="shared" si="86"/>
        <v>0.00245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0.015</v>
      </c>
      <c r="AR91" s="3">
        <v>0.5</v>
      </c>
      <c r="AS91" s="3">
        <f t="shared" si="87"/>
        <v>0.0075</v>
      </c>
      <c r="AT91" s="2">
        <f t="shared" si="88"/>
        <v>0.0120102582029652</v>
      </c>
      <c r="AU91" s="28">
        <f t="shared" si="89"/>
        <v>28.47</v>
      </c>
      <c r="AV91" s="1">
        <f t="shared" si="90"/>
        <v>0.26</v>
      </c>
      <c r="AW91" s="2">
        <f t="shared" si="91"/>
        <v>0</v>
      </c>
      <c r="AX91" s="1">
        <f t="shared" si="92"/>
        <v>0</v>
      </c>
      <c r="AZ91" s="2">
        <f t="shared" si="93"/>
        <v>0</v>
      </c>
      <c r="BA91" s="1">
        <f t="shared" si="94"/>
        <v>0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36">
        <v>18.7854619985714</v>
      </c>
      <c r="E92" s="19">
        <f t="shared" si="95"/>
        <v>15.1659775941935</v>
      </c>
      <c r="F92" s="16" t="s">
        <v>73</v>
      </c>
      <c r="G92" s="13">
        <v>3</v>
      </c>
      <c r="H92" s="18">
        <f t="shared" si="76"/>
        <v>18.7854619985714</v>
      </c>
      <c r="I92" s="18">
        <f t="shared" si="77"/>
        <v>291.935461998571</v>
      </c>
      <c r="J92" s="18">
        <f t="shared" si="78"/>
        <v>0.172734090642714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0.742189555976129</v>
      </c>
      <c r="P92" s="18">
        <f t="shared" si="81"/>
        <v>0.128201438036056</v>
      </c>
      <c r="Q92" s="23">
        <f t="shared" si="82"/>
        <v>0.0333323738893747</v>
      </c>
      <c r="R92" s="18">
        <f t="shared" si="83"/>
        <v>0.074022</v>
      </c>
      <c r="S92" s="24">
        <f t="shared" si="84"/>
        <v>0.450303610945052</v>
      </c>
      <c r="T92" s="3">
        <v>0.01</v>
      </c>
      <c r="U92" s="25">
        <f t="shared" si="85"/>
        <v>0.00450303610945052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0.005</v>
      </c>
      <c r="AF92" s="3">
        <v>0.49</v>
      </c>
      <c r="AG92" s="25">
        <f t="shared" si="86"/>
        <v>0.00245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0.015</v>
      </c>
      <c r="AR92" s="3">
        <v>0.5</v>
      </c>
      <c r="AS92" s="3">
        <f t="shared" si="87"/>
        <v>0.0075</v>
      </c>
      <c r="AT92" s="2">
        <f t="shared" si="88"/>
        <v>0.0144530361094505</v>
      </c>
      <c r="AU92" s="28">
        <f t="shared" si="89"/>
        <v>28.47</v>
      </c>
      <c r="AV92" s="1">
        <f t="shared" si="90"/>
        <v>0.26</v>
      </c>
      <c r="AW92" s="2">
        <f t="shared" si="91"/>
        <v>0</v>
      </c>
      <c r="AX92" s="1">
        <f t="shared" si="92"/>
        <v>0</v>
      </c>
      <c r="AZ92" s="2">
        <f t="shared" si="93"/>
        <v>0</v>
      </c>
      <c r="BA92" s="1">
        <f t="shared" si="94"/>
        <v>0</v>
      </c>
    </row>
    <row r="93" s="1" customFormat="1" spans="1:53">
      <c r="A93" s="13"/>
      <c r="B93" s="13"/>
      <c r="C93" s="16">
        <v>3</v>
      </c>
      <c r="D93" s="36">
        <v>18.638852676129</v>
      </c>
      <c r="E93" s="19">
        <f t="shared" si="95"/>
        <v>18.7854619985714</v>
      </c>
      <c r="F93" s="16" t="s">
        <v>73</v>
      </c>
      <c r="G93" s="13">
        <v>4</v>
      </c>
      <c r="H93" s="18">
        <f t="shared" si="76"/>
        <v>18.638852676129</v>
      </c>
      <c r="I93" s="18">
        <f t="shared" si="77"/>
        <v>291.788852676129</v>
      </c>
      <c r="J93" s="18">
        <f t="shared" si="78"/>
        <v>0.169863534855195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0.898688117940073</v>
      </c>
      <c r="P93" s="18">
        <f t="shared" si="81"/>
        <v>0.152654340445663</v>
      </c>
      <c r="Q93" s="23">
        <f t="shared" si="82"/>
        <v>0.0396901285158724</v>
      </c>
      <c r="R93" s="18">
        <f t="shared" si="83"/>
        <v>0.074022</v>
      </c>
      <c r="S93" s="24">
        <f t="shared" si="84"/>
        <v>0.5361936791207</v>
      </c>
      <c r="T93" s="3">
        <v>0.01</v>
      </c>
      <c r="U93" s="25">
        <f t="shared" si="85"/>
        <v>0.005361936791207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0.005</v>
      </c>
      <c r="AF93" s="3">
        <v>0.49</v>
      </c>
      <c r="AG93" s="25">
        <f t="shared" si="86"/>
        <v>0.00245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0.015</v>
      </c>
      <c r="AR93" s="3">
        <v>0.5</v>
      </c>
      <c r="AS93" s="3">
        <f t="shared" si="87"/>
        <v>0.0075</v>
      </c>
      <c r="AT93" s="2">
        <f t="shared" si="88"/>
        <v>0.015311936791207</v>
      </c>
      <c r="AU93" s="28">
        <f t="shared" si="89"/>
        <v>28.47</v>
      </c>
      <c r="AV93" s="1">
        <f t="shared" si="90"/>
        <v>0.26</v>
      </c>
      <c r="AW93" s="2">
        <f t="shared" si="91"/>
        <v>0</v>
      </c>
      <c r="AX93" s="1">
        <f t="shared" si="92"/>
        <v>0</v>
      </c>
      <c r="AZ93" s="2">
        <f t="shared" si="93"/>
        <v>0</v>
      </c>
      <c r="BA93" s="1">
        <f t="shared" si="94"/>
        <v>0</v>
      </c>
    </row>
    <row r="94" s="1" customFormat="1" spans="1:53">
      <c r="A94" s="13"/>
      <c r="B94" s="13"/>
      <c r="C94" s="16">
        <v>4</v>
      </c>
      <c r="D94" s="36">
        <v>23.4243558016667</v>
      </c>
      <c r="E94" s="19">
        <f t="shared" si="95"/>
        <v>18.638852676129</v>
      </c>
      <c r="F94" s="16" t="s">
        <v>73</v>
      </c>
      <c r="G94" s="13">
        <v>5</v>
      </c>
      <c r="H94" s="18">
        <f t="shared" si="76"/>
        <v>23.4243558016667</v>
      </c>
      <c r="I94" s="18">
        <f t="shared" si="77"/>
        <v>296.574355801667</v>
      </c>
      <c r="J94" s="18">
        <f t="shared" si="78"/>
        <v>0.291033983338322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0.708732088619689</v>
      </c>
      <c r="O94" s="18">
        <f t="shared" si="96"/>
        <v>0.32200168887472</v>
      </c>
      <c r="P94" s="18">
        <f t="shared" si="81"/>
        <v>0.0937134341548769</v>
      </c>
      <c r="Q94" s="23">
        <f t="shared" si="82"/>
        <v>0.024365492880268</v>
      </c>
      <c r="R94" s="18">
        <f t="shared" si="83"/>
        <v>0.074022</v>
      </c>
      <c r="S94" s="24">
        <f t="shared" si="84"/>
        <v>0.329165557270379</v>
      </c>
      <c r="T94" s="3">
        <v>0.01</v>
      </c>
      <c r="U94" s="25">
        <f t="shared" si="85"/>
        <v>0.00329165557270379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0.0132416555727038</v>
      </c>
      <c r="AU94" s="28">
        <f t="shared" si="89"/>
        <v>28.47</v>
      </c>
      <c r="AV94" s="1">
        <f t="shared" si="90"/>
        <v>0.26</v>
      </c>
      <c r="AW94" s="2">
        <f t="shared" si="91"/>
        <v>0</v>
      </c>
      <c r="AX94" s="1">
        <f t="shared" si="92"/>
        <v>0</v>
      </c>
      <c r="AZ94" s="2">
        <f t="shared" si="93"/>
        <v>0</v>
      </c>
      <c r="BA94" s="1">
        <f t="shared" si="94"/>
        <v>0</v>
      </c>
    </row>
    <row r="95" s="1" customFormat="1" spans="1:53">
      <c r="A95" s="13"/>
      <c r="B95" s="13"/>
      <c r="C95" s="16">
        <v>5</v>
      </c>
      <c r="D95" s="36">
        <v>26.58776208</v>
      </c>
      <c r="E95" s="19">
        <f t="shared" si="95"/>
        <v>23.4243558016667</v>
      </c>
      <c r="F95" s="16" t="s">
        <v>75</v>
      </c>
      <c r="G95" s="13">
        <v>6</v>
      </c>
      <c r="H95" s="18">
        <f t="shared" si="76"/>
        <v>26.58776208</v>
      </c>
      <c r="I95" s="18">
        <f t="shared" si="77"/>
        <v>299.73776208</v>
      </c>
      <c r="J95" s="18">
        <f t="shared" si="78"/>
        <v>0.411551437065091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0.512988254719843</v>
      </c>
      <c r="P95" s="18">
        <f t="shared" si="81"/>
        <v>0.211121053427465</v>
      </c>
      <c r="Q95" s="23">
        <f t="shared" si="82"/>
        <v>0.0548914738911408</v>
      </c>
      <c r="R95" s="18">
        <f t="shared" si="83"/>
        <v>0.074022</v>
      </c>
      <c r="S95" s="24">
        <f t="shared" si="84"/>
        <v>0.741556211547118</v>
      </c>
      <c r="T95" s="3">
        <v>0.01</v>
      </c>
      <c r="U95" s="25">
        <f t="shared" si="85"/>
        <v>0.00741556211547118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0.01</v>
      </c>
      <c r="AF95" s="3">
        <v>0.49</v>
      </c>
      <c r="AG95" s="25">
        <f t="shared" si="86"/>
        <v>0.0049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0.02</v>
      </c>
      <c r="AR95" s="3">
        <v>0.5</v>
      </c>
      <c r="AS95" s="3">
        <f t="shared" si="87"/>
        <v>0.01</v>
      </c>
      <c r="AT95" s="2">
        <f t="shared" si="88"/>
        <v>0.0223155621154712</v>
      </c>
      <c r="AU95" s="28">
        <f t="shared" si="89"/>
        <v>28.47</v>
      </c>
      <c r="AV95" s="1">
        <f t="shared" si="90"/>
        <v>0.26</v>
      </c>
      <c r="AW95" s="2">
        <f t="shared" si="91"/>
        <v>0</v>
      </c>
      <c r="AX95" s="1">
        <f t="shared" si="92"/>
        <v>0</v>
      </c>
      <c r="AZ95" s="2">
        <f t="shared" si="93"/>
        <v>0</v>
      </c>
      <c r="BA95" s="1">
        <f t="shared" si="94"/>
        <v>0</v>
      </c>
    </row>
    <row r="96" s="1" customFormat="1" spans="1:53">
      <c r="A96" s="13"/>
      <c r="B96" s="13"/>
      <c r="C96" s="16">
        <v>6</v>
      </c>
      <c r="D96" s="36">
        <v>27.9966654016667</v>
      </c>
      <c r="E96" s="19">
        <f t="shared" si="95"/>
        <v>26.58776208</v>
      </c>
      <c r="F96" s="16" t="s">
        <v>73</v>
      </c>
      <c r="G96" s="13">
        <v>7</v>
      </c>
      <c r="H96" s="18">
        <f t="shared" si="76"/>
        <v>27.9966654016667</v>
      </c>
      <c r="I96" s="18">
        <f t="shared" si="77"/>
        <v>301.146665401667</v>
      </c>
      <c r="J96" s="18">
        <f t="shared" si="78"/>
        <v>0.479100726941935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0.586567201292379</v>
      </c>
      <c r="P96" s="18">
        <f t="shared" si="81"/>
        <v>0.281024772539475</v>
      </c>
      <c r="Q96" s="23">
        <f t="shared" si="82"/>
        <v>0.0730664408602635</v>
      </c>
      <c r="R96" s="18">
        <f t="shared" si="83"/>
        <v>0.074022</v>
      </c>
      <c r="S96" s="24">
        <f t="shared" si="84"/>
        <v>0.987090876499736</v>
      </c>
      <c r="T96" s="3">
        <v>0.01</v>
      </c>
      <c r="U96" s="25">
        <f t="shared" si="85"/>
        <v>0.00987090876499737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0.01</v>
      </c>
      <c r="AF96" s="3">
        <v>0.49</v>
      </c>
      <c r="AG96" s="25">
        <f t="shared" si="86"/>
        <v>0.0049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0.02</v>
      </c>
      <c r="AR96" s="3">
        <v>0.5</v>
      </c>
      <c r="AS96" s="3">
        <f t="shared" si="87"/>
        <v>0.01</v>
      </c>
      <c r="AT96" s="2">
        <f t="shared" si="88"/>
        <v>0.0247709087649974</v>
      </c>
      <c r="AU96" s="28">
        <f t="shared" si="89"/>
        <v>28.47</v>
      </c>
      <c r="AV96" s="1">
        <f t="shared" si="90"/>
        <v>0.26</v>
      </c>
      <c r="AW96" s="2">
        <f t="shared" si="91"/>
        <v>0</v>
      </c>
      <c r="AX96" s="1">
        <f t="shared" si="92"/>
        <v>0</v>
      </c>
      <c r="AZ96" s="2">
        <f t="shared" si="93"/>
        <v>0</v>
      </c>
      <c r="BA96" s="1">
        <f t="shared" si="94"/>
        <v>0</v>
      </c>
    </row>
    <row r="97" s="1" customFormat="1" spans="1:53">
      <c r="A97" s="13"/>
      <c r="B97" s="13"/>
      <c r="C97" s="16">
        <v>7</v>
      </c>
      <c r="D97" s="36">
        <v>27.779386303871</v>
      </c>
      <c r="E97" s="19">
        <f t="shared" si="95"/>
        <v>27.9966654016667</v>
      </c>
      <c r="F97" s="16" t="s">
        <v>73</v>
      </c>
      <c r="G97" s="13">
        <v>8</v>
      </c>
      <c r="H97" s="18">
        <f t="shared" si="76"/>
        <v>27.779386303871</v>
      </c>
      <c r="I97" s="18">
        <f t="shared" si="77"/>
        <v>300.929386303871</v>
      </c>
      <c r="J97" s="18">
        <f t="shared" si="78"/>
        <v>0.468045733788634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0.590242428752904</v>
      </c>
      <c r="P97" s="18">
        <f t="shared" si="81"/>
        <v>0.276260450678838</v>
      </c>
      <c r="Q97" s="23">
        <f t="shared" si="82"/>
        <v>0.071827717176498</v>
      </c>
      <c r="R97" s="18">
        <f t="shared" si="83"/>
        <v>0.074022</v>
      </c>
      <c r="S97" s="24">
        <f t="shared" si="84"/>
        <v>0.970356342391424</v>
      </c>
      <c r="T97" s="3">
        <v>0.01</v>
      </c>
      <c r="U97" s="25">
        <f t="shared" si="85"/>
        <v>0.00970356342391424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0.0246035634239142</v>
      </c>
      <c r="AU97" s="28">
        <f t="shared" si="89"/>
        <v>28.47</v>
      </c>
      <c r="AV97" s="1">
        <f t="shared" si="90"/>
        <v>0.26</v>
      </c>
      <c r="AW97" s="2">
        <f t="shared" si="91"/>
        <v>0</v>
      </c>
      <c r="AX97" s="1">
        <f t="shared" si="92"/>
        <v>0</v>
      </c>
      <c r="AZ97" s="2">
        <f t="shared" si="93"/>
        <v>0</v>
      </c>
      <c r="BA97" s="1">
        <f t="shared" si="94"/>
        <v>0</v>
      </c>
    </row>
    <row r="98" s="1" customFormat="1" spans="1:53">
      <c r="A98" s="13"/>
      <c r="B98" s="13"/>
      <c r="C98" s="16">
        <v>8</v>
      </c>
      <c r="D98" s="36">
        <v>27.3202214041935</v>
      </c>
      <c r="E98" s="19">
        <f t="shared" si="95"/>
        <v>27.779386303871</v>
      </c>
      <c r="F98" s="16" t="s">
        <v>73</v>
      </c>
      <c r="G98" s="13">
        <v>9</v>
      </c>
      <c r="H98" s="18">
        <f t="shared" si="76"/>
        <v>27.3202214041935</v>
      </c>
      <c r="I98" s="18">
        <f t="shared" si="77"/>
        <v>300.470221404194</v>
      </c>
      <c r="J98" s="18">
        <f t="shared" si="78"/>
        <v>0.445466240475963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0.598681978074065</v>
      </c>
      <c r="P98" s="18">
        <f t="shared" si="81"/>
        <v>0.266692610013367</v>
      </c>
      <c r="Q98" s="23">
        <f t="shared" si="82"/>
        <v>0.0693400786034754</v>
      </c>
      <c r="R98" s="18">
        <f t="shared" si="83"/>
        <v>0.074022</v>
      </c>
      <c r="S98" s="24">
        <f t="shared" si="84"/>
        <v>0.936749596112985</v>
      </c>
      <c r="T98" s="3">
        <v>0.01</v>
      </c>
      <c r="U98" s="25">
        <f t="shared" si="85"/>
        <v>0.00936749596112985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0.01</v>
      </c>
      <c r="AF98" s="3">
        <v>0.49</v>
      </c>
      <c r="AG98" s="25">
        <f t="shared" si="86"/>
        <v>0.0049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0.02</v>
      </c>
      <c r="AR98" s="3">
        <v>0.5</v>
      </c>
      <c r="AS98" s="3">
        <f t="shared" si="87"/>
        <v>0.01</v>
      </c>
      <c r="AT98" s="2">
        <f t="shared" si="88"/>
        <v>0.0242674959611298</v>
      </c>
      <c r="AU98" s="28">
        <f t="shared" si="89"/>
        <v>28.47</v>
      </c>
      <c r="AV98" s="1">
        <f t="shared" si="90"/>
        <v>0.26</v>
      </c>
      <c r="AW98" s="2">
        <f t="shared" si="91"/>
        <v>0</v>
      </c>
      <c r="AX98" s="1">
        <f t="shared" si="92"/>
        <v>0</v>
      </c>
      <c r="AZ98" s="2">
        <f t="shared" si="93"/>
        <v>0</v>
      </c>
      <c r="BA98" s="1">
        <f t="shared" si="94"/>
        <v>0</v>
      </c>
    </row>
    <row r="99" s="1" customFormat="1" spans="1:53">
      <c r="A99" s="13"/>
      <c r="B99" s="13"/>
      <c r="C99" s="16">
        <v>9</v>
      </c>
      <c r="D99" s="36">
        <v>26.1965754893333</v>
      </c>
      <c r="E99" s="19">
        <f t="shared" si="95"/>
        <v>27.3202214041935</v>
      </c>
      <c r="F99" s="16" t="s">
        <v>73</v>
      </c>
      <c r="G99" s="13">
        <v>10</v>
      </c>
      <c r="H99" s="18">
        <f t="shared" si="76"/>
        <v>26.1965754893333</v>
      </c>
      <c r="I99" s="18">
        <f t="shared" si="77"/>
        <v>299.346575489333</v>
      </c>
      <c r="J99" s="18">
        <f t="shared" si="78"/>
        <v>0.39444645327325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0.616689368060698</v>
      </c>
      <c r="P99" s="18">
        <f t="shared" si="81"/>
        <v>0.243250934002864</v>
      </c>
      <c r="Q99" s="23">
        <f t="shared" si="82"/>
        <v>0.0632452428407447</v>
      </c>
      <c r="R99" s="18">
        <f t="shared" si="83"/>
        <v>0.074022</v>
      </c>
      <c r="S99" s="24">
        <f t="shared" si="84"/>
        <v>0.854411429585052</v>
      </c>
      <c r="T99" s="3">
        <v>0.01</v>
      </c>
      <c r="U99" s="25">
        <f t="shared" si="85"/>
        <v>0.00854411429585052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0.01</v>
      </c>
      <c r="AF99" s="3">
        <v>0.49</v>
      </c>
      <c r="AG99" s="25">
        <f t="shared" si="86"/>
        <v>0.0049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0.02</v>
      </c>
      <c r="AR99" s="3">
        <v>0.5</v>
      </c>
      <c r="AS99" s="3">
        <f t="shared" si="87"/>
        <v>0.01</v>
      </c>
      <c r="AT99" s="2">
        <f t="shared" si="88"/>
        <v>0.0234441142958505</v>
      </c>
      <c r="AU99" s="28">
        <f t="shared" si="89"/>
        <v>28.47</v>
      </c>
      <c r="AV99" s="1">
        <f t="shared" si="90"/>
        <v>0.26</v>
      </c>
      <c r="AW99" s="2">
        <f t="shared" si="91"/>
        <v>0</v>
      </c>
      <c r="AX99" s="1">
        <f t="shared" si="92"/>
        <v>0</v>
      </c>
      <c r="AZ99" s="2">
        <f t="shared" si="93"/>
        <v>0</v>
      </c>
      <c r="BA99" s="1">
        <f t="shared" si="94"/>
        <v>0</v>
      </c>
    </row>
    <row r="100" s="1" customFormat="1" spans="1:53">
      <c r="A100" s="13"/>
      <c r="B100" s="13"/>
      <c r="C100" s="16">
        <v>10</v>
      </c>
      <c r="D100" s="36">
        <v>24.5323745819355</v>
      </c>
      <c r="E100" s="19">
        <f t="shared" si="95"/>
        <v>26.1965754893333</v>
      </c>
      <c r="F100" s="16" t="s">
        <v>73</v>
      </c>
      <c r="G100" s="13">
        <v>11</v>
      </c>
      <c r="H100" s="18">
        <f t="shared" si="76"/>
        <v>24.5323745819355</v>
      </c>
      <c r="I100" s="18">
        <f t="shared" si="77"/>
        <v>297.682374581935</v>
      </c>
      <c r="J100" s="18">
        <f t="shared" si="78"/>
        <v>0.328863061631633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0.354766512354942</v>
      </c>
      <c r="O100" s="18">
        <f t="shared" si="96"/>
        <v>0.303371921702892</v>
      </c>
      <c r="P100" s="18">
        <f t="shared" si="81"/>
        <v>0.099767818984285</v>
      </c>
      <c r="Q100" s="23">
        <f t="shared" si="82"/>
        <v>0.0259396329359141</v>
      </c>
      <c r="R100" s="18">
        <f t="shared" si="83"/>
        <v>0.074022</v>
      </c>
      <c r="S100" s="24">
        <f t="shared" si="84"/>
        <v>0.350431397907569</v>
      </c>
      <c r="T100" s="3">
        <v>0.01</v>
      </c>
      <c r="U100" s="25">
        <f t="shared" si="85"/>
        <v>0.00350431397907569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0.01</v>
      </c>
      <c r="AF100" s="3">
        <v>0.49</v>
      </c>
      <c r="AG100" s="25">
        <f t="shared" si="86"/>
        <v>0.0049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0.02</v>
      </c>
      <c r="AR100" s="3">
        <v>0.5</v>
      </c>
      <c r="AS100" s="3">
        <f t="shared" si="87"/>
        <v>0.01</v>
      </c>
      <c r="AT100" s="2">
        <f t="shared" si="88"/>
        <v>0.0184043139790757</v>
      </c>
      <c r="AU100" s="28">
        <f t="shared" si="89"/>
        <v>28.47</v>
      </c>
      <c r="AV100" s="1">
        <f t="shared" si="90"/>
        <v>0.26</v>
      </c>
      <c r="AW100" s="2">
        <f t="shared" si="91"/>
        <v>0</v>
      </c>
      <c r="AX100" s="1">
        <f t="shared" si="92"/>
        <v>0</v>
      </c>
      <c r="AZ100" s="2">
        <f t="shared" si="93"/>
        <v>0</v>
      </c>
      <c r="BA100" s="1">
        <f t="shared" si="94"/>
        <v>0</v>
      </c>
    </row>
    <row r="101" s="1" customFormat="1" spans="1:54">
      <c r="A101" s="13"/>
      <c r="B101" s="13"/>
      <c r="C101" s="16">
        <v>11</v>
      </c>
      <c r="D101" s="36">
        <v>22.8968254476667</v>
      </c>
      <c r="E101" s="19">
        <f t="shared" si="95"/>
        <v>24.5323745819355</v>
      </c>
      <c r="F101" s="16" t="s">
        <v>75</v>
      </c>
      <c r="G101" s="13">
        <v>12</v>
      </c>
      <c r="H101" s="18">
        <f t="shared" si="76"/>
        <v>22.8968254476667</v>
      </c>
      <c r="I101" s="18">
        <f t="shared" si="77"/>
        <v>296.046825447667</v>
      </c>
      <c r="J101" s="18">
        <f t="shared" si="78"/>
        <v>0.274496426743487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0.488304102718607</v>
      </c>
      <c r="P101" s="18">
        <f t="shared" si="81"/>
        <v>0.134037731360442</v>
      </c>
      <c r="Q101" s="23">
        <f t="shared" si="82"/>
        <v>0.034849810153715</v>
      </c>
      <c r="R101" s="18">
        <f t="shared" si="83"/>
        <v>0.074022</v>
      </c>
      <c r="S101" s="24">
        <f t="shared" si="84"/>
        <v>0.470803411873699</v>
      </c>
      <c r="T101" s="3">
        <v>0.01</v>
      </c>
      <c r="U101" s="25">
        <f t="shared" si="85"/>
        <v>0.00470803411873699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0.005</v>
      </c>
      <c r="AF101" s="3">
        <v>0.49</v>
      </c>
      <c r="AG101" s="25">
        <f t="shared" si="86"/>
        <v>0.00245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0.015</v>
      </c>
      <c r="AR101" s="3">
        <v>0.5</v>
      </c>
      <c r="AS101" s="3">
        <f t="shared" si="87"/>
        <v>0.0075</v>
      </c>
      <c r="AT101" s="2">
        <f t="shared" si="88"/>
        <v>0.014658034118737</v>
      </c>
      <c r="AU101" s="28">
        <f t="shared" si="89"/>
        <v>28.47</v>
      </c>
      <c r="AV101" s="1">
        <f t="shared" si="90"/>
        <v>0.26</v>
      </c>
      <c r="AW101" s="2">
        <f t="shared" si="91"/>
        <v>0</v>
      </c>
      <c r="AX101" s="1">
        <f t="shared" si="92"/>
        <v>0</v>
      </c>
      <c r="AY101" s="1">
        <f>SUM(AX90:AX101)</f>
        <v>0</v>
      </c>
      <c r="AZ101" s="2">
        <f t="shared" si="93"/>
        <v>0</v>
      </c>
      <c r="BA101" s="1">
        <f t="shared" si="94"/>
        <v>0</v>
      </c>
      <c r="BB101" s="1">
        <f>SUM(BA90:BA101)</f>
        <v>0</v>
      </c>
    </row>
    <row r="102" s="1" customFormat="1" spans="1:46">
      <c r="A102" s="13"/>
      <c r="B102" s="13"/>
      <c r="C102" s="16">
        <v>12</v>
      </c>
      <c r="D102" s="36">
        <v>17.6221613090323</v>
      </c>
      <c r="E102" s="19">
        <f t="shared" si="95"/>
        <v>22.8968254476667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227.1724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476.564054794521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2604.77714437834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3">
        <v>2.15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0.28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0.9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74891020.1959403</v>
      </c>
      <c r="J14" s="14" t="s">
        <v>22</v>
      </c>
      <c r="K14" s="14">
        <f>I14/(10000*1000)</f>
        <v>7.48910201959403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47588026.3150685</v>
      </c>
      <c r="J15" s="14" t="s">
        <v>22</v>
      </c>
      <c r="K15" s="14">
        <f>I15/(10000*1000)</f>
        <v>4.75880263150685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6.38792302483871</v>
      </c>
      <c r="E27" s="16"/>
      <c r="F27" s="16"/>
      <c r="G27" s="13">
        <v>1</v>
      </c>
      <c r="H27" s="18">
        <f t="shared" ref="H27:H38" si="0">E28</f>
        <v>6.38792302483871</v>
      </c>
      <c r="I27" s="18">
        <f t="shared" ref="I27:I38" si="1">H27+273.15</f>
        <v>279.537923024839</v>
      </c>
      <c r="J27" s="18">
        <f t="shared" ref="J27:J38" si="2">EXP(($C$16*(I27-$C$14))/($C$17*I27*$C$14))</f>
        <v>0.0393526923454948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0.0428206811523518</v>
      </c>
      <c r="Q27" s="23">
        <f t="shared" ref="Q27:Q38" si="6">P27*$B$29</f>
        <v>0.00513848173828222</v>
      </c>
      <c r="R27" s="18">
        <f t="shared" ref="R27:R38" si="7">L27*$B$29</f>
        <v>0.1305751</v>
      </c>
      <c r="S27" s="24">
        <f t="shared" ref="S27:S38" si="8">Q27/R27</f>
        <v>0.0393526923454948</v>
      </c>
      <c r="T27" s="3">
        <v>0.01</v>
      </c>
      <c r="U27" s="25">
        <f t="shared" ref="U27:U38" si="9">S27*T27</f>
        <v>0.000393526923454948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0.0298435269234549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18.9310333333333</v>
      </c>
      <c r="AU27" s="1">
        <f t="shared" ref="AU27:AU38" si="17">AT27*10000*AS27*0.67*AR27*AQ27</f>
        <v>49426.4748231296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2.04805582954839</v>
      </c>
      <c r="E28" s="19">
        <f t="shared" ref="E28:E39" si="18">D27</f>
        <v>6.38792302483871</v>
      </c>
      <c r="F28" s="16" t="s">
        <v>73</v>
      </c>
      <c r="G28" s="13">
        <v>2</v>
      </c>
      <c r="H28" s="18">
        <f t="shared" si="0"/>
        <v>2.04805582954839</v>
      </c>
      <c r="I28" s="18">
        <f t="shared" si="1"/>
        <v>275.198055829548</v>
      </c>
      <c r="J28" s="18">
        <f t="shared" si="2"/>
        <v>0.0227205274158819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2.13343098551432</v>
      </c>
      <c r="P28" s="18">
        <f t="shared" si="5"/>
        <v>0.0484726771962699</v>
      </c>
      <c r="Q28" s="23">
        <f t="shared" si="6"/>
        <v>0.00581672126355239</v>
      </c>
      <c r="R28" s="18">
        <f t="shared" si="7"/>
        <v>0.1305751</v>
      </c>
      <c r="S28" s="24">
        <f t="shared" si="8"/>
        <v>0.0445469409064392</v>
      </c>
      <c r="T28" s="3">
        <v>0.01</v>
      </c>
      <c r="U28" s="25">
        <f t="shared" si="9"/>
        <v>0.000445469409064392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0.0223454694090644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18.9310333333333</v>
      </c>
      <c r="AU28" s="1">
        <f t="shared" si="17"/>
        <v>37008.2860511405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7.84912682278571</v>
      </c>
      <c r="E29" s="19">
        <f t="shared" si="18"/>
        <v>2.04805582954839</v>
      </c>
      <c r="F29" s="16" t="s">
        <v>73</v>
      </c>
      <c r="G29" s="13">
        <v>3</v>
      </c>
      <c r="H29" s="18">
        <f t="shared" si="0"/>
        <v>7.84912682278571</v>
      </c>
      <c r="I29" s="18">
        <f t="shared" si="1"/>
        <v>280.999126822786</v>
      </c>
      <c r="J29" s="18">
        <f t="shared" si="2"/>
        <v>0.0471668076029533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3.17308414165138</v>
      </c>
      <c r="P29" s="18">
        <f t="shared" si="5"/>
        <v>0.149664249217253</v>
      </c>
      <c r="Q29" s="23">
        <f t="shared" si="6"/>
        <v>0.0179597099060703</v>
      </c>
      <c r="R29" s="18">
        <f t="shared" si="7"/>
        <v>0.1305751</v>
      </c>
      <c r="S29" s="24">
        <f t="shared" si="8"/>
        <v>0.137543144949308</v>
      </c>
      <c r="T29" s="3">
        <v>0.01</v>
      </c>
      <c r="U29" s="25">
        <f t="shared" si="9"/>
        <v>0.00137543144949308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0.0232754314494931</v>
      </c>
      <c r="AR29" s="28">
        <f t="shared" si="15"/>
        <v>108.812583333333</v>
      </c>
      <c r="AS29" s="1">
        <f t="shared" si="16"/>
        <v>0.12</v>
      </c>
      <c r="AT29" s="2">
        <f t="shared" si="20"/>
        <v>18.9310333333333</v>
      </c>
      <c r="AU29" s="1">
        <f t="shared" si="17"/>
        <v>38548.4775136178</v>
      </c>
    </row>
    <row r="30" s="1" customFormat="1" spans="1:47">
      <c r="A30" s="13"/>
      <c r="B30" s="13"/>
      <c r="C30" s="16">
        <v>3</v>
      </c>
      <c r="D30" s="17">
        <v>9.69590072967742</v>
      </c>
      <c r="E30" s="19">
        <f t="shared" si="18"/>
        <v>7.84912682278571</v>
      </c>
      <c r="F30" s="16" t="s">
        <v>73</v>
      </c>
      <c r="G30" s="13">
        <v>4</v>
      </c>
      <c r="H30" s="18">
        <f t="shared" si="0"/>
        <v>9.69590072967742</v>
      </c>
      <c r="I30" s="18">
        <f t="shared" si="1"/>
        <v>282.845900729677</v>
      </c>
      <c r="J30" s="18">
        <f t="shared" si="2"/>
        <v>0.0591415159711309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4.11154572576746</v>
      </c>
      <c r="P30" s="18">
        <f t="shared" si="5"/>
        <v>0.243163047206511</v>
      </c>
      <c r="Q30" s="23">
        <f t="shared" si="6"/>
        <v>0.0291795656647813</v>
      </c>
      <c r="R30" s="18">
        <f t="shared" si="7"/>
        <v>0.1305751</v>
      </c>
      <c r="S30" s="24">
        <f t="shared" si="8"/>
        <v>0.223469602280843</v>
      </c>
      <c r="T30" s="3">
        <v>0.01</v>
      </c>
      <c r="U30" s="25">
        <f t="shared" si="9"/>
        <v>0.00223469602280843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0.0241346960228084</v>
      </c>
      <c r="AR30" s="28">
        <f t="shared" si="15"/>
        <v>108.812583333333</v>
      </c>
      <c r="AS30" s="1">
        <f t="shared" si="16"/>
        <v>0.12</v>
      </c>
      <c r="AT30" s="2">
        <f t="shared" si="20"/>
        <v>18.9310333333333</v>
      </c>
      <c r="AU30" s="1">
        <f t="shared" si="17"/>
        <v>39971.5807181522</v>
      </c>
    </row>
    <row r="31" s="1" customFormat="1" spans="1:47">
      <c r="A31" s="13"/>
      <c r="B31" s="13"/>
      <c r="C31" s="16">
        <v>4</v>
      </c>
      <c r="D31" s="17">
        <v>17.0070793536667</v>
      </c>
      <c r="E31" s="19">
        <f t="shared" si="18"/>
        <v>9.69590072967742</v>
      </c>
      <c r="F31" s="16" t="s">
        <v>73</v>
      </c>
      <c r="G31" s="13">
        <v>5</v>
      </c>
      <c r="H31" s="18">
        <f t="shared" si="0"/>
        <v>17.0070793536667</v>
      </c>
      <c r="I31" s="18">
        <f t="shared" si="1"/>
        <v>290.157079353667</v>
      </c>
      <c r="J31" s="18">
        <f t="shared" si="2"/>
        <v>0.140799164306503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3.6749635446329</v>
      </c>
      <c r="O31" s="18">
        <f t="shared" si="19"/>
        <v>1.28154496726138</v>
      </c>
      <c r="P31" s="18">
        <f t="shared" si="5"/>
        <v>0.180440460411607</v>
      </c>
      <c r="Q31" s="23">
        <f t="shared" si="6"/>
        <v>0.0216528552493929</v>
      </c>
      <c r="R31" s="18">
        <f t="shared" si="7"/>
        <v>0.1305751</v>
      </c>
      <c r="S31" s="24">
        <f t="shared" si="8"/>
        <v>0.165826832599729</v>
      </c>
      <c r="T31" s="3">
        <v>0.01</v>
      </c>
      <c r="U31" s="25">
        <f t="shared" si="9"/>
        <v>0.00165826832599729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0.0311082683259973</v>
      </c>
      <c r="AR31" s="28">
        <f t="shared" si="15"/>
        <v>108.812583333333</v>
      </c>
      <c r="AS31" s="1">
        <f t="shared" si="16"/>
        <v>0.12</v>
      </c>
      <c r="AT31" s="2">
        <f t="shared" si="20"/>
        <v>18.9310333333333</v>
      </c>
      <c r="AU31" s="1">
        <f t="shared" si="17"/>
        <v>51521.1236644299</v>
      </c>
    </row>
    <row r="32" s="1" customFormat="1" spans="1:47">
      <c r="A32" s="13"/>
      <c r="B32" s="13"/>
      <c r="C32" s="16">
        <v>5</v>
      </c>
      <c r="D32" s="17">
        <v>20.933914506129</v>
      </c>
      <c r="E32" s="19">
        <f t="shared" si="18"/>
        <v>17.0070793536667</v>
      </c>
      <c r="F32" s="16" t="s">
        <v>75</v>
      </c>
      <c r="G32" s="13">
        <v>6</v>
      </c>
      <c r="H32" s="18">
        <f t="shared" si="0"/>
        <v>20.933914506129</v>
      </c>
      <c r="I32" s="18">
        <f t="shared" si="1"/>
        <v>294.083914506129</v>
      </c>
      <c r="J32" s="18">
        <f t="shared" si="2"/>
        <v>0.220393126861414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2.18923034018311</v>
      </c>
      <c r="P32" s="18">
        <f t="shared" si="5"/>
        <v>0.482491320092832</v>
      </c>
      <c r="Q32" s="23">
        <f t="shared" si="6"/>
        <v>0.0578989584111398</v>
      </c>
      <c r="R32" s="18">
        <f t="shared" si="7"/>
        <v>0.1305751</v>
      </c>
      <c r="S32" s="24">
        <f t="shared" si="8"/>
        <v>0.443415003405242</v>
      </c>
      <c r="T32" s="3">
        <v>0.01</v>
      </c>
      <c r="U32" s="25">
        <f t="shared" si="9"/>
        <v>0.00443415003405242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0.0338841500340524</v>
      </c>
      <c r="AR32" s="28">
        <f t="shared" si="15"/>
        <v>108.812583333333</v>
      </c>
      <c r="AS32" s="1">
        <f t="shared" si="16"/>
        <v>0.12</v>
      </c>
      <c r="AT32" s="2">
        <f t="shared" si="20"/>
        <v>18.9310333333333</v>
      </c>
      <c r="AU32" s="1">
        <f t="shared" si="17"/>
        <v>56118.5041183917</v>
      </c>
    </row>
    <row r="33" s="1" customFormat="1" spans="1:47">
      <c r="A33" s="13"/>
      <c r="B33" s="13"/>
      <c r="C33" s="16">
        <v>6</v>
      </c>
      <c r="D33" s="17">
        <v>23.9496931093333</v>
      </c>
      <c r="E33" s="19">
        <f t="shared" si="18"/>
        <v>20.933914506129</v>
      </c>
      <c r="F33" s="16" t="s">
        <v>73</v>
      </c>
      <c r="G33" s="13">
        <v>7</v>
      </c>
      <c r="H33" s="18">
        <f t="shared" si="0"/>
        <v>23.9496931093333</v>
      </c>
      <c r="I33" s="18">
        <f t="shared" si="1"/>
        <v>297.099693109333</v>
      </c>
      <c r="J33" s="18">
        <f t="shared" si="2"/>
        <v>0.308429156479571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2.79486485342361</v>
      </c>
      <c r="P33" s="18">
        <f t="shared" si="5"/>
        <v>0.862017809215843</v>
      </c>
      <c r="Q33" s="23">
        <f t="shared" si="6"/>
        <v>0.103442137105901</v>
      </c>
      <c r="R33" s="18">
        <f t="shared" si="7"/>
        <v>0.1305751</v>
      </c>
      <c r="S33" s="24">
        <f t="shared" si="8"/>
        <v>0.792204157652578</v>
      </c>
      <c r="T33" s="3">
        <v>0.01</v>
      </c>
      <c r="U33" s="25">
        <f t="shared" si="9"/>
        <v>0.00792204157652578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0.0373720415765258</v>
      </c>
      <c r="AR33" s="28">
        <f t="shared" si="15"/>
        <v>108.812583333333</v>
      </c>
      <c r="AS33" s="1">
        <f t="shared" si="16"/>
        <v>0.12</v>
      </c>
      <c r="AT33" s="2">
        <f t="shared" si="20"/>
        <v>18.9310333333333</v>
      </c>
      <c r="AU33" s="1">
        <f t="shared" si="17"/>
        <v>61895.1063260341</v>
      </c>
    </row>
    <row r="34" s="1" customFormat="1" spans="1:47">
      <c r="A34" s="13"/>
      <c r="B34" s="13"/>
      <c r="C34" s="16">
        <v>7</v>
      </c>
      <c r="D34" s="17">
        <v>26.2190406906452</v>
      </c>
      <c r="E34" s="19">
        <f t="shared" si="18"/>
        <v>23.9496931093333</v>
      </c>
      <c r="F34" s="16" t="s">
        <v>73</v>
      </c>
      <c r="G34" s="13">
        <v>8</v>
      </c>
      <c r="H34" s="18">
        <f t="shared" si="0"/>
        <v>26.2190406906452</v>
      </c>
      <c r="I34" s="18">
        <f t="shared" si="1"/>
        <v>299.369040690645</v>
      </c>
      <c r="J34" s="18">
        <f t="shared" si="2"/>
        <v>0.395410422324881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3.0209728775411</v>
      </c>
      <c r="P34" s="18">
        <f t="shared" si="5"/>
        <v>1.19452416134054</v>
      </c>
      <c r="Q34" s="23">
        <f t="shared" si="6"/>
        <v>0.143342899360864</v>
      </c>
      <c r="R34" s="18">
        <f t="shared" si="7"/>
        <v>0.1305751</v>
      </c>
      <c r="S34" s="24">
        <f t="shared" si="8"/>
        <v>1.09778127193366</v>
      </c>
      <c r="T34" s="3">
        <v>0.01</v>
      </c>
      <c r="U34" s="25">
        <f t="shared" si="9"/>
        <v>0.0109778127193366</v>
      </c>
      <c r="V34" s="24"/>
      <c r="W34" s="3"/>
      <c r="X34" s="25"/>
      <c r="Y34" s="27">
        <v>0.05</v>
      </c>
      <c r="Z34" s="3">
        <v>0.21</v>
      </c>
      <c r="AA34" s="26">
        <f t="shared" si="10"/>
        <v>0.0105</v>
      </c>
      <c r="AB34" s="3">
        <v>0.02</v>
      </c>
      <c r="AC34" s="3">
        <v>0.29</v>
      </c>
      <c r="AD34" s="26">
        <f t="shared" si="11"/>
        <v>0.0058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0.02</v>
      </c>
      <c r="AO34" s="3">
        <v>0.38</v>
      </c>
      <c r="AP34" s="3">
        <f t="shared" si="13"/>
        <v>0.0076</v>
      </c>
      <c r="AQ34" s="1">
        <f t="shared" si="14"/>
        <v>0.0458778127193366</v>
      </c>
      <c r="AR34" s="28">
        <f t="shared" si="15"/>
        <v>108.812583333333</v>
      </c>
      <c r="AS34" s="1">
        <f t="shared" si="16"/>
        <v>0.12</v>
      </c>
      <c r="AT34" s="2">
        <f t="shared" si="20"/>
        <v>18.9310333333333</v>
      </c>
      <c r="AU34" s="1">
        <f t="shared" si="17"/>
        <v>75982.2577649288</v>
      </c>
    </row>
    <row r="35" s="1" customFormat="1" spans="1:47">
      <c r="A35" s="13"/>
      <c r="B35" s="13"/>
      <c r="C35" s="16">
        <v>8</v>
      </c>
      <c r="D35" s="17">
        <v>27.0483010296774</v>
      </c>
      <c r="E35" s="19">
        <f t="shared" si="18"/>
        <v>26.2190406906452</v>
      </c>
      <c r="F35" s="16" t="s">
        <v>73</v>
      </c>
      <c r="G35" s="13">
        <v>9</v>
      </c>
      <c r="H35" s="18">
        <f t="shared" si="0"/>
        <v>27.0483010296774</v>
      </c>
      <c r="I35" s="18">
        <f t="shared" si="1"/>
        <v>300.198301029677</v>
      </c>
      <c r="J35" s="18">
        <f t="shared" si="2"/>
        <v>0.432580648360511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2.91457454953389</v>
      </c>
      <c r="P35" s="18">
        <f t="shared" si="5"/>
        <v>1.26078854833242</v>
      </c>
      <c r="Q35" s="23">
        <f t="shared" si="6"/>
        <v>0.15129462579989</v>
      </c>
      <c r="R35" s="18">
        <f t="shared" si="7"/>
        <v>0.1305751</v>
      </c>
      <c r="S35" s="24">
        <f t="shared" si="8"/>
        <v>1.15867899622432</v>
      </c>
      <c r="T35" s="3">
        <v>0.01</v>
      </c>
      <c r="U35" s="25">
        <f t="shared" si="9"/>
        <v>0.0115867899622432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0.0410367899622432</v>
      </c>
      <c r="AR35" s="28">
        <f t="shared" si="15"/>
        <v>108.812583333333</v>
      </c>
      <c r="AS35" s="1">
        <f t="shared" si="16"/>
        <v>0.12</v>
      </c>
      <c r="AT35" s="2">
        <f t="shared" si="20"/>
        <v>18.9310333333333</v>
      </c>
      <c r="AU35" s="1">
        <f t="shared" si="17"/>
        <v>67964.6166183115</v>
      </c>
    </row>
    <row r="36" s="1" customFormat="1" spans="1:47">
      <c r="A36" s="13"/>
      <c r="B36" s="13"/>
      <c r="C36" s="16">
        <v>9</v>
      </c>
      <c r="D36" s="17">
        <v>21.592975792</v>
      </c>
      <c r="E36" s="19">
        <f t="shared" si="18"/>
        <v>27.0483010296774</v>
      </c>
      <c r="F36" s="16" t="s">
        <v>73</v>
      </c>
      <c r="G36" s="13">
        <v>10</v>
      </c>
      <c r="H36" s="18">
        <f t="shared" si="0"/>
        <v>21.592975792</v>
      </c>
      <c r="I36" s="18">
        <f t="shared" si="1"/>
        <v>294.742975792</v>
      </c>
      <c r="J36" s="18">
        <f t="shared" si="2"/>
        <v>0.237328710601444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2.74191183453481</v>
      </c>
      <c r="P36" s="18">
        <f t="shared" si="5"/>
        <v>0.650734400272987</v>
      </c>
      <c r="Q36" s="23">
        <f t="shared" si="6"/>
        <v>0.0780881280327584</v>
      </c>
      <c r="R36" s="18">
        <f t="shared" si="7"/>
        <v>0.1305751</v>
      </c>
      <c r="S36" s="24">
        <f t="shared" si="8"/>
        <v>0.598032305031805</v>
      </c>
      <c r="T36" s="3">
        <v>0.01</v>
      </c>
      <c r="U36" s="25">
        <f t="shared" si="9"/>
        <v>0.00598032305031805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0.035430323050318</v>
      </c>
      <c r="AR36" s="28">
        <f t="shared" si="15"/>
        <v>108.812583333333</v>
      </c>
      <c r="AS36" s="1">
        <f t="shared" si="16"/>
        <v>0.12</v>
      </c>
      <c r="AT36" s="2">
        <f t="shared" si="20"/>
        <v>18.9310333333333</v>
      </c>
      <c r="AU36" s="1">
        <f t="shared" si="17"/>
        <v>58679.2564670222</v>
      </c>
    </row>
    <row r="37" s="1" customFormat="1" spans="1:47">
      <c r="A37" s="13"/>
      <c r="B37" s="13"/>
      <c r="C37" s="16">
        <v>10</v>
      </c>
      <c r="D37" s="17">
        <v>16.5161929648387</v>
      </c>
      <c r="E37" s="19">
        <f t="shared" si="18"/>
        <v>21.592975792</v>
      </c>
      <c r="F37" s="16" t="s">
        <v>73</v>
      </c>
      <c r="G37" s="13">
        <v>11</v>
      </c>
      <c r="H37" s="18">
        <f t="shared" si="0"/>
        <v>16.5161929648387</v>
      </c>
      <c r="I37" s="18">
        <f t="shared" si="1"/>
        <v>289.666192964839</v>
      </c>
      <c r="J37" s="18">
        <f t="shared" si="2"/>
        <v>0.133015650492248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1.98661856254873</v>
      </c>
      <c r="O37" s="18">
        <f t="shared" si="19"/>
        <v>1.19268470504643</v>
      </c>
      <c r="P37" s="18">
        <f t="shared" si="5"/>
        <v>0.158645731873905</v>
      </c>
      <c r="Q37" s="23">
        <f t="shared" si="6"/>
        <v>0.0190374878248686</v>
      </c>
      <c r="R37" s="18">
        <f t="shared" si="7"/>
        <v>0.1305751</v>
      </c>
      <c r="S37" s="24">
        <f t="shared" si="8"/>
        <v>0.145797229524378</v>
      </c>
      <c r="T37" s="3">
        <v>0.01</v>
      </c>
      <c r="U37" s="25">
        <f t="shared" si="9"/>
        <v>0.00145797229524378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0.0309079722952438</v>
      </c>
      <c r="AR37" s="28">
        <f t="shared" si="15"/>
        <v>108.812583333333</v>
      </c>
      <c r="AS37" s="1">
        <f t="shared" si="16"/>
        <v>0.12</v>
      </c>
      <c r="AT37" s="2">
        <f t="shared" si="20"/>
        <v>18.9310333333333</v>
      </c>
      <c r="AU37" s="1">
        <f t="shared" si="17"/>
        <v>51189.3958915496</v>
      </c>
    </row>
    <row r="38" s="1" customFormat="1" spans="1:48">
      <c r="A38" s="13"/>
      <c r="B38" s="13"/>
      <c r="C38" s="16">
        <v>11</v>
      </c>
      <c r="D38" s="17">
        <v>13.8537581507</v>
      </c>
      <c r="E38" s="19">
        <f t="shared" si="18"/>
        <v>16.5161929648387</v>
      </c>
      <c r="F38" s="16" t="s">
        <v>75</v>
      </c>
      <c r="G38" s="13">
        <v>12</v>
      </c>
      <c r="H38" s="18">
        <f t="shared" si="0"/>
        <v>13.8537581507</v>
      </c>
      <c r="I38" s="18">
        <f t="shared" si="1"/>
        <v>287.0037581507</v>
      </c>
      <c r="J38" s="18">
        <f t="shared" si="2"/>
        <v>0.0973821498320296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2.12216480650585</v>
      </c>
      <c r="P38" s="18">
        <f t="shared" si="5"/>
        <v>0.206660971155413</v>
      </c>
      <c r="Q38" s="23">
        <f t="shared" si="6"/>
        <v>0.0247993165386496</v>
      </c>
      <c r="R38" s="18">
        <f t="shared" si="7"/>
        <v>0.1305751</v>
      </c>
      <c r="S38" s="24">
        <f t="shared" si="8"/>
        <v>0.189923779791473</v>
      </c>
      <c r="T38" s="3">
        <v>0.01</v>
      </c>
      <c r="U38" s="25">
        <f t="shared" si="9"/>
        <v>0.00189923779791473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0.0237992377979147</v>
      </c>
      <c r="AR38" s="28">
        <f t="shared" si="15"/>
        <v>108.812583333333</v>
      </c>
      <c r="AS38" s="1">
        <f t="shared" si="16"/>
        <v>0.12</v>
      </c>
      <c r="AT38" s="2">
        <f t="shared" si="20"/>
        <v>18.9310333333333</v>
      </c>
      <c r="AU38" s="1">
        <f t="shared" si="17"/>
        <v>39415.999015311</v>
      </c>
      <c r="AV38" s="1">
        <f>SUM(AU27:AU38)</f>
        <v>627721.078972019</v>
      </c>
    </row>
    <row r="39" s="1" customFormat="1" spans="1:46">
      <c r="A39" s="13"/>
      <c r="B39" s="13"/>
      <c r="C39" s="16">
        <v>12</v>
      </c>
      <c r="D39" s="17">
        <v>6.03697249651613</v>
      </c>
      <c r="E39" s="19">
        <f t="shared" si="18"/>
        <v>13.8537581507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6.38792302483871</v>
      </c>
      <c r="E42" s="16"/>
      <c r="F42" s="16"/>
      <c r="G42" s="13">
        <v>1</v>
      </c>
      <c r="H42" s="18">
        <f t="shared" ref="H42:H53" si="21">E43</f>
        <v>6.38792302483871</v>
      </c>
      <c r="I42" s="18">
        <f t="shared" ref="I42:I53" si="22">H42+273.15</f>
        <v>279.537923024839</v>
      </c>
      <c r="J42" s="18">
        <f t="shared" ref="J42:J53" si="23">EXP(($C$16*(I42-$C$14))/($C$17*I42*$C$14))</f>
        <v>0.0393526923454948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0.00303374004530205</v>
      </c>
      <c r="Q42" s="23">
        <f t="shared" ref="Q42:Q53" si="27">P42*$B$44</f>
        <v>0.000394386205889267</v>
      </c>
      <c r="R42" s="18">
        <f t="shared" ref="R42:R53" si="28">L42*$B$44</f>
        <v>0.0100218354166667</v>
      </c>
      <c r="S42" s="24">
        <f t="shared" ref="S42:S53" si="29">Q42/R42</f>
        <v>0.0393526923454948</v>
      </c>
      <c r="T42" s="3">
        <v>0.01</v>
      </c>
      <c r="U42" s="25">
        <f t="shared" ref="U42:U53" si="30">S42*T42</f>
        <v>0.000393526923454948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0.0274935269234549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39.7136712328767</v>
      </c>
      <c r="AU42" s="1">
        <f t="shared" ref="AU42:AU53" si="37">AT42*10000*AS42*0.67*AR42*AQ42</f>
        <v>7331.49530424677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2.04805582954839</v>
      </c>
      <c r="E43" s="19">
        <f t="shared" ref="E43:E54" si="38">D42</f>
        <v>6.38792302483871</v>
      </c>
      <c r="F43" s="16" t="s">
        <v>73</v>
      </c>
      <c r="G43" s="13">
        <v>2</v>
      </c>
      <c r="H43" s="18">
        <f t="shared" si="21"/>
        <v>2.04805582954839</v>
      </c>
      <c r="I43" s="18">
        <f t="shared" si="22"/>
        <v>275.198055829548</v>
      </c>
      <c r="J43" s="18">
        <f t="shared" si="23"/>
        <v>0.0227205274158819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0.151148343288031</v>
      </c>
      <c r="P43" s="18">
        <f t="shared" si="26"/>
        <v>0.00343417007754084</v>
      </c>
      <c r="Q43" s="23">
        <f t="shared" si="27"/>
        <v>0.00044644211008031</v>
      </c>
      <c r="R43" s="18">
        <f t="shared" si="28"/>
        <v>0.0100218354166667</v>
      </c>
      <c r="S43" s="24">
        <f t="shared" si="29"/>
        <v>0.0445469409064392</v>
      </c>
      <c r="T43" s="3">
        <v>0.01</v>
      </c>
      <c r="U43" s="25">
        <f t="shared" si="30"/>
        <v>0.000445469409064392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0.0152454694090644</v>
      </c>
      <c r="AR43" s="28">
        <f t="shared" si="34"/>
        <v>7.70910416666667</v>
      </c>
      <c r="AS43" s="1">
        <f t="shared" si="35"/>
        <v>0.13</v>
      </c>
      <c r="AT43" s="2">
        <f t="shared" si="36"/>
        <v>39.7136712328767</v>
      </c>
      <c r="AU43" s="1">
        <f t="shared" si="37"/>
        <v>4065.39647295087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7.84912682278571</v>
      </c>
      <c r="E44" s="19">
        <f t="shared" si="38"/>
        <v>2.04805582954839</v>
      </c>
      <c r="F44" s="16" t="s">
        <v>73</v>
      </c>
      <c r="G44" s="13">
        <v>3</v>
      </c>
      <c r="H44" s="18">
        <f t="shared" si="21"/>
        <v>7.84912682278571</v>
      </c>
      <c r="I44" s="18">
        <f t="shared" si="22"/>
        <v>280.999126822786</v>
      </c>
      <c r="J44" s="18">
        <f t="shared" si="23"/>
        <v>0.0471668076029533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0.224805214877157</v>
      </c>
      <c r="P44" s="18">
        <f t="shared" si="26"/>
        <v>0.0106033443182514</v>
      </c>
      <c r="Q44" s="23">
        <f t="shared" si="27"/>
        <v>0.00137843476137269</v>
      </c>
      <c r="R44" s="18">
        <f t="shared" si="28"/>
        <v>0.0100218354166667</v>
      </c>
      <c r="S44" s="24">
        <f t="shared" si="29"/>
        <v>0.137543144949308</v>
      </c>
      <c r="T44" s="3">
        <v>0.01</v>
      </c>
      <c r="U44" s="25">
        <f t="shared" si="30"/>
        <v>0.00137543144949308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0.0161754314494931</v>
      </c>
      <c r="AR44" s="28">
        <f t="shared" si="34"/>
        <v>7.70910416666667</v>
      </c>
      <c r="AS44" s="1">
        <f t="shared" si="35"/>
        <v>0.13</v>
      </c>
      <c r="AT44" s="2">
        <f t="shared" si="36"/>
        <v>39.7136712328767</v>
      </c>
      <c r="AU44" s="1">
        <f t="shared" si="37"/>
        <v>4313.38256624158</v>
      </c>
    </row>
    <row r="45" s="1" customFormat="1" spans="1:47">
      <c r="A45" s="13"/>
      <c r="B45" s="13"/>
      <c r="C45" s="16">
        <v>3</v>
      </c>
      <c r="D45" s="17">
        <v>9.69590072967742</v>
      </c>
      <c r="E45" s="19">
        <f t="shared" si="38"/>
        <v>7.84912682278571</v>
      </c>
      <c r="F45" s="16" t="s">
        <v>73</v>
      </c>
      <c r="G45" s="13">
        <v>4</v>
      </c>
      <c r="H45" s="18">
        <f t="shared" si="21"/>
        <v>9.69590072967742</v>
      </c>
      <c r="I45" s="18">
        <f t="shared" si="22"/>
        <v>282.845900729677</v>
      </c>
      <c r="J45" s="18">
        <f t="shared" si="23"/>
        <v>0.0591415159711309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0.291292912225572</v>
      </c>
      <c r="P45" s="18">
        <f t="shared" si="26"/>
        <v>0.0172275044206659</v>
      </c>
      <c r="Q45" s="23">
        <f t="shared" si="27"/>
        <v>0.00223957557468657</v>
      </c>
      <c r="R45" s="18">
        <f t="shared" si="28"/>
        <v>0.0100218354166667</v>
      </c>
      <c r="S45" s="24">
        <f t="shared" si="29"/>
        <v>0.223469602280843</v>
      </c>
      <c r="T45" s="3">
        <v>0.01</v>
      </c>
      <c r="U45" s="25">
        <f t="shared" si="30"/>
        <v>0.00223469602280843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0.0170346960228084</v>
      </c>
      <c r="AR45" s="28">
        <f t="shared" si="34"/>
        <v>7.70910416666667</v>
      </c>
      <c r="AS45" s="1">
        <f t="shared" si="35"/>
        <v>0.13</v>
      </c>
      <c r="AT45" s="2">
        <f t="shared" si="36"/>
        <v>39.7136712328767</v>
      </c>
      <c r="AU45" s="1">
        <f t="shared" si="37"/>
        <v>4542.51628931415</v>
      </c>
    </row>
    <row r="46" s="1" customFormat="1" spans="1:47">
      <c r="A46" s="13"/>
      <c r="B46" s="13"/>
      <c r="C46" s="16">
        <v>4</v>
      </c>
      <c r="D46" s="17">
        <v>17.0070793536667</v>
      </c>
      <c r="E46" s="19">
        <f t="shared" si="38"/>
        <v>9.69590072967742</v>
      </c>
      <c r="F46" s="16" t="s">
        <v>73</v>
      </c>
      <c r="G46" s="13">
        <v>5</v>
      </c>
      <c r="H46" s="18">
        <f t="shared" si="21"/>
        <v>17.0070793536667</v>
      </c>
      <c r="I46" s="18">
        <f t="shared" si="22"/>
        <v>290.157079353667</v>
      </c>
      <c r="J46" s="18">
        <f t="shared" si="23"/>
        <v>0.140799164306503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0.260362137414661</v>
      </c>
      <c r="O46" s="18">
        <f t="shared" si="39"/>
        <v>0.090794312056912</v>
      </c>
      <c r="P46" s="18">
        <f t="shared" si="26"/>
        <v>0.0127837632613971</v>
      </c>
      <c r="Q46" s="23">
        <f t="shared" si="27"/>
        <v>0.00166188922398162</v>
      </c>
      <c r="R46" s="18">
        <f t="shared" si="28"/>
        <v>0.0100218354166667</v>
      </c>
      <c r="S46" s="24">
        <f t="shared" si="29"/>
        <v>0.165826832599729</v>
      </c>
      <c r="T46" s="3">
        <v>0.01</v>
      </c>
      <c r="U46" s="25">
        <f t="shared" si="30"/>
        <v>0.00165826832599729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0.0287582683259973</v>
      </c>
      <c r="AR46" s="28">
        <f t="shared" si="34"/>
        <v>7.70910416666667</v>
      </c>
      <c r="AS46" s="1">
        <f t="shared" si="35"/>
        <v>0.13</v>
      </c>
      <c r="AT46" s="2">
        <f t="shared" si="36"/>
        <v>39.7136712328767</v>
      </c>
      <c r="AU46" s="1">
        <f t="shared" si="37"/>
        <v>7668.754531833</v>
      </c>
    </row>
    <row r="47" s="1" customFormat="1" spans="1:47">
      <c r="A47" s="13"/>
      <c r="B47" s="13"/>
      <c r="C47" s="16">
        <v>5</v>
      </c>
      <c r="D47" s="17">
        <v>20.933914506129</v>
      </c>
      <c r="E47" s="19">
        <f t="shared" si="38"/>
        <v>17.0070793536667</v>
      </c>
      <c r="F47" s="16" t="s">
        <v>75</v>
      </c>
      <c r="G47" s="13">
        <v>6</v>
      </c>
      <c r="H47" s="18">
        <f t="shared" si="21"/>
        <v>20.933914506129</v>
      </c>
      <c r="I47" s="18">
        <f t="shared" si="22"/>
        <v>294.083914506129</v>
      </c>
      <c r="J47" s="18">
        <f t="shared" si="23"/>
        <v>0.220393126861414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0.155101590462182</v>
      </c>
      <c r="P47" s="18">
        <f t="shared" si="26"/>
        <v>0.0341833245031387</v>
      </c>
      <c r="Q47" s="23">
        <f t="shared" si="27"/>
        <v>0.00444383218540803</v>
      </c>
      <c r="R47" s="18">
        <f t="shared" si="28"/>
        <v>0.0100218354166667</v>
      </c>
      <c r="S47" s="24">
        <f t="shared" si="29"/>
        <v>0.443415003405242</v>
      </c>
      <c r="T47" s="3">
        <v>0.01</v>
      </c>
      <c r="U47" s="25">
        <f t="shared" si="30"/>
        <v>0.00443415003405242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0.0315341500340524</v>
      </c>
      <c r="AR47" s="28">
        <f t="shared" si="34"/>
        <v>7.70910416666667</v>
      </c>
      <c r="AS47" s="1">
        <f t="shared" si="35"/>
        <v>0.13</v>
      </c>
      <c r="AT47" s="2">
        <f t="shared" si="36"/>
        <v>39.7136712328767</v>
      </c>
      <c r="AU47" s="1">
        <f t="shared" si="37"/>
        <v>8408.97835849632</v>
      </c>
    </row>
    <row r="48" s="1" customFormat="1" spans="1:47">
      <c r="A48" s="13"/>
      <c r="B48" s="13"/>
      <c r="C48" s="16">
        <v>6</v>
      </c>
      <c r="D48" s="17">
        <v>23.9496931093333</v>
      </c>
      <c r="E48" s="19">
        <f t="shared" si="38"/>
        <v>20.933914506129</v>
      </c>
      <c r="F48" s="16" t="s">
        <v>73</v>
      </c>
      <c r="G48" s="13">
        <v>7</v>
      </c>
      <c r="H48" s="18">
        <f t="shared" si="21"/>
        <v>23.9496931093333</v>
      </c>
      <c r="I48" s="18">
        <f t="shared" si="22"/>
        <v>297.099693109333</v>
      </c>
      <c r="J48" s="18">
        <f t="shared" si="23"/>
        <v>0.308429156479571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0.19800930762571</v>
      </c>
      <c r="P48" s="18">
        <f t="shared" si="26"/>
        <v>0.0610718437261015</v>
      </c>
      <c r="Q48" s="23">
        <f t="shared" si="27"/>
        <v>0.00793933968439319</v>
      </c>
      <c r="R48" s="18">
        <f t="shared" si="28"/>
        <v>0.0100218354166667</v>
      </c>
      <c r="S48" s="24">
        <f t="shared" si="29"/>
        <v>0.792204157652579</v>
      </c>
      <c r="T48" s="3">
        <v>0.01</v>
      </c>
      <c r="U48" s="25">
        <f t="shared" si="30"/>
        <v>0.00792204157652579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0.0350220415765258</v>
      </c>
      <c r="AR48" s="28">
        <f t="shared" si="34"/>
        <v>7.70910416666667</v>
      </c>
      <c r="AS48" s="1">
        <f t="shared" si="35"/>
        <v>0.13</v>
      </c>
      <c r="AT48" s="2">
        <f t="shared" si="36"/>
        <v>39.7136712328767</v>
      </c>
      <c r="AU48" s="1">
        <f t="shared" si="37"/>
        <v>9339.06857706156</v>
      </c>
    </row>
    <row r="49" s="1" customFormat="1" spans="1:47">
      <c r="A49" s="13"/>
      <c r="B49" s="13"/>
      <c r="C49" s="16">
        <v>7</v>
      </c>
      <c r="D49" s="17">
        <v>26.2190406906452</v>
      </c>
      <c r="E49" s="19">
        <f t="shared" si="38"/>
        <v>23.9496931093333</v>
      </c>
      <c r="F49" s="16" t="s">
        <v>73</v>
      </c>
      <c r="G49" s="13">
        <v>8</v>
      </c>
      <c r="H49" s="18">
        <f t="shared" si="21"/>
        <v>26.2190406906452</v>
      </c>
      <c r="I49" s="18">
        <f t="shared" si="22"/>
        <v>299.369040690645</v>
      </c>
      <c r="J49" s="18">
        <f t="shared" si="23"/>
        <v>0.395410422324881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0.214028505566275</v>
      </c>
      <c r="P49" s="18">
        <f t="shared" si="26"/>
        <v>0.0846291017755238</v>
      </c>
      <c r="Q49" s="23">
        <f t="shared" si="27"/>
        <v>0.0110017832308181</v>
      </c>
      <c r="R49" s="18">
        <f t="shared" si="28"/>
        <v>0.0100218354166667</v>
      </c>
      <c r="S49" s="24">
        <f t="shared" si="29"/>
        <v>1.09778127193366</v>
      </c>
      <c r="T49" s="3">
        <v>0.01</v>
      </c>
      <c r="U49" s="25">
        <f t="shared" si="30"/>
        <v>0.0109778127193366</v>
      </c>
      <c r="V49" s="24"/>
      <c r="W49" s="3"/>
      <c r="X49" s="25"/>
      <c r="Y49" s="27">
        <v>0.05</v>
      </c>
      <c r="Z49" s="3">
        <v>0.49</v>
      </c>
      <c r="AA49" s="26">
        <f t="shared" si="31"/>
        <v>0.0245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0.02</v>
      </c>
      <c r="AO49" s="3">
        <v>0.5</v>
      </c>
      <c r="AP49" s="3">
        <f t="shared" si="32"/>
        <v>0.01</v>
      </c>
      <c r="AQ49" s="1">
        <f t="shared" si="33"/>
        <v>0.0454778127193366</v>
      </c>
      <c r="AR49" s="28">
        <f t="shared" si="34"/>
        <v>7.70910416666667</v>
      </c>
      <c r="AS49" s="1">
        <f t="shared" si="35"/>
        <v>0.13</v>
      </c>
      <c r="AT49" s="2">
        <f t="shared" si="36"/>
        <v>39.7136712328767</v>
      </c>
      <c r="AU49" s="1">
        <f t="shared" si="37"/>
        <v>12127.2316690219</v>
      </c>
    </row>
    <row r="50" s="1" customFormat="1" spans="1:47">
      <c r="A50" s="13"/>
      <c r="B50" s="13"/>
      <c r="C50" s="16">
        <v>8</v>
      </c>
      <c r="D50" s="17">
        <v>27.0483010296774</v>
      </c>
      <c r="E50" s="19">
        <f t="shared" si="38"/>
        <v>26.2190406906452</v>
      </c>
      <c r="F50" s="16" t="s">
        <v>73</v>
      </c>
      <c r="G50" s="13">
        <v>9</v>
      </c>
      <c r="H50" s="18">
        <f t="shared" si="21"/>
        <v>27.0483010296774</v>
      </c>
      <c r="I50" s="18">
        <f t="shared" si="22"/>
        <v>300.198301029677</v>
      </c>
      <c r="J50" s="18">
        <f t="shared" si="23"/>
        <v>0.432580648360511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0.206490445457418</v>
      </c>
      <c r="P50" s="18">
        <f t="shared" si="26"/>
        <v>0.0893237707762204</v>
      </c>
      <c r="Q50" s="23">
        <f t="shared" si="27"/>
        <v>0.0116120902009087</v>
      </c>
      <c r="R50" s="18">
        <f t="shared" si="28"/>
        <v>0.0100218354166667</v>
      </c>
      <c r="S50" s="24">
        <f t="shared" si="29"/>
        <v>1.15867899622432</v>
      </c>
      <c r="T50" s="3">
        <v>0.01</v>
      </c>
      <c r="U50" s="25">
        <f t="shared" si="30"/>
        <v>0.0115867899622432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0.0386867899622432</v>
      </c>
      <c r="AR50" s="28">
        <f t="shared" si="34"/>
        <v>7.70910416666667</v>
      </c>
      <c r="AS50" s="1">
        <f t="shared" si="35"/>
        <v>0.13</v>
      </c>
      <c r="AT50" s="2">
        <f t="shared" si="36"/>
        <v>39.7136712328767</v>
      </c>
      <c r="AU50" s="1">
        <f t="shared" si="37"/>
        <v>10316.3199008345</v>
      </c>
    </row>
    <row r="51" s="1" customFormat="1" spans="1:47">
      <c r="A51" s="13"/>
      <c r="B51" s="13"/>
      <c r="C51" s="16">
        <v>9</v>
      </c>
      <c r="D51" s="17">
        <v>21.592975792</v>
      </c>
      <c r="E51" s="19">
        <f t="shared" si="38"/>
        <v>27.0483010296774</v>
      </c>
      <c r="F51" s="16" t="s">
        <v>73</v>
      </c>
      <c r="G51" s="13">
        <v>10</v>
      </c>
      <c r="H51" s="18">
        <f t="shared" si="21"/>
        <v>21.592975792</v>
      </c>
      <c r="I51" s="18">
        <f t="shared" si="22"/>
        <v>294.742975792</v>
      </c>
      <c r="J51" s="18">
        <f t="shared" si="23"/>
        <v>0.237328710601444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0.194257716347864</v>
      </c>
      <c r="P51" s="18">
        <f t="shared" si="26"/>
        <v>0.0461029333452196</v>
      </c>
      <c r="Q51" s="23">
        <f t="shared" si="27"/>
        <v>0.00599338133487854</v>
      </c>
      <c r="R51" s="18">
        <f t="shared" si="28"/>
        <v>0.0100218354166667</v>
      </c>
      <c r="S51" s="24">
        <f t="shared" si="29"/>
        <v>0.598032305031805</v>
      </c>
      <c r="T51" s="3">
        <v>0.01</v>
      </c>
      <c r="U51" s="25">
        <f t="shared" si="30"/>
        <v>0.00598032305031805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0.0330803230503181</v>
      </c>
      <c r="AR51" s="28">
        <f t="shared" si="34"/>
        <v>7.70910416666667</v>
      </c>
      <c r="AS51" s="1">
        <f t="shared" si="35"/>
        <v>0.13</v>
      </c>
      <c r="AT51" s="2">
        <f t="shared" si="36"/>
        <v>39.7136712328767</v>
      </c>
      <c r="AU51" s="1">
        <f t="shared" si="37"/>
        <v>8821.28487122073</v>
      </c>
    </row>
    <row r="52" s="1" customFormat="1" spans="1:47">
      <c r="A52" s="13"/>
      <c r="B52" s="13"/>
      <c r="C52" s="16">
        <v>10</v>
      </c>
      <c r="D52" s="17">
        <v>16.5161929648387</v>
      </c>
      <c r="E52" s="19">
        <f t="shared" si="38"/>
        <v>21.592975792</v>
      </c>
      <c r="F52" s="16" t="s">
        <v>73</v>
      </c>
      <c r="G52" s="13">
        <v>11</v>
      </c>
      <c r="H52" s="18">
        <f t="shared" si="21"/>
        <v>16.5161929648387</v>
      </c>
      <c r="I52" s="18">
        <f t="shared" si="22"/>
        <v>289.666192964839</v>
      </c>
      <c r="J52" s="18">
        <f t="shared" si="23"/>
        <v>0.133015650492248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0.140747043852512</v>
      </c>
      <c r="O52" s="18">
        <f t="shared" si="39"/>
        <v>0.0844987808167989</v>
      </c>
      <c r="P52" s="18">
        <f t="shared" si="26"/>
        <v>0.0112396602961484</v>
      </c>
      <c r="Q52" s="23">
        <f t="shared" si="27"/>
        <v>0.00146115583849929</v>
      </c>
      <c r="R52" s="18">
        <f t="shared" si="28"/>
        <v>0.0100218354166667</v>
      </c>
      <c r="S52" s="24">
        <f t="shared" si="29"/>
        <v>0.145797229524378</v>
      </c>
      <c r="T52" s="3">
        <v>0.01</v>
      </c>
      <c r="U52" s="25">
        <f t="shared" si="30"/>
        <v>0.00145797229524378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0.0285579722952438</v>
      </c>
      <c r="AR52" s="28">
        <f t="shared" si="34"/>
        <v>7.70910416666667</v>
      </c>
      <c r="AS52" s="1">
        <f t="shared" si="35"/>
        <v>0.13</v>
      </c>
      <c r="AT52" s="2">
        <f t="shared" si="36"/>
        <v>39.7136712328767</v>
      </c>
      <c r="AU52" s="1">
        <f t="shared" si="37"/>
        <v>7615.3430720004</v>
      </c>
    </row>
    <row r="53" s="1" customFormat="1" spans="1:48">
      <c r="A53" s="13"/>
      <c r="B53" s="13"/>
      <c r="C53" s="16">
        <v>11</v>
      </c>
      <c r="D53" s="17">
        <v>13.8537581507</v>
      </c>
      <c r="E53" s="19">
        <f t="shared" si="38"/>
        <v>16.5161929648387</v>
      </c>
      <c r="F53" s="16" t="s">
        <v>75</v>
      </c>
      <c r="G53" s="13">
        <v>12</v>
      </c>
      <c r="H53" s="18">
        <f t="shared" si="21"/>
        <v>13.8537581507</v>
      </c>
      <c r="I53" s="18">
        <f t="shared" si="22"/>
        <v>287.0037581507</v>
      </c>
      <c r="J53" s="18">
        <f t="shared" si="23"/>
        <v>0.0973821498320296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0.150350162187317</v>
      </c>
      <c r="P53" s="18">
        <f t="shared" si="26"/>
        <v>0.0146414220213953</v>
      </c>
      <c r="Q53" s="23">
        <f t="shared" si="27"/>
        <v>0.00190338486278139</v>
      </c>
      <c r="R53" s="18">
        <f t="shared" si="28"/>
        <v>0.0100218354166667</v>
      </c>
      <c r="S53" s="24">
        <f t="shared" si="29"/>
        <v>0.189923779791473</v>
      </c>
      <c r="T53" s="3">
        <v>0.01</v>
      </c>
      <c r="U53" s="25">
        <f t="shared" si="30"/>
        <v>0.00189923779791473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0.0166992377979147</v>
      </c>
      <c r="AR53" s="28">
        <f t="shared" si="34"/>
        <v>7.70910416666667</v>
      </c>
      <c r="AS53" s="1">
        <f t="shared" si="35"/>
        <v>0.13</v>
      </c>
      <c r="AT53" s="2">
        <f t="shared" si="36"/>
        <v>39.7136712328767</v>
      </c>
      <c r="AU53" s="1">
        <f t="shared" si="37"/>
        <v>4453.06212770635</v>
      </c>
      <c r="AV53" s="1">
        <f>SUM(AU42:AU53)</f>
        <v>89002.8337409282</v>
      </c>
    </row>
    <row r="54" s="1" customFormat="1" spans="1:46">
      <c r="A54" s="13"/>
      <c r="B54" s="13"/>
      <c r="C54" s="16">
        <v>12</v>
      </c>
      <c r="D54" s="17">
        <v>6.03697249651613</v>
      </c>
      <c r="E54" s="19">
        <f t="shared" si="38"/>
        <v>13.8537581507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6.38792302483871</v>
      </c>
      <c r="E58" s="16"/>
      <c r="F58" s="16"/>
      <c r="G58" s="13">
        <v>1</v>
      </c>
      <c r="H58" s="18">
        <f t="shared" ref="H58:H69" si="40">E59</f>
        <v>6.38792302483871</v>
      </c>
      <c r="I58" s="18">
        <f t="shared" ref="I58:I69" si="41">H58+273.15</f>
        <v>279.537923024839</v>
      </c>
      <c r="J58" s="18">
        <f t="shared" ref="J58:J69" si="42">EXP(($C$16*(I58-$C$14))/($C$17*I58*$C$14))</f>
        <v>0.0393526923454948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0.108719092852513</v>
      </c>
      <c r="Q58" s="23">
        <f t="shared" ref="Q58:Q69" si="46">P58*$B$60</f>
        <v>0.0315285369272289</v>
      </c>
      <c r="R58" s="18">
        <f t="shared" ref="R58:R69" si="47">L58*$B$60</f>
        <v>0.80117865</v>
      </c>
      <c r="S58" s="24">
        <f t="shared" ref="S58:S69" si="48">Q58/R58</f>
        <v>0.0393526923454948</v>
      </c>
      <c r="T58" s="3">
        <v>0.27</v>
      </c>
      <c r="U58" s="25">
        <f t="shared" ref="U58:U69" si="49">S58*T58</f>
        <v>0.0106252269332836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0.228464481593137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217.064762031528</v>
      </c>
      <c r="AF58" s="1">
        <f t="shared" ref="AF58:AF69" si="54">AE58*10000*AC58*AB58</f>
        <v>5074293.97053912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2.04805582954839</v>
      </c>
      <c r="E59" s="19">
        <f t="shared" ref="E59:E70" si="55">D58</f>
        <v>6.38792302483871</v>
      </c>
      <c r="F59" s="16" t="s">
        <v>73</v>
      </c>
      <c r="G59" s="13">
        <v>2</v>
      </c>
      <c r="H59" s="18">
        <f t="shared" si="40"/>
        <v>2.04805582954839</v>
      </c>
      <c r="I59" s="18">
        <f t="shared" si="41"/>
        <v>275.198055829548</v>
      </c>
      <c r="J59" s="18">
        <f t="shared" si="42"/>
        <v>0.0227205274158819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5.41665090714749</v>
      </c>
      <c r="P59" s="18">
        <f t="shared" si="45"/>
        <v>0.123069165438106</v>
      </c>
      <c r="Q59" s="23">
        <f t="shared" si="46"/>
        <v>0.0356900579770507</v>
      </c>
      <c r="R59" s="18">
        <f t="shared" si="47"/>
        <v>0.80117865</v>
      </c>
      <c r="S59" s="24">
        <f t="shared" si="48"/>
        <v>0.0445469409064392</v>
      </c>
      <c r="T59" s="3">
        <v>0.27</v>
      </c>
      <c r="U59" s="25">
        <f t="shared" si="49"/>
        <v>0.0120276740447386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0.228736977066893</v>
      </c>
      <c r="AC59" s="28">
        <f t="shared" si="51"/>
        <v>10.2321666666667</v>
      </c>
      <c r="AD59" s="1">
        <f t="shared" si="52"/>
        <v>0.29</v>
      </c>
      <c r="AE59" s="29">
        <f t="shared" si="53"/>
        <v>217.064762031528</v>
      </c>
      <c r="AF59" s="1">
        <f t="shared" si="54"/>
        <v>5080346.21170079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7.84912682278571</v>
      </c>
      <c r="E60" s="19">
        <f t="shared" si="55"/>
        <v>2.04805582954839</v>
      </c>
      <c r="F60" s="16" t="s">
        <v>73</v>
      </c>
      <c r="G60" s="13">
        <v>3</v>
      </c>
      <c r="H60" s="18">
        <f t="shared" si="40"/>
        <v>7.84912682278571</v>
      </c>
      <c r="I60" s="18">
        <f t="shared" si="41"/>
        <v>280.999126822786</v>
      </c>
      <c r="J60" s="18">
        <f t="shared" si="42"/>
        <v>0.0471668076029533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8.05626674170938</v>
      </c>
      <c r="P60" s="18">
        <f t="shared" si="45"/>
        <v>0.379988383404278</v>
      </c>
      <c r="Q60" s="23">
        <f t="shared" si="46"/>
        <v>0.110196631187241</v>
      </c>
      <c r="R60" s="18">
        <f t="shared" si="47"/>
        <v>0.80117865</v>
      </c>
      <c r="S60" s="24">
        <f t="shared" si="48"/>
        <v>0.137543144949308</v>
      </c>
      <c r="T60" s="3">
        <v>0.27</v>
      </c>
      <c r="U60" s="25">
        <f t="shared" si="49"/>
        <v>0.0371366491363131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0.233615650927186</v>
      </c>
      <c r="AC60" s="28">
        <f t="shared" si="51"/>
        <v>10.2321666666667</v>
      </c>
      <c r="AD60" s="1">
        <f t="shared" si="52"/>
        <v>0.29</v>
      </c>
      <c r="AE60" s="29">
        <f t="shared" si="53"/>
        <v>217.064762031528</v>
      </c>
      <c r="AF60" s="1">
        <f t="shared" si="54"/>
        <v>5188703.64731128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9.69590072967742</v>
      </c>
      <c r="E61" s="19">
        <f t="shared" si="55"/>
        <v>7.84912682278571</v>
      </c>
      <c r="F61" s="16" t="s">
        <v>73</v>
      </c>
      <c r="G61" s="13">
        <v>4</v>
      </c>
      <c r="H61" s="18">
        <f t="shared" si="40"/>
        <v>9.69590072967742</v>
      </c>
      <c r="I61" s="18">
        <f t="shared" si="41"/>
        <v>282.845900729677</v>
      </c>
      <c r="J61" s="18">
        <f t="shared" si="42"/>
        <v>0.0591415159711309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10.4389633583051</v>
      </c>
      <c r="P61" s="18">
        <f t="shared" si="45"/>
        <v>0.617376118177251</v>
      </c>
      <c r="Q61" s="23">
        <f t="shared" si="46"/>
        <v>0.179039074271403</v>
      </c>
      <c r="R61" s="18">
        <f t="shared" si="47"/>
        <v>0.80117865</v>
      </c>
      <c r="S61" s="24">
        <f t="shared" si="48"/>
        <v>0.223469602280843</v>
      </c>
      <c r="T61" s="3">
        <v>0.27</v>
      </c>
      <c r="U61" s="25">
        <f t="shared" si="49"/>
        <v>0.0603367926158277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0.238123438805255</v>
      </c>
      <c r="AC61" s="28">
        <f t="shared" si="51"/>
        <v>10.2321666666667</v>
      </c>
      <c r="AD61" s="1">
        <f t="shared" si="52"/>
        <v>0.29</v>
      </c>
      <c r="AE61" s="29">
        <f t="shared" si="53"/>
        <v>217.064762031528</v>
      </c>
      <c r="AF61" s="1">
        <f t="shared" si="54"/>
        <v>5288823.54643369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17.0070793536667</v>
      </c>
      <c r="E62" s="19">
        <f t="shared" si="55"/>
        <v>9.69590072967742</v>
      </c>
      <c r="F62" s="16" t="s">
        <v>73</v>
      </c>
      <c r="G62" s="13">
        <v>5</v>
      </c>
      <c r="H62" s="18">
        <f t="shared" si="40"/>
        <v>17.0070793536667</v>
      </c>
      <c r="I62" s="18">
        <f t="shared" si="41"/>
        <v>290.157079353667</v>
      </c>
      <c r="J62" s="18">
        <f t="shared" si="42"/>
        <v>0.140799164306503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9.33050787812146</v>
      </c>
      <c r="O62" s="18">
        <f t="shared" si="56"/>
        <v>3.25376436200639</v>
      </c>
      <c r="P62" s="18">
        <f t="shared" si="45"/>
        <v>0.458127303020782</v>
      </c>
      <c r="Q62" s="23">
        <f t="shared" si="46"/>
        <v>0.132856917876027</v>
      </c>
      <c r="R62" s="18">
        <f t="shared" si="47"/>
        <v>0.80117865</v>
      </c>
      <c r="S62" s="24">
        <f t="shared" si="48"/>
        <v>0.165826832599729</v>
      </c>
      <c r="T62" s="3">
        <v>0.27</v>
      </c>
      <c r="U62" s="25">
        <f t="shared" si="49"/>
        <v>0.0447732448019268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0.283899441465014</v>
      </c>
      <c r="AC62" s="28">
        <f t="shared" si="51"/>
        <v>10.2321666666667</v>
      </c>
      <c r="AD62" s="1">
        <f t="shared" si="52"/>
        <v>0.29</v>
      </c>
      <c r="AE62" s="29">
        <f t="shared" si="53"/>
        <v>217.064762031528</v>
      </c>
      <c r="AF62" s="1">
        <f t="shared" si="54"/>
        <v>6305528.16796631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20.933914506129</v>
      </c>
      <c r="E63" s="19">
        <f t="shared" si="55"/>
        <v>17.0070793536667</v>
      </c>
      <c r="F63" s="16" t="s">
        <v>75</v>
      </c>
      <c r="G63" s="13">
        <v>6</v>
      </c>
      <c r="H63" s="18">
        <f t="shared" si="40"/>
        <v>20.933914506129</v>
      </c>
      <c r="I63" s="18">
        <f t="shared" si="41"/>
        <v>294.083914506129</v>
      </c>
      <c r="J63" s="18">
        <f t="shared" si="42"/>
        <v>0.220393126861414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5.55832205898561</v>
      </c>
      <c r="P63" s="18">
        <f t="shared" si="45"/>
        <v>1.22501597868261</v>
      </c>
      <c r="Q63" s="23">
        <f t="shared" si="46"/>
        <v>0.355254633817957</v>
      </c>
      <c r="R63" s="18">
        <f t="shared" si="47"/>
        <v>0.80117865</v>
      </c>
      <c r="S63" s="24">
        <f t="shared" si="48"/>
        <v>0.443415003405242</v>
      </c>
      <c r="T63" s="3">
        <v>0.27</v>
      </c>
      <c r="U63" s="25">
        <f t="shared" si="49"/>
        <v>0.119722050919415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0.298461994493642</v>
      </c>
      <c r="AC63" s="28">
        <f t="shared" si="51"/>
        <v>10.2321666666667</v>
      </c>
      <c r="AD63" s="1">
        <f t="shared" si="52"/>
        <v>0.29</v>
      </c>
      <c r="AE63" s="29">
        <f t="shared" si="53"/>
        <v>217.064762031528</v>
      </c>
      <c r="AF63" s="1">
        <f t="shared" si="54"/>
        <v>6628968.70679116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23.9496931093333</v>
      </c>
      <c r="E64" s="19">
        <f t="shared" si="55"/>
        <v>20.933914506129</v>
      </c>
      <c r="F64" s="16" t="s">
        <v>73</v>
      </c>
      <c r="G64" s="13">
        <v>7</v>
      </c>
      <c r="H64" s="18">
        <f t="shared" si="40"/>
        <v>23.9496931093333</v>
      </c>
      <c r="I64" s="18">
        <f t="shared" si="41"/>
        <v>297.099693109333</v>
      </c>
      <c r="J64" s="18">
        <f t="shared" si="42"/>
        <v>0.308429156479571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7.095991080303</v>
      </c>
      <c r="P64" s="18">
        <f t="shared" si="45"/>
        <v>2.18861054328441</v>
      </c>
      <c r="Q64" s="23">
        <f t="shared" si="46"/>
        <v>0.63469705755248</v>
      </c>
      <c r="R64" s="18">
        <f t="shared" si="47"/>
        <v>0.80117865</v>
      </c>
      <c r="S64" s="24">
        <f t="shared" si="48"/>
        <v>0.792204157652578</v>
      </c>
      <c r="T64" s="3">
        <v>0.27</v>
      </c>
      <c r="U64" s="25">
        <f t="shared" si="49"/>
        <v>0.213895122566196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0.316759822314612</v>
      </c>
      <c r="AC64" s="28">
        <f t="shared" si="51"/>
        <v>10.2321666666667</v>
      </c>
      <c r="AD64" s="1">
        <f t="shared" si="52"/>
        <v>0.29</v>
      </c>
      <c r="AE64" s="29">
        <f t="shared" si="53"/>
        <v>217.064762031528</v>
      </c>
      <c r="AF64" s="1">
        <f t="shared" si="54"/>
        <v>7035371.29829446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26.2190406906452</v>
      </c>
      <c r="E65" s="19">
        <f t="shared" si="55"/>
        <v>23.9496931093333</v>
      </c>
      <c r="F65" s="16" t="s">
        <v>73</v>
      </c>
      <c r="G65" s="13">
        <v>8</v>
      </c>
      <c r="H65" s="18">
        <f t="shared" si="40"/>
        <v>26.2190406906452</v>
      </c>
      <c r="I65" s="18">
        <f t="shared" si="41"/>
        <v>299.369040690645</v>
      </c>
      <c r="J65" s="18">
        <f t="shared" si="42"/>
        <v>0.395410422324881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7.67006553701858</v>
      </c>
      <c r="P65" s="18">
        <f t="shared" si="45"/>
        <v>3.03282385325203</v>
      </c>
      <c r="Q65" s="23">
        <f t="shared" si="46"/>
        <v>0.87951891744309</v>
      </c>
      <c r="R65" s="18">
        <f t="shared" si="47"/>
        <v>0.80117865</v>
      </c>
      <c r="S65" s="24">
        <f t="shared" si="48"/>
        <v>1.09778127193366</v>
      </c>
      <c r="T65" s="3">
        <v>0.27</v>
      </c>
      <c r="U65" s="25">
        <f t="shared" si="49"/>
        <v>0.296400943422087</v>
      </c>
      <c r="V65" s="3">
        <v>229.1</v>
      </c>
      <c r="W65" s="26">
        <v>15.1</v>
      </c>
      <c r="X65" s="26">
        <v>6</v>
      </c>
      <c r="Y65" s="26">
        <v>3</v>
      </c>
      <c r="Z65" s="26">
        <v>7</v>
      </c>
      <c r="AA65" s="3">
        <v>30.2</v>
      </c>
      <c r="AB65" s="2">
        <f t="shared" si="50"/>
        <v>0.347990703306912</v>
      </c>
      <c r="AC65" s="28">
        <f t="shared" si="51"/>
        <v>10.2321666666667</v>
      </c>
      <c r="AD65" s="1">
        <f t="shared" si="52"/>
        <v>0.29</v>
      </c>
      <c r="AE65" s="29">
        <f t="shared" si="53"/>
        <v>217.064762031528</v>
      </c>
      <c r="AF65" s="1">
        <f t="shared" si="54"/>
        <v>7729022.53899835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27.0483010296774</v>
      </c>
      <c r="E66" s="19">
        <f t="shared" si="55"/>
        <v>26.2190406906452</v>
      </c>
      <c r="F66" s="16" t="s">
        <v>73</v>
      </c>
      <c r="G66" s="13">
        <v>9</v>
      </c>
      <c r="H66" s="18">
        <f t="shared" si="40"/>
        <v>27.0483010296774</v>
      </c>
      <c r="I66" s="18">
        <f t="shared" si="41"/>
        <v>300.198301029677</v>
      </c>
      <c r="J66" s="18">
        <f t="shared" si="42"/>
        <v>0.432580648360511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7.39992668376655</v>
      </c>
      <c r="P66" s="18">
        <f t="shared" si="45"/>
        <v>3.20106508268398</v>
      </c>
      <c r="Q66" s="23">
        <f t="shared" si="46"/>
        <v>0.928308873978354</v>
      </c>
      <c r="R66" s="18">
        <f t="shared" si="47"/>
        <v>0.80117865</v>
      </c>
      <c r="S66" s="24">
        <f t="shared" si="48"/>
        <v>1.15867899622432</v>
      </c>
      <c r="T66" s="3">
        <v>0.27</v>
      </c>
      <c r="U66" s="25">
        <f t="shared" si="49"/>
        <v>0.312843328980566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0.335985458820924</v>
      </c>
      <c r="AC66" s="28">
        <f t="shared" si="51"/>
        <v>10.2321666666667</v>
      </c>
      <c r="AD66" s="1">
        <f t="shared" si="52"/>
        <v>0.29</v>
      </c>
      <c r="AE66" s="29">
        <f t="shared" si="53"/>
        <v>217.064762031528</v>
      </c>
      <c r="AF66" s="1">
        <f t="shared" si="54"/>
        <v>7462380.91801071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21.592975792</v>
      </c>
      <c r="E67" s="19">
        <f t="shared" si="55"/>
        <v>27.0483010296774</v>
      </c>
      <c r="F67" s="16" t="s">
        <v>73</v>
      </c>
      <c r="G67" s="13">
        <v>10</v>
      </c>
      <c r="H67" s="18">
        <f t="shared" si="40"/>
        <v>21.592975792</v>
      </c>
      <c r="I67" s="18">
        <f t="shared" si="41"/>
        <v>294.742975792</v>
      </c>
      <c r="J67" s="18">
        <f t="shared" si="42"/>
        <v>0.237328710601444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6.96154660108257</v>
      </c>
      <c r="P67" s="18">
        <f t="shared" si="45"/>
        <v>1.65217487862679</v>
      </c>
      <c r="Q67" s="23">
        <f t="shared" si="46"/>
        <v>0.479130714801769</v>
      </c>
      <c r="R67" s="18">
        <f t="shared" si="47"/>
        <v>0.80117865</v>
      </c>
      <c r="S67" s="24">
        <f t="shared" si="48"/>
        <v>0.598032305031805</v>
      </c>
      <c r="T67" s="3">
        <v>0.27</v>
      </c>
      <c r="U67" s="25">
        <f t="shared" si="49"/>
        <v>0.161468722358587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0.306573372754273</v>
      </c>
      <c r="AC67" s="28">
        <f t="shared" si="51"/>
        <v>10.2321666666667</v>
      </c>
      <c r="AD67" s="1">
        <f t="shared" si="52"/>
        <v>0.29</v>
      </c>
      <c r="AE67" s="29">
        <f t="shared" si="53"/>
        <v>217.064762031528</v>
      </c>
      <c r="AF67" s="1">
        <f t="shared" si="54"/>
        <v>6809125.89146016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16.5161929648387</v>
      </c>
      <c r="E68" s="19">
        <f t="shared" si="55"/>
        <v>21.592975792</v>
      </c>
      <c r="F68" s="16" t="s">
        <v>73</v>
      </c>
      <c r="G68" s="13">
        <v>11</v>
      </c>
      <c r="H68" s="18">
        <f t="shared" si="40"/>
        <v>16.5161929648387</v>
      </c>
      <c r="I68" s="18">
        <f t="shared" si="41"/>
        <v>289.666192964839</v>
      </c>
      <c r="J68" s="18">
        <f t="shared" si="42"/>
        <v>0.133015650492248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5.04390313633299</v>
      </c>
      <c r="O68" s="18">
        <f t="shared" si="56"/>
        <v>3.02815358612279</v>
      </c>
      <c r="P68" s="18">
        <f t="shared" si="45"/>
        <v>0.402791819048556</v>
      </c>
      <c r="Q68" s="23">
        <f t="shared" si="46"/>
        <v>0.116809627524081</v>
      </c>
      <c r="R68" s="18">
        <f t="shared" si="47"/>
        <v>0.80117865</v>
      </c>
      <c r="S68" s="24">
        <f t="shared" si="48"/>
        <v>0.145797229524378</v>
      </c>
      <c r="T68" s="3">
        <v>0.27</v>
      </c>
      <c r="U68" s="25">
        <f t="shared" si="49"/>
        <v>0.0393652519715821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0.282848668458078</v>
      </c>
      <c r="AC68" s="28">
        <f t="shared" si="51"/>
        <v>10.2321666666667</v>
      </c>
      <c r="AD68" s="1">
        <f t="shared" si="52"/>
        <v>0.29</v>
      </c>
      <c r="AE68" s="29">
        <f t="shared" si="53"/>
        <v>217.064762031528</v>
      </c>
      <c r="AF68" s="1">
        <f t="shared" si="54"/>
        <v>6282190.04951429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13.8537581507</v>
      </c>
      <c r="E69" s="19">
        <f t="shared" si="55"/>
        <v>16.5161929648387</v>
      </c>
      <c r="F69" s="16" t="s">
        <v>75</v>
      </c>
      <c r="G69" s="13">
        <v>12</v>
      </c>
      <c r="H69" s="18">
        <f t="shared" si="40"/>
        <v>13.8537581507</v>
      </c>
      <c r="I69" s="18">
        <f t="shared" si="41"/>
        <v>287.0037581507</v>
      </c>
      <c r="J69" s="18">
        <f t="shared" si="42"/>
        <v>0.0973821498320296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5.38804676707423</v>
      </c>
      <c r="P69" s="18">
        <f t="shared" si="45"/>
        <v>0.524699577573205</v>
      </c>
      <c r="Q69" s="23">
        <f t="shared" si="46"/>
        <v>0.15216287749623</v>
      </c>
      <c r="R69" s="18">
        <f t="shared" si="47"/>
        <v>0.80117865</v>
      </c>
      <c r="S69" s="24">
        <f t="shared" si="48"/>
        <v>0.189923779791473</v>
      </c>
      <c r="T69" s="3">
        <v>0.27</v>
      </c>
      <c r="U69" s="25">
        <f t="shared" si="49"/>
        <v>0.0512794205436977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0.23636359141164</v>
      </c>
      <c r="AC69" s="28">
        <f t="shared" si="51"/>
        <v>10.2321666666667</v>
      </c>
      <c r="AD69" s="1">
        <f t="shared" si="52"/>
        <v>0.29</v>
      </c>
      <c r="AE69" s="29">
        <f t="shared" si="53"/>
        <v>217.064762031528</v>
      </c>
      <c r="AF69" s="1">
        <f t="shared" si="54"/>
        <v>5249736.58220967</v>
      </c>
      <c r="AG69" s="1">
        <f>SUM(AF58:AF69)</f>
        <v>74134491.52923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6.03697249651613</v>
      </c>
      <c r="E70" s="19">
        <f t="shared" si="55"/>
        <v>13.8537581507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6.38792302483871</v>
      </c>
      <c r="E74" s="16"/>
      <c r="F74" s="16"/>
      <c r="G74" s="13">
        <v>1</v>
      </c>
      <c r="H74" s="18">
        <f t="shared" ref="H74:H85" si="57">E75</f>
        <v>6.38792302483871</v>
      </c>
      <c r="I74" s="18">
        <f t="shared" ref="I74:I85" si="58">H74+273.15</f>
        <v>279.537923024839</v>
      </c>
      <c r="J74" s="18">
        <f t="shared" ref="J74:J85" si="59">EXP(($C$16*(I74-$C$14))/($C$17*I74*$C$14))</f>
        <v>0.0393526923454948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0.0205114103043188</v>
      </c>
      <c r="Q74" s="23">
        <f t="shared" ref="Q74:Q85" si="63">P74*$B$76</f>
        <v>0.00533296667912289</v>
      </c>
      <c r="R74" s="18">
        <f t="shared" ref="R74:R85" si="64">L74*$B$76</f>
        <v>0.1355172</v>
      </c>
      <c r="S74" s="24">
        <f t="shared" ref="S74:S85" si="65">Q74/R74</f>
        <v>0.0393526923454948</v>
      </c>
      <c r="T74" s="3">
        <v>0.01</v>
      </c>
      <c r="U74" s="25">
        <f t="shared" ref="U74:U85" si="66">S74*T74</f>
        <v>0.000393526923454948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0.0103435269234549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</f>
        <v>2.15</v>
      </c>
      <c r="AX74" s="1">
        <f t="shared" ref="AX74:AX85" si="73">AW74*10000*AV74*0.67*AU74*AT74</f>
        <v>2019.18602468277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2.04805582954839</v>
      </c>
      <c r="E75" s="19">
        <f t="shared" ref="E75:E86" si="74">D74</f>
        <v>6.38792302483871</v>
      </c>
      <c r="F75" s="16" t="s">
        <v>73</v>
      </c>
      <c r="G75" s="13">
        <v>2</v>
      </c>
      <c r="H75" s="18">
        <f t="shared" si="57"/>
        <v>2.04805582954839</v>
      </c>
      <c r="I75" s="18">
        <f t="shared" si="58"/>
        <v>275.198055829548</v>
      </c>
      <c r="J75" s="18">
        <f t="shared" si="59"/>
        <v>0.0227205274158819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1.02192858969568</v>
      </c>
      <c r="P75" s="18">
        <f t="shared" si="62"/>
        <v>0.0232187565392542</v>
      </c>
      <c r="Q75" s="23">
        <f t="shared" si="63"/>
        <v>0.0060368767002061</v>
      </c>
      <c r="R75" s="18">
        <f t="shared" si="64"/>
        <v>0.1355172</v>
      </c>
      <c r="S75" s="24">
        <f t="shared" si="65"/>
        <v>0.0445469409064392</v>
      </c>
      <c r="T75" s="3">
        <v>0.01</v>
      </c>
      <c r="U75" s="25">
        <f t="shared" si="66"/>
        <v>0.000445469409064392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0.00593546940906439</v>
      </c>
      <c r="AU75" s="28">
        <f t="shared" si="70"/>
        <v>52.122</v>
      </c>
      <c r="AV75" s="1">
        <f t="shared" si="71"/>
        <v>0.26</v>
      </c>
      <c r="AW75" s="2">
        <f t="shared" si="72"/>
        <v>2.15</v>
      </c>
      <c r="AX75" s="1">
        <f t="shared" si="73"/>
        <v>1158.67797990047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7.84912682278571</v>
      </c>
      <c r="E76" s="19">
        <f t="shared" si="74"/>
        <v>2.04805582954839</v>
      </c>
      <c r="F76" s="16" t="s">
        <v>73</v>
      </c>
      <c r="G76" s="13">
        <v>3</v>
      </c>
      <c r="H76" s="18">
        <f t="shared" si="57"/>
        <v>7.84912682278571</v>
      </c>
      <c r="I76" s="18">
        <f t="shared" si="58"/>
        <v>280.999126822786</v>
      </c>
      <c r="J76" s="18">
        <f t="shared" si="59"/>
        <v>0.0471668076029533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1.51992983315643</v>
      </c>
      <c r="P76" s="18">
        <f t="shared" si="62"/>
        <v>0.0716902380104781</v>
      </c>
      <c r="Q76" s="23">
        <f t="shared" si="63"/>
        <v>0.0186394618827243</v>
      </c>
      <c r="R76" s="18">
        <f t="shared" si="64"/>
        <v>0.1355172</v>
      </c>
      <c r="S76" s="24">
        <f t="shared" si="65"/>
        <v>0.137543144949308</v>
      </c>
      <c r="T76" s="3">
        <v>0.01</v>
      </c>
      <c r="U76" s="25">
        <f t="shared" si="66"/>
        <v>0.00137543144949308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0.00686543144949308</v>
      </c>
      <c r="AU76" s="28">
        <f t="shared" si="70"/>
        <v>52.122</v>
      </c>
      <c r="AV76" s="1">
        <f t="shared" si="71"/>
        <v>0.26</v>
      </c>
      <c r="AW76" s="2">
        <f t="shared" si="72"/>
        <v>2.15</v>
      </c>
      <c r="AX76" s="1">
        <f t="shared" si="73"/>
        <v>1340.21821945464</v>
      </c>
    </row>
    <row r="77" s="1" customFormat="1" spans="1:50">
      <c r="A77" s="13"/>
      <c r="B77" s="13"/>
      <c r="C77" s="16">
        <v>3</v>
      </c>
      <c r="D77" s="17">
        <v>9.69590072967742</v>
      </c>
      <c r="E77" s="19">
        <f t="shared" si="74"/>
        <v>7.84912682278571</v>
      </c>
      <c r="F77" s="16" t="s">
        <v>73</v>
      </c>
      <c r="G77" s="13">
        <v>4</v>
      </c>
      <c r="H77" s="18">
        <f t="shared" si="57"/>
        <v>9.69590072967742</v>
      </c>
      <c r="I77" s="18">
        <f t="shared" si="58"/>
        <v>282.845900729677</v>
      </c>
      <c r="J77" s="18">
        <f t="shared" si="59"/>
        <v>0.0591415159711309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1.96945959514595</v>
      </c>
      <c r="P77" s="18">
        <f t="shared" si="62"/>
        <v>0.116476826100821</v>
      </c>
      <c r="Q77" s="23">
        <f t="shared" si="63"/>
        <v>0.0302839747862135</v>
      </c>
      <c r="R77" s="18">
        <f t="shared" si="64"/>
        <v>0.1355172</v>
      </c>
      <c r="S77" s="24">
        <f t="shared" si="65"/>
        <v>0.223469602280843</v>
      </c>
      <c r="T77" s="3">
        <v>0.01</v>
      </c>
      <c r="U77" s="25">
        <f t="shared" si="66"/>
        <v>0.00223469602280843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0.00772469602280843</v>
      </c>
      <c r="AU77" s="28">
        <f t="shared" si="70"/>
        <v>52.122</v>
      </c>
      <c r="AV77" s="1">
        <f t="shared" si="71"/>
        <v>0.26</v>
      </c>
      <c r="AW77" s="2">
        <f t="shared" si="72"/>
        <v>2.15</v>
      </c>
      <c r="AX77" s="1">
        <f t="shared" si="73"/>
        <v>1507.95742782941</v>
      </c>
    </row>
    <row r="78" s="1" customFormat="1" spans="1:50">
      <c r="A78" s="13"/>
      <c r="B78" s="13"/>
      <c r="C78" s="16">
        <v>4</v>
      </c>
      <c r="D78" s="17">
        <v>17.0070793536667</v>
      </c>
      <c r="E78" s="19">
        <f t="shared" si="74"/>
        <v>9.69590072967742</v>
      </c>
      <c r="F78" s="16" t="s">
        <v>73</v>
      </c>
      <c r="G78" s="13">
        <v>5</v>
      </c>
      <c r="H78" s="18">
        <f t="shared" si="57"/>
        <v>17.0070793536667</v>
      </c>
      <c r="I78" s="18">
        <f t="shared" si="58"/>
        <v>290.157079353667</v>
      </c>
      <c r="J78" s="18">
        <f t="shared" si="59"/>
        <v>0.140799164306503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1.76033363059287</v>
      </c>
      <c r="O78" s="18">
        <f t="shared" si="75"/>
        <v>0.613869138452256</v>
      </c>
      <c r="P78" s="18">
        <f t="shared" si="62"/>
        <v>0.0864322616876307</v>
      </c>
      <c r="Q78" s="23">
        <f t="shared" si="63"/>
        <v>0.022472388038784</v>
      </c>
      <c r="R78" s="18">
        <f t="shared" si="64"/>
        <v>0.1355172</v>
      </c>
      <c r="S78" s="24">
        <f t="shared" si="65"/>
        <v>0.165826832599729</v>
      </c>
      <c r="T78" s="3">
        <v>0.01</v>
      </c>
      <c r="U78" s="25">
        <f t="shared" si="66"/>
        <v>0.00165826832599729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0.0116082683259973</v>
      </c>
      <c r="AU78" s="28">
        <f t="shared" si="70"/>
        <v>52.122</v>
      </c>
      <c r="AV78" s="1">
        <f t="shared" si="71"/>
        <v>0.26</v>
      </c>
      <c r="AW78" s="2">
        <f t="shared" si="72"/>
        <v>2.15</v>
      </c>
      <c r="AX78" s="1">
        <f t="shared" si="73"/>
        <v>2266.07938936868</v>
      </c>
    </row>
    <row r="79" s="1" customFormat="1" spans="1:50">
      <c r="A79" s="13"/>
      <c r="B79" s="13"/>
      <c r="C79" s="16">
        <v>5</v>
      </c>
      <c r="D79" s="17">
        <v>20.933914506129</v>
      </c>
      <c r="E79" s="19">
        <f t="shared" si="74"/>
        <v>17.0070793536667</v>
      </c>
      <c r="F79" s="16" t="s">
        <v>75</v>
      </c>
      <c r="G79" s="13">
        <v>6</v>
      </c>
      <c r="H79" s="18">
        <f t="shared" si="57"/>
        <v>20.933914506129</v>
      </c>
      <c r="I79" s="18">
        <f t="shared" si="58"/>
        <v>294.083914506129</v>
      </c>
      <c r="J79" s="18">
        <f t="shared" si="59"/>
        <v>0.220393126861414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1.04865687676463</v>
      </c>
      <c r="P79" s="18">
        <f t="shared" si="62"/>
        <v>0.23111676807488</v>
      </c>
      <c r="Q79" s="23">
        <f t="shared" si="63"/>
        <v>0.0600903596994689</v>
      </c>
      <c r="R79" s="18">
        <f t="shared" si="64"/>
        <v>0.1355172</v>
      </c>
      <c r="S79" s="24">
        <f t="shared" si="65"/>
        <v>0.443415003405242</v>
      </c>
      <c r="T79" s="3">
        <v>0.01</v>
      </c>
      <c r="U79" s="25">
        <f t="shared" si="66"/>
        <v>0.00443415003405242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0.0143841500340524</v>
      </c>
      <c r="AU79" s="28">
        <f t="shared" si="70"/>
        <v>52.122</v>
      </c>
      <c r="AV79" s="1">
        <f t="shared" si="71"/>
        <v>0.26</v>
      </c>
      <c r="AW79" s="2">
        <f t="shared" si="72"/>
        <v>2.15</v>
      </c>
      <c r="AX79" s="1">
        <f t="shared" si="73"/>
        <v>2807.96627114085</v>
      </c>
    </row>
    <row r="80" s="1" customFormat="1" spans="1:50">
      <c r="A80" s="13"/>
      <c r="B80" s="13"/>
      <c r="C80" s="16">
        <v>6</v>
      </c>
      <c r="D80" s="17">
        <v>23.9496931093333</v>
      </c>
      <c r="E80" s="19">
        <f t="shared" si="74"/>
        <v>20.933914506129</v>
      </c>
      <c r="F80" s="16" t="s">
        <v>73</v>
      </c>
      <c r="G80" s="13">
        <v>7</v>
      </c>
      <c r="H80" s="18">
        <f t="shared" si="57"/>
        <v>23.9496931093333</v>
      </c>
      <c r="I80" s="18">
        <f t="shared" si="58"/>
        <v>297.099693109333</v>
      </c>
      <c r="J80" s="18">
        <f t="shared" si="59"/>
        <v>0.308429156479571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1.33876010868975</v>
      </c>
      <c r="P80" s="18">
        <f t="shared" si="62"/>
        <v>0.412912651051677</v>
      </c>
      <c r="Q80" s="23">
        <f t="shared" si="63"/>
        <v>0.107357289273436</v>
      </c>
      <c r="R80" s="18">
        <f t="shared" si="64"/>
        <v>0.1355172</v>
      </c>
      <c r="S80" s="24">
        <f t="shared" si="65"/>
        <v>0.792204157652578</v>
      </c>
      <c r="T80" s="3">
        <v>0.01</v>
      </c>
      <c r="U80" s="25">
        <f t="shared" si="66"/>
        <v>0.00792204157652578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0.0178720415765258</v>
      </c>
      <c r="AU80" s="28">
        <f t="shared" si="70"/>
        <v>52.122</v>
      </c>
      <c r="AV80" s="1">
        <f t="shared" si="71"/>
        <v>0.26</v>
      </c>
      <c r="AW80" s="2">
        <f t="shared" si="72"/>
        <v>2.15</v>
      </c>
      <c r="AX80" s="1">
        <f t="shared" si="73"/>
        <v>3488.84639165385</v>
      </c>
    </row>
    <row r="81" s="1" customFormat="1" spans="1:50">
      <c r="A81" s="13"/>
      <c r="B81" s="13"/>
      <c r="C81" s="16">
        <v>7</v>
      </c>
      <c r="D81" s="17">
        <v>26.2190406906452</v>
      </c>
      <c r="E81" s="19">
        <f t="shared" si="74"/>
        <v>23.9496931093333</v>
      </c>
      <c r="F81" s="16" t="s">
        <v>73</v>
      </c>
      <c r="G81" s="13">
        <v>8</v>
      </c>
      <c r="H81" s="18">
        <f t="shared" si="57"/>
        <v>26.2190406906452</v>
      </c>
      <c r="I81" s="18">
        <f t="shared" si="58"/>
        <v>299.369040690645</v>
      </c>
      <c r="J81" s="18">
        <f t="shared" si="59"/>
        <v>0.395410422324881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1.44706745763807</v>
      </c>
      <c r="P81" s="18">
        <f t="shared" si="62"/>
        <v>0.572185554557261</v>
      </c>
      <c r="Q81" s="23">
        <f t="shared" si="63"/>
        <v>0.148768244184888</v>
      </c>
      <c r="R81" s="18">
        <f t="shared" si="64"/>
        <v>0.1355172</v>
      </c>
      <c r="S81" s="24">
        <f t="shared" si="65"/>
        <v>1.09778127193366</v>
      </c>
      <c r="T81" s="3">
        <v>0.01</v>
      </c>
      <c r="U81" s="25">
        <f t="shared" si="66"/>
        <v>0.0109778127193366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0.01</v>
      </c>
      <c r="AF81" s="3">
        <v>0.49</v>
      </c>
      <c r="AG81" s="25">
        <f t="shared" si="67"/>
        <v>0.0049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0.02</v>
      </c>
      <c r="AR81" s="3">
        <v>0.5</v>
      </c>
      <c r="AS81" s="3">
        <f t="shared" si="68"/>
        <v>0.01</v>
      </c>
      <c r="AT81" s="2">
        <f t="shared" si="69"/>
        <v>0.0258778127193366</v>
      </c>
      <c r="AU81" s="28">
        <f t="shared" si="70"/>
        <v>52.122</v>
      </c>
      <c r="AV81" s="1">
        <f t="shared" si="71"/>
        <v>0.26</v>
      </c>
      <c r="AW81" s="2">
        <f t="shared" si="72"/>
        <v>2.15</v>
      </c>
      <c r="AX81" s="1">
        <f t="shared" si="73"/>
        <v>5051.67320382331</v>
      </c>
    </row>
    <row r="82" s="1" customFormat="1" spans="1:50">
      <c r="A82" s="13"/>
      <c r="B82" s="13"/>
      <c r="C82" s="16">
        <v>8</v>
      </c>
      <c r="D82" s="17">
        <v>27.0483010296774</v>
      </c>
      <c r="E82" s="19">
        <f t="shared" si="74"/>
        <v>26.2190406906452</v>
      </c>
      <c r="F82" s="16" t="s">
        <v>73</v>
      </c>
      <c r="G82" s="13">
        <v>9</v>
      </c>
      <c r="H82" s="18">
        <f t="shared" si="57"/>
        <v>27.0483010296774</v>
      </c>
      <c r="I82" s="18">
        <f t="shared" si="58"/>
        <v>300.198301029677</v>
      </c>
      <c r="J82" s="18">
        <f t="shared" si="59"/>
        <v>0.432580648360511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1.39610190308081</v>
      </c>
      <c r="P82" s="18">
        <f t="shared" si="62"/>
        <v>0.603926666412039</v>
      </c>
      <c r="Q82" s="23">
        <f t="shared" si="63"/>
        <v>0.15702093326713</v>
      </c>
      <c r="R82" s="18">
        <f t="shared" si="64"/>
        <v>0.1355172</v>
      </c>
      <c r="S82" s="24">
        <f t="shared" si="65"/>
        <v>1.15867899622432</v>
      </c>
      <c r="T82" s="3">
        <v>0.01</v>
      </c>
      <c r="U82" s="25">
        <f t="shared" si="66"/>
        <v>0.0115867899622432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0.0215367899622432</v>
      </c>
      <c r="AU82" s="28">
        <f t="shared" si="70"/>
        <v>52.122</v>
      </c>
      <c r="AV82" s="1">
        <f t="shared" si="71"/>
        <v>0.26</v>
      </c>
      <c r="AW82" s="2">
        <f t="shared" si="72"/>
        <v>2.15</v>
      </c>
      <c r="AX82" s="1">
        <f t="shared" si="73"/>
        <v>4204.25118338301</v>
      </c>
    </row>
    <row r="83" s="1" customFormat="1" spans="1:50">
      <c r="A83" s="13"/>
      <c r="B83" s="13"/>
      <c r="C83" s="16">
        <v>9</v>
      </c>
      <c r="D83" s="17">
        <v>21.592975792</v>
      </c>
      <c r="E83" s="19">
        <f t="shared" si="74"/>
        <v>27.0483010296774</v>
      </c>
      <c r="F83" s="16" t="s">
        <v>73</v>
      </c>
      <c r="G83" s="13">
        <v>10</v>
      </c>
      <c r="H83" s="18">
        <f t="shared" si="57"/>
        <v>21.592975792</v>
      </c>
      <c r="I83" s="18">
        <f t="shared" si="58"/>
        <v>294.742975792</v>
      </c>
      <c r="J83" s="18">
        <f t="shared" si="59"/>
        <v>0.237328710601444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1.31339523666877</v>
      </c>
      <c r="P83" s="18">
        <f t="shared" si="62"/>
        <v>0.311706398028677</v>
      </c>
      <c r="Q83" s="23">
        <f t="shared" si="63"/>
        <v>0.0810436634874561</v>
      </c>
      <c r="R83" s="18">
        <f t="shared" si="64"/>
        <v>0.1355172</v>
      </c>
      <c r="S83" s="24">
        <f t="shared" si="65"/>
        <v>0.598032305031805</v>
      </c>
      <c r="T83" s="3">
        <v>0.01</v>
      </c>
      <c r="U83" s="25">
        <f t="shared" si="66"/>
        <v>0.00598032305031805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0.015930323050318</v>
      </c>
      <c r="AU83" s="28">
        <f t="shared" si="70"/>
        <v>52.122</v>
      </c>
      <c r="AV83" s="1">
        <f t="shared" si="71"/>
        <v>0.26</v>
      </c>
      <c r="AW83" s="2">
        <f t="shared" si="72"/>
        <v>2.15</v>
      </c>
      <c r="AX83" s="1">
        <f t="shared" si="73"/>
        <v>3109.79861220681</v>
      </c>
    </row>
    <row r="84" s="1" customFormat="1" spans="1:50">
      <c r="A84" s="13"/>
      <c r="B84" s="13"/>
      <c r="C84" s="16">
        <v>10</v>
      </c>
      <c r="D84" s="17">
        <v>16.5161929648387</v>
      </c>
      <c r="E84" s="19">
        <f t="shared" si="74"/>
        <v>21.592975792</v>
      </c>
      <c r="F84" s="16" t="s">
        <v>73</v>
      </c>
      <c r="G84" s="13">
        <v>11</v>
      </c>
      <c r="H84" s="18">
        <f t="shared" si="57"/>
        <v>16.5161929648387</v>
      </c>
      <c r="I84" s="18">
        <f t="shared" si="58"/>
        <v>289.666192964839</v>
      </c>
      <c r="J84" s="18">
        <f t="shared" si="59"/>
        <v>0.133015650492248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0.951604396708087</v>
      </c>
      <c r="O84" s="18">
        <f t="shared" si="75"/>
        <v>0.571304441932005</v>
      </c>
      <c r="P84" s="18">
        <f t="shared" si="62"/>
        <v>0.0759924319726963</v>
      </c>
      <c r="Q84" s="23">
        <f t="shared" si="63"/>
        <v>0.019758032312901</v>
      </c>
      <c r="R84" s="18">
        <f t="shared" si="64"/>
        <v>0.1355172</v>
      </c>
      <c r="S84" s="24">
        <f t="shared" si="65"/>
        <v>0.145797229524378</v>
      </c>
      <c r="T84" s="3">
        <v>0.01</v>
      </c>
      <c r="U84" s="25">
        <f t="shared" si="66"/>
        <v>0.00145797229524378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0.0114079722952438</v>
      </c>
      <c r="AU84" s="28">
        <f t="shared" si="70"/>
        <v>52.122</v>
      </c>
      <c r="AV84" s="1">
        <f t="shared" si="71"/>
        <v>0.26</v>
      </c>
      <c r="AW84" s="2">
        <f t="shared" si="72"/>
        <v>2.15</v>
      </c>
      <c r="AX84" s="1">
        <f t="shared" si="73"/>
        <v>2226.97909513734</v>
      </c>
    </row>
    <row r="85" s="1" customFormat="1" spans="1:51">
      <c r="A85" s="13"/>
      <c r="B85" s="13"/>
      <c r="C85" s="16">
        <v>11</v>
      </c>
      <c r="D85" s="17">
        <v>13.8537581507</v>
      </c>
      <c r="E85" s="19">
        <f t="shared" si="74"/>
        <v>16.5161929648387</v>
      </c>
      <c r="F85" s="16" t="s">
        <v>75</v>
      </c>
      <c r="G85" s="13">
        <v>12</v>
      </c>
      <c r="H85" s="18">
        <f t="shared" si="57"/>
        <v>13.8537581507</v>
      </c>
      <c r="I85" s="18">
        <f t="shared" si="58"/>
        <v>287.0037581507</v>
      </c>
      <c r="J85" s="18">
        <f t="shared" si="59"/>
        <v>0.0973821498320296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1.01653200995931</v>
      </c>
      <c r="P85" s="18">
        <f t="shared" si="62"/>
        <v>0.0989920725029116</v>
      </c>
      <c r="Q85" s="23">
        <f t="shared" si="63"/>
        <v>0.025737938850757</v>
      </c>
      <c r="R85" s="18">
        <f t="shared" si="64"/>
        <v>0.1355172</v>
      </c>
      <c r="S85" s="24">
        <f t="shared" si="65"/>
        <v>0.189923779791473</v>
      </c>
      <c r="T85" s="3">
        <v>0.01</v>
      </c>
      <c r="U85" s="25">
        <f t="shared" si="66"/>
        <v>0.00189923779791473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0.00738923779791473</v>
      </c>
      <c r="AU85" s="28">
        <f t="shared" si="70"/>
        <v>52.122</v>
      </c>
      <c r="AV85" s="1">
        <f t="shared" si="71"/>
        <v>0.26</v>
      </c>
      <c r="AW85" s="2">
        <f t="shared" si="72"/>
        <v>2.15</v>
      </c>
      <c r="AX85" s="1">
        <f t="shared" si="73"/>
        <v>1442.47178017915</v>
      </c>
      <c r="AY85" s="1">
        <f>SUM(AX74:AX85)</f>
        <v>30624.1055787603</v>
      </c>
    </row>
    <row r="86" s="1" customFormat="1" spans="1:46">
      <c r="A86" s="13"/>
      <c r="B86" s="13"/>
      <c r="C86" s="16">
        <v>12</v>
      </c>
      <c r="D86" s="17">
        <v>6.03697249651613</v>
      </c>
      <c r="E86" s="19">
        <f t="shared" si="74"/>
        <v>13.8537581507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6.38792302483871</v>
      </c>
      <c r="E90" s="16"/>
      <c r="F90" s="16"/>
      <c r="G90" s="13">
        <v>1</v>
      </c>
      <c r="H90" s="18">
        <f t="shared" ref="H90:H101" si="76">E91</f>
        <v>6.38792302483871</v>
      </c>
      <c r="I90" s="18">
        <f t="shared" ref="I90:I101" si="77">H90+273.15</f>
        <v>279.537923024839</v>
      </c>
      <c r="J90" s="18">
        <f t="shared" ref="J90:J101" si="78">EXP(($C$16*(I90-$C$14))/($C$17*I90*$C$14))</f>
        <v>0.0393526923454948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0.0112037115107624</v>
      </c>
      <c r="Q90" s="23">
        <f t="shared" ref="Q90:Q101" si="82">P90*$B$76</f>
        <v>0.00291296499279822</v>
      </c>
      <c r="R90" s="18">
        <f t="shared" ref="R90:R101" si="83">L90*$B$76</f>
        <v>0.074022</v>
      </c>
      <c r="S90" s="24">
        <f t="shared" ref="S90:S101" si="84">Q90/R90</f>
        <v>0.0393526923454948</v>
      </c>
      <c r="T90" s="3">
        <v>0.01</v>
      </c>
      <c r="U90" s="25">
        <f t="shared" ref="U90:U101" si="85">S90*T90</f>
        <v>0.000393526923454948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0.0103435269234549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</f>
        <v>0.28</v>
      </c>
      <c r="AX90" s="1">
        <f t="shared" ref="AX90:AX101" si="92">AW90*10000*AV90*0.67*AU90*AT90</f>
        <v>143.635667966489</v>
      </c>
      <c r="AZ90" s="2">
        <f t="shared" ref="AZ90:AZ101" si="93">$E$10</f>
        <v>0.9</v>
      </c>
      <c r="BA90" s="1">
        <f t="shared" ref="BA90:BA101" si="94">AZ90*10000*AV90*0.67*AU90*AT90</f>
        <v>461.686075606573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2.04805582954839</v>
      </c>
      <c r="E91" s="19">
        <f t="shared" ref="E91:E102" si="95">D90</f>
        <v>6.38792302483871</v>
      </c>
      <c r="F91" s="16" t="s">
        <v>73</v>
      </c>
      <c r="G91" s="13">
        <v>2</v>
      </c>
      <c r="H91" s="18">
        <f t="shared" si="76"/>
        <v>2.04805582954839</v>
      </c>
      <c r="I91" s="18">
        <f t="shared" si="77"/>
        <v>275.198055829548</v>
      </c>
      <c r="J91" s="18">
        <f t="shared" si="78"/>
        <v>0.0227205274158819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0.558196288489238</v>
      </c>
      <c r="P91" s="18">
        <f t="shared" si="81"/>
        <v>0.0126825140760632</v>
      </c>
      <c r="Q91" s="23">
        <f t="shared" si="82"/>
        <v>0.00329745365977644</v>
      </c>
      <c r="R91" s="18">
        <f t="shared" si="83"/>
        <v>0.074022</v>
      </c>
      <c r="S91" s="24">
        <f t="shared" si="84"/>
        <v>0.0445469409064392</v>
      </c>
      <c r="T91" s="3">
        <v>0.01</v>
      </c>
      <c r="U91" s="25">
        <f t="shared" si="85"/>
        <v>0.000445469409064392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0.00593546940906439</v>
      </c>
      <c r="AU91" s="28">
        <f t="shared" si="89"/>
        <v>28.47</v>
      </c>
      <c r="AV91" s="1">
        <f t="shared" si="90"/>
        <v>0.26</v>
      </c>
      <c r="AW91" s="2">
        <f t="shared" si="91"/>
        <v>0.28</v>
      </c>
      <c r="AX91" s="1">
        <f t="shared" si="92"/>
        <v>82.4230573937406</v>
      </c>
      <c r="AZ91" s="2">
        <f t="shared" si="93"/>
        <v>0.9</v>
      </c>
      <c r="BA91" s="1">
        <f t="shared" si="94"/>
        <v>264.931255908452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7.84912682278571</v>
      </c>
      <c r="E92" s="19">
        <f t="shared" si="95"/>
        <v>2.04805582954839</v>
      </c>
      <c r="F92" s="16" t="s">
        <v>73</v>
      </c>
      <c r="G92" s="13">
        <v>3</v>
      </c>
      <c r="H92" s="18">
        <f t="shared" si="76"/>
        <v>7.84912682278571</v>
      </c>
      <c r="I92" s="18">
        <f t="shared" si="77"/>
        <v>280.999126822786</v>
      </c>
      <c r="J92" s="18">
        <f t="shared" si="78"/>
        <v>0.0471668076029533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0.830213774413174</v>
      </c>
      <c r="P92" s="18">
        <f t="shared" si="81"/>
        <v>0.0391585333670679</v>
      </c>
      <c r="Q92" s="23">
        <f t="shared" si="82"/>
        <v>0.0101812186754376</v>
      </c>
      <c r="R92" s="18">
        <f t="shared" si="83"/>
        <v>0.074022</v>
      </c>
      <c r="S92" s="24">
        <f t="shared" si="84"/>
        <v>0.137543144949308</v>
      </c>
      <c r="T92" s="3">
        <v>0.01</v>
      </c>
      <c r="U92" s="25">
        <f t="shared" si="85"/>
        <v>0.00137543144949308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0.00686543144949308</v>
      </c>
      <c r="AU92" s="28">
        <f t="shared" si="89"/>
        <v>28.47</v>
      </c>
      <c r="AV92" s="1">
        <f t="shared" si="90"/>
        <v>0.26</v>
      </c>
      <c r="AW92" s="2">
        <f t="shared" si="91"/>
        <v>0.28</v>
      </c>
      <c r="AX92" s="1">
        <f t="shared" si="92"/>
        <v>95.3370005631211</v>
      </c>
      <c r="AZ92" s="2">
        <f t="shared" si="93"/>
        <v>0.9</v>
      </c>
      <c r="BA92" s="1">
        <f t="shared" si="94"/>
        <v>306.440358952889</v>
      </c>
    </row>
    <row r="93" s="1" customFormat="1" spans="1:53">
      <c r="A93" s="13"/>
      <c r="B93" s="13"/>
      <c r="C93" s="16">
        <v>3</v>
      </c>
      <c r="D93" s="17">
        <v>9.69590072967742</v>
      </c>
      <c r="E93" s="19">
        <f t="shared" si="95"/>
        <v>7.84912682278571</v>
      </c>
      <c r="F93" s="16" t="s">
        <v>73</v>
      </c>
      <c r="G93" s="13">
        <v>4</v>
      </c>
      <c r="H93" s="18">
        <f t="shared" si="76"/>
        <v>9.69590072967742</v>
      </c>
      <c r="I93" s="18">
        <f t="shared" si="77"/>
        <v>282.845900729677</v>
      </c>
      <c r="J93" s="18">
        <f t="shared" si="78"/>
        <v>0.0591415159711309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1.07575524104611</v>
      </c>
      <c r="P93" s="18">
        <f t="shared" si="81"/>
        <v>0.0636217957693561</v>
      </c>
      <c r="Q93" s="23">
        <f t="shared" si="82"/>
        <v>0.0165416669000326</v>
      </c>
      <c r="R93" s="18">
        <f t="shared" si="83"/>
        <v>0.074022</v>
      </c>
      <c r="S93" s="24">
        <f t="shared" si="84"/>
        <v>0.223469602280843</v>
      </c>
      <c r="T93" s="3">
        <v>0.01</v>
      </c>
      <c r="U93" s="25">
        <f t="shared" si="85"/>
        <v>0.00223469602280843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0.00772469602280843</v>
      </c>
      <c r="AU93" s="28">
        <f t="shared" si="89"/>
        <v>28.47</v>
      </c>
      <c r="AV93" s="1">
        <f t="shared" si="90"/>
        <v>0.26</v>
      </c>
      <c r="AW93" s="2">
        <f t="shared" si="91"/>
        <v>0.28</v>
      </c>
      <c r="AX93" s="1">
        <f t="shared" si="92"/>
        <v>107.269201432461</v>
      </c>
      <c r="AZ93" s="2">
        <f t="shared" si="93"/>
        <v>0.9</v>
      </c>
      <c r="BA93" s="1">
        <f t="shared" si="94"/>
        <v>344.793861747197</v>
      </c>
    </row>
    <row r="94" s="1" customFormat="1" spans="1:53">
      <c r="A94" s="13"/>
      <c r="B94" s="13"/>
      <c r="C94" s="16">
        <v>4</v>
      </c>
      <c r="D94" s="17">
        <v>17.0070793536667</v>
      </c>
      <c r="E94" s="19">
        <f t="shared" si="95"/>
        <v>9.69590072967742</v>
      </c>
      <c r="F94" s="16" t="s">
        <v>73</v>
      </c>
      <c r="G94" s="13">
        <v>5</v>
      </c>
      <c r="H94" s="18">
        <f t="shared" si="76"/>
        <v>17.0070793536667</v>
      </c>
      <c r="I94" s="18">
        <f t="shared" si="77"/>
        <v>290.157079353667</v>
      </c>
      <c r="J94" s="18">
        <f t="shared" si="78"/>
        <v>0.140799164306503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0.961526773012913</v>
      </c>
      <c r="O94" s="18">
        <f t="shared" si="96"/>
        <v>0.335306672263837</v>
      </c>
      <c r="P94" s="18">
        <f t="shared" si="81"/>
        <v>0.0472108992411428</v>
      </c>
      <c r="Q94" s="23">
        <f t="shared" si="82"/>
        <v>0.0122748338026971</v>
      </c>
      <c r="R94" s="18">
        <f t="shared" si="83"/>
        <v>0.074022</v>
      </c>
      <c r="S94" s="24">
        <f t="shared" si="84"/>
        <v>0.165826832599729</v>
      </c>
      <c r="T94" s="3">
        <v>0.01</v>
      </c>
      <c r="U94" s="25">
        <f t="shared" si="85"/>
        <v>0.00165826832599729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0.0116082683259973</v>
      </c>
      <c r="AU94" s="28">
        <f t="shared" si="89"/>
        <v>28.47</v>
      </c>
      <c r="AV94" s="1">
        <f t="shared" si="90"/>
        <v>0.26</v>
      </c>
      <c r="AW94" s="2">
        <f t="shared" si="91"/>
        <v>0.28</v>
      </c>
      <c r="AX94" s="1">
        <f t="shared" si="92"/>
        <v>161.19853385386</v>
      </c>
      <c r="AZ94" s="2">
        <f t="shared" si="93"/>
        <v>0.9</v>
      </c>
      <c r="BA94" s="1">
        <f t="shared" si="94"/>
        <v>518.138144530264</v>
      </c>
    </row>
    <row r="95" s="1" customFormat="1" spans="1:53">
      <c r="A95" s="13"/>
      <c r="B95" s="13"/>
      <c r="C95" s="16">
        <v>5</v>
      </c>
      <c r="D95" s="17">
        <v>20.933914506129</v>
      </c>
      <c r="E95" s="19">
        <f t="shared" si="95"/>
        <v>17.0070793536667</v>
      </c>
      <c r="F95" s="16" t="s">
        <v>75</v>
      </c>
      <c r="G95" s="13">
        <v>6</v>
      </c>
      <c r="H95" s="18">
        <f t="shared" si="76"/>
        <v>20.933914506129</v>
      </c>
      <c r="I95" s="18">
        <f t="shared" si="77"/>
        <v>294.083914506129</v>
      </c>
      <c r="J95" s="18">
        <f t="shared" si="78"/>
        <v>0.220393126861414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0.572795773022695</v>
      </c>
      <c r="P95" s="18">
        <f t="shared" si="81"/>
        <v>0.126240251469472</v>
      </c>
      <c r="Q95" s="23">
        <f t="shared" si="82"/>
        <v>0.0328224653820628</v>
      </c>
      <c r="R95" s="18">
        <f t="shared" si="83"/>
        <v>0.074022</v>
      </c>
      <c r="S95" s="24">
        <f t="shared" si="84"/>
        <v>0.443415003405242</v>
      </c>
      <c r="T95" s="3">
        <v>0.01</v>
      </c>
      <c r="U95" s="25">
        <f t="shared" si="85"/>
        <v>0.00443415003405242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0.0143841500340524</v>
      </c>
      <c r="AU95" s="28">
        <f t="shared" si="89"/>
        <v>28.47</v>
      </c>
      <c r="AV95" s="1">
        <f t="shared" si="90"/>
        <v>0.26</v>
      </c>
      <c r="AW95" s="2">
        <f t="shared" si="91"/>
        <v>0.28</v>
      </c>
      <c r="AX95" s="1">
        <f t="shared" si="92"/>
        <v>199.74589069675</v>
      </c>
      <c r="AZ95" s="2">
        <f t="shared" si="93"/>
        <v>0.9</v>
      </c>
      <c r="BA95" s="1">
        <f t="shared" si="94"/>
        <v>642.040362953839</v>
      </c>
    </row>
    <row r="96" s="1" customFormat="1" spans="1:53">
      <c r="A96" s="13"/>
      <c r="B96" s="13"/>
      <c r="C96" s="16">
        <v>6</v>
      </c>
      <c r="D96" s="17">
        <v>23.9496931093333</v>
      </c>
      <c r="E96" s="19">
        <f t="shared" si="95"/>
        <v>20.933914506129</v>
      </c>
      <c r="F96" s="16" t="s">
        <v>73</v>
      </c>
      <c r="G96" s="13">
        <v>7</v>
      </c>
      <c r="H96" s="18">
        <f t="shared" si="76"/>
        <v>23.9496931093333</v>
      </c>
      <c r="I96" s="18">
        <f t="shared" si="77"/>
        <v>297.099693109333</v>
      </c>
      <c r="J96" s="18">
        <f t="shared" si="78"/>
        <v>0.308429156479571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0.731255521553222</v>
      </c>
      <c r="P96" s="18">
        <f t="shared" si="81"/>
        <v>0.225540523683689</v>
      </c>
      <c r="Q96" s="23">
        <f t="shared" si="82"/>
        <v>0.0586405361577592</v>
      </c>
      <c r="R96" s="18">
        <f t="shared" si="83"/>
        <v>0.074022</v>
      </c>
      <c r="S96" s="24">
        <f t="shared" si="84"/>
        <v>0.792204157652578</v>
      </c>
      <c r="T96" s="3">
        <v>0.01</v>
      </c>
      <c r="U96" s="25">
        <f t="shared" si="85"/>
        <v>0.00792204157652578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0.0178720415765258</v>
      </c>
      <c r="AU96" s="28">
        <f t="shared" si="89"/>
        <v>28.47</v>
      </c>
      <c r="AV96" s="1">
        <f t="shared" si="90"/>
        <v>0.26</v>
      </c>
      <c r="AW96" s="2">
        <f t="shared" si="91"/>
        <v>0.28</v>
      </c>
      <c r="AX96" s="1">
        <f t="shared" si="92"/>
        <v>248.180591471956</v>
      </c>
      <c r="AZ96" s="2">
        <f t="shared" si="93"/>
        <v>0.9</v>
      </c>
      <c r="BA96" s="1">
        <f t="shared" si="94"/>
        <v>797.723329731288</v>
      </c>
    </row>
    <row r="97" s="1" customFormat="1" spans="1:53">
      <c r="A97" s="13"/>
      <c r="B97" s="13"/>
      <c r="C97" s="16">
        <v>7</v>
      </c>
      <c r="D97" s="17">
        <v>26.2190406906452</v>
      </c>
      <c r="E97" s="19">
        <f t="shared" si="95"/>
        <v>23.9496931093333</v>
      </c>
      <c r="F97" s="16" t="s">
        <v>73</v>
      </c>
      <c r="G97" s="13">
        <v>8</v>
      </c>
      <c r="H97" s="18">
        <f t="shared" si="76"/>
        <v>26.2190406906452</v>
      </c>
      <c r="I97" s="18">
        <f t="shared" si="77"/>
        <v>299.369040690645</v>
      </c>
      <c r="J97" s="18">
        <f t="shared" si="78"/>
        <v>0.395410422324881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0.790414997869533</v>
      </c>
      <c r="P97" s="18">
        <f t="shared" si="81"/>
        <v>0.312538328119512</v>
      </c>
      <c r="Q97" s="23">
        <f t="shared" si="82"/>
        <v>0.0812599653110731</v>
      </c>
      <c r="R97" s="18">
        <f t="shared" si="83"/>
        <v>0.074022</v>
      </c>
      <c r="S97" s="24">
        <f t="shared" si="84"/>
        <v>1.09778127193366</v>
      </c>
      <c r="T97" s="3">
        <v>0.01</v>
      </c>
      <c r="U97" s="25">
        <f t="shared" si="85"/>
        <v>0.0109778127193366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0.01</v>
      </c>
      <c r="AF97" s="3">
        <v>0.49</v>
      </c>
      <c r="AG97" s="25">
        <f t="shared" si="86"/>
        <v>0.0049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0.02</v>
      </c>
      <c r="AR97" s="3">
        <v>0.5</v>
      </c>
      <c r="AS97" s="3">
        <f t="shared" si="87"/>
        <v>0.01</v>
      </c>
      <c r="AT97" s="2">
        <f t="shared" si="88"/>
        <v>0.0258778127193366</v>
      </c>
      <c r="AU97" s="28">
        <f t="shared" si="89"/>
        <v>28.47</v>
      </c>
      <c r="AV97" s="1">
        <f t="shared" si="90"/>
        <v>0.26</v>
      </c>
      <c r="AW97" s="2">
        <f t="shared" si="91"/>
        <v>0.28</v>
      </c>
      <c r="AX97" s="1">
        <f t="shared" si="92"/>
        <v>359.352950203573</v>
      </c>
      <c r="AZ97" s="2">
        <f t="shared" si="93"/>
        <v>0.9</v>
      </c>
      <c r="BA97" s="1">
        <f t="shared" si="94"/>
        <v>1155.06305422577</v>
      </c>
    </row>
    <row r="98" s="1" customFormat="1" spans="1:53">
      <c r="A98" s="13"/>
      <c r="B98" s="13"/>
      <c r="C98" s="16">
        <v>8</v>
      </c>
      <c r="D98" s="17">
        <v>27.0483010296774</v>
      </c>
      <c r="E98" s="19">
        <f t="shared" si="95"/>
        <v>26.2190406906452</v>
      </c>
      <c r="F98" s="16" t="s">
        <v>73</v>
      </c>
      <c r="G98" s="13">
        <v>9</v>
      </c>
      <c r="H98" s="18">
        <f t="shared" si="76"/>
        <v>27.0483010296774</v>
      </c>
      <c r="I98" s="18">
        <f t="shared" si="77"/>
        <v>300.198301029677</v>
      </c>
      <c r="J98" s="18">
        <f t="shared" si="78"/>
        <v>0.432580648360511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0.762576669750021</v>
      </c>
      <c r="P98" s="18">
        <f t="shared" si="81"/>
        <v>0.329875910225063</v>
      </c>
      <c r="Q98" s="23">
        <f t="shared" si="82"/>
        <v>0.0857677366585165</v>
      </c>
      <c r="R98" s="18">
        <f t="shared" si="83"/>
        <v>0.074022</v>
      </c>
      <c r="S98" s="24">
        <f t="shared" si="84"/>
        <v>1.15867899622432</v>
      </c>
      <c r="T98" s="3">
        <v>0.01</v>
      </c>
      <c r="U98" s="25">
        <f t="shared" si="85"/>
        <v>0.0115867899622432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0.0215367899622432</v>
      </c>
      <c r="AU98" s="28">
        <f t="shared" si="89"/>
        <v>28.47</v>
      </c>
      <c r="AV98" s="1">
        <f t="shared" si="90"/>
        <v>0.26</v>
      </c>
      <c r="AW98" s="2">
        <f t="shared" si="91"/>
        <v>0.28</v>
      </c>
      <c r="AX98" s="1">
        <f t="shared" si="92"/>
        <v>299.071219611377</v>
      </c>
      <c r="AZ98" s="2">
        <f t="shared" si="93"/>
        <v>0.9</v>
      </c>
      <c r="BA98" s="1">
        <f t="shared" si="94"/>
        <v>961.300348750855</v>
      </c>
    </row>
    <row r="99" s="1" customFormat="1" spans="1:53">
      <c r="A99" s="13"/>
      <c r="B99" s="13"/>
      <c r="C99" s="16">
        <v>9</v>
      </c>
      <c r="D99" s="17">
        <v>21.592975792</v>
      </c>
      <c r="E99" s="19">
        <f t="shared" si="95"/>
        <v>27.0483010296774</v>
      </c>
      <c r="F99" s="16" t="s">
        <v>73</v>
      </c>
      <c r="G99" s="13">
        <v>10</v>
      </c>
      <c r="H99" s="18">
        <f t="shared" si="76"/>
        <v>21.592975792</v>
      </c>
      <c r="I99" s="18">
        <f t="shared" si="77"/>
        <v>294.742975792</v>
      </c>
      <c r="J99" s="18">
        <f t="shared" si="78"/>
        <v>0.237328710601444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0.717400759524958</v>
      </c>
      <c r="P99" s="18">
        <f t="shared" si="81"/>
        <v>0.170259797242555</v>
      </c>
      <c r="Q99" s="23">
        <f t="shared" si="82"/>
        <v>0.0442675472830642</v>
      </c>
      <c r="R99" s="18">
        <f t="shared" si="83"/>
        <v>0.074022</v>
      </c>
      <c r="S99" s="24">
        <f t="shared" si="84"/>
        <v>0.598032305031805</v>
      </c>
      <c r="T99" s="3">
        <v>0.01</v>
      </c>
      <c r="U99" s="25">
        <f t="shared" si="85"/>
        <v>0.00598032305031805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0.015930323050318</v>
      </c>
      <c r="AU99" s="28">
        <f t="shared" si="89"/>
        <v>28.47</v>
      </c>
      <c r="AV99" s="1">
        <f t="shared" si="90"/>
        <v>0.26</v>
      </c>
      <c r="AW99" s="2">
        <f t="shared" si="91"/>
        <v>0.28</v>
      </c>
      <c r="AX99" s="1">
        <f t="shared" si="92"/>
        <v>221.216864343029</v>
      </c>
      <c r="AZ99" s="2">
        <f t="shared" si="93"/>
        <v>0.9</v>
      </c>
      <c r="BA99" s="1">
        <f t="shared" si="94"/>
        <v>711.054206816877</v>
      </c>
    </row>
    <row r="100" s="1" customFormat="1" spans="1:53">
      <c r="A100" s="13"/>
      <c r="B100" s="13"/>
      <c r="C100" s="16">
        <v>10</v>
      </c>
      <c r="D100" s="17">
        <v>16.5161929648387</v>
      </c>
      <c r="E100" s="19">
        <f t="shared" si="95"/>
        <v>21.592975792</v>
      </c>
      <c r="F100" s="16" t="s">
        <v>73</v>
      </c>
      <c r="G100" s="13">
        <v>11</v>
      </c>
      <c r="H100" s="18">
        <f t="shared" si="76"/>
        <v>16.5161929648387</v>
      </c>
      <c r="I100" s="18">
        <f t="shared" si="77"/>
        <v>289.666192964839</v>
      </c>
      <c r="J100" s="18">
        <f t="shared" si="78"/>
        <v>0.133015650492248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0.519783914168283</v>
      </c>
      <c r="O100" s="18">
        <f t="shared" si="96"/>
        <v>0.31205704811412</v>
      </c>
      <c r="P100" s="18">
        <f t="shared" si="81"/>
        <v>0.0415084712455904</v>
      </c>
      <c r="Q100" s="23">
        <f t="shared" si="82"/>
        <v>0.0107922025238535</v>
      </c>
      <c r="R100" s="18">
        <f t="shared" si="83"/>
        <v>0.074022</v>
      </c>
      <c r="S100" s="24">
        <f t="shared" si="84"/>
        <v>0.145797229524378</v>
      </c>
      <c r="T100" s="3">
        <v>0.01</v>
      </c>
      <c r="U100" s="25">
        <f t="shared" si="85"/>
        <v>0.00145797229524378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0.0114079722952438</v>
      </c>
      <c r="AU100" s="28">
        <f t="shared" si="89"/>
        <v>28.47</v>
      </c>
      <c r="AV100" s="1">
        <f t="shared" si="90"/>
        <v>0.26</v>
      </c>
      <c r="AW100" s="2">
        <f t="shared" si="91"/>
        <v>0.28</v>
      </c>
      <c r="AX100" s="1">
        <f t="shared" si="92"/>
        <v>158.417117574749</v>
      </c>
      <c r="AZ100" s="2">
        <f t="shared" si="93"/>
        <v>0.9</v>
      </c>
      <c r="BA100" s="1">
        <f t="shared" si="94"/>
        <v>509.197877918837</v>
      </c>
    </row>
    <row r="101" s="1" customFormat="1" spans="1:54">
      <c r="A101" s="13"/>
      <c r="B101" s="13"/>
      <c r="C101" s="16">
        <v>11</v>
      </c>
      <c r="D101" s="17">
        <v>13.8537581507</v>
      </c>
      <c r="E101" s="19">
        <f t="shared" si="95"/>
        <v>16.5161929648387</v>
      </c>
      <c r="F101" s="16" t="s">
        <v>75</v>
      </c>
      <c r="G101" s="13">
        <v>12</v>
      </c>
      <c r="H101" s="18">
        <f t="shared" si="76"/>
        <v>13.8537581507</v>
      </c>
      <c r="I101" s="18">
        <f t="shared" si="77"/>
        <v>287.0037581507</v>
      </c>
      <c r="J101" s="18">
        <f t="shared" si="78"/>
        <v>0.0973821498320296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0.55524857686853</v>
      </c>
      <c r="P101" s="18">
        <f t="shared" si="81"/>
        <v>0.0540713001066324</v>
      </c>
      <c r="Q101" s="23">
        <f t="shared" si="82"/>
        <v>0.0140585380277244</v>
      </c>
      <c r="R101" s="18">
        <f t="shared" si="83"/>
        <v>0.074022</v>
      </c>
      <c r="S101" s="24">
        <f t="shared" si="84"/>
        <v>0.189923779791473</v>
      </c>
      <c r="T101" s="3">
        <v>0.01</v>
      </c>
      <c r="U101" s="25">
        <f t="shared" si="85"/>
        <v>0.00189923779791473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0.00738923779791473</v>
      </c>
      <c r="AU101" s="28">
        <f t="shared" si="89"/>
        <v>28.47</v>
      </c>
      <c r="AV101" s="1">
        <f t="shared" si="90"/>
        <v>0.26</v>
      </c>
      <c r="AW101" s="2">
        <f t="shared" si="91"/>
        <v>0.28</v>
      </c>
      <c r="AX101" s="1">
        <f t="shared" si="92"/>
        <v>102.610851668011</v>
      </c>
      <c r="AY101" s="1">
        <f>SUM(AX90:AX101)</f>
        <v>2178.45894677912</v>
      </c>
      <c r="AZ101" s="2">
        <f t="shared" si="93"/>
        <v>0.9</v>
      </c>
      <c r="BA101" s="1">
        <f t="shared" si="94"/>
        <v>329.820594647178</v>
      </c>
      <c r="BB101" s="1">
        <f>SUM(BA90:BA101)</f>
        <v>7002.18947179002</v>
      </c>
    </row>
    <row r="102" s="1" customFormat="1" spans="1:46">
      <c r="A102" s="13"/>
      <c r="B102" s="13"/>
      <c r="C102" s="16">
        <v>12</v>
      </c>
      <c r="D102" s="17">
        <v>6.03697249651613</v>
      </c>
      <c r="E102" s="19">
        <f t="shared" si="95"/>
        <v>13.8537581507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3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1085.04761664765</v>
      </c>
      <c r="F2" s="3">
        <v>734.672</v>
      </c>
      <c r="G2" s="7">
        <f>(F2+F3+F4)/3</f>
        <v>1194.134</v>
      </c>
      <c r="H2" s="3">
        <v>0.18</v>
      </c>
      <c r="I2" s="20">
        <f>(H2+H3+H4)/3</f>
        <v>0.136666666666667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3746.46057534247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9660.26546699809</v>
      </c>
      <c r="F7" s="3">
        <v>108.2955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78.0838028310444</v>
      </c>
      <c r="F8" s="3">
        <v>625.464</v>
      </c>
      <c r="G8" s="3"/>
      <c r="H8" s="3">
        <v>0.3</v>
      </c>
      <c r="M8" s="2"/>
    </row>
    <row r="9" s="1" customFormat="1" spans="1:13">
      <c r="A9" s="4" t="s">
        <v>7</v>
      </c>
      <c r="B9" s="5"/>
      <c r="C9" s="3"/>
      <c r="D9" s="3"/>
      <c r="E9" s="12">
        <v>19.8848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11.35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(AV38+AV54+AY86+AY102+BB102+AG70)</f>
        <v>225532022.994815</v>
      </c>
      <c r="J14" s="14" t="s">
        <v>22</v>
      </c>
      <c r="K14" s="14">
        <f>I14/(10000*1000)</f>
        <v>22.5532022994815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179460499.325443</v>
      </c>
      <c r="J15" s="14" t="s">
        <v>22</v>
      </c>
      <c r="K15" s="14">
        <f>I15/(10000*1000)</f>
        <v>17.9460499325443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-4.96864549280645</v>
      </c>
      <c r="E27" s="16"/>
      <c r="F27" s="16"/>
      <c r="G27" s="13">
        <v>1</v>
      </c>
      <c r="H27" s="18">
        <f t="shared" ref="H27:H38" si="0">E28</f>
        <v>-4.96864549280645</v>
      </c>
      <c r="I27" s="18">
        <f t="shared" ref="I27:I38" si="1">H27+273.15</f>
        <v>268.181354507194</v>
      </c>
      <c r="J27" s="18">
        <f t="shared" ref="J27:J38" si="2">EXP(($C$16*(I27-$C$14))/($C$17*I27*$C$14))</f>
        <v>0.0090030112902764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0.00895900157008577</v>
      </c>
      <c r="Q27" s="23">
        <f t="shared" ref="Q27:Q38" si="6">P27*$B$29</f>
        <v>0.00122439688124505</v>
      </c>
      <c r="R27" s="18">
        <f t="shared" ref="R27:R38" si="7">L27*$B$29</f>
        <v>0.135998594444444</v>
      </c>
      <c r="S27" s="24">
        <f t="shared" ref="S27:S38" si="8">Q27/R27</f>
        <v>0.0090030112902764</v>
      </c>
      <c r="T27" s="3">
        <v>0.01</v>
      </c>
      <c r="U27" s="25">
        <f t="shared" ref="U27:U38" si="9">S27*T27</f>
        <v>9.0030112902764e-5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0.0295400301129028</v>
      </c>
      <c r="AR27" s="28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90.4206347206375</v>
      </c>
      <c r="AU27" s="1">
        <f t="shared" ref="AU27:AU38" si="17">AT27*10000*AS27*0.67*AR27*AQ27</f>
        <v>243381.580821279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-6.32671075058064</v>
      </c>
      <c r="E28" s="19">
        <f t="shared" ref="E28:E39" si="18">D27</f>
        <v>-4.96864549280645</v>
      </c>
      <c r="F28" s="16" t="s">
        <v>73</v>
      </c>
      <c r="G28" s="13">
        <v>2</v>
      </c>
      <c r="H28" s="18">
        <f t="shared" si="0"/>
        <v>-6.32671075058064</v>
      </c>
      <c r="I28" s="18">
        <f t="shared" si="1"/>
        <v>266.823289249419</v>
      </c>
      <c r="J28" s="18">
        <f t="shared" si="2"/>
        <v>0.00748399481713407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1.98126433176325</v>
      </c>
      <c r="P28" s="18">
        <f t="shared" si="5"/>
        <v>0.0148277719902887</v>
      </c>
      <c r="Q28" s="23">
        <f t="shared" si="6"/>
        <v>0.00202646217200613</v>
      </c>
      <c r="R28" s="18">
        <f t="shared" si="7"/>
        <v>0.135998594444444</v>
      </c>
      <c r="S28" s="24">
        <f t="shared" si="8"/>
        <v>0.0149006111444331</v>
      </c>
      <c r="T28" s="3">
        <v>0.01</v>
      </c>
      <c r="U28" s="25">
        <f t="shared" si="9"/>
        <v>0.000149006111444331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0.0220490061114443</v>
      </c>
      <c r="AR28" s="28">
        <f t="shared" si="15"/>
        <v>99.5111666666667</v>
      </c>
      <c r="AS28" s="1">
        <f t="shared" si="16"/>
        <v>0.136666666666667</v>
      </c>
      <c r="AT28" s="2">
        <f t="shared" ref="AT28:AT38" si="20">$E$2/12</f>
        <v>90.4206347206375</v>
      </c>
      <c r="AU28" s="1">
        <f t="shared" si="17"/>
        <v>181662.711325315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-1.61474745564286</v>
      </c>
      <c r="E29" s="19">
        <f t="shared" si="18"/>
        <v>-6.32671075058064</v>
      </c>
      <c r="F29" s="16" t="s">
        <v>73</v>
      </c>
      <c r="G29" s="13">
        <v>3</v>
      </c>
      <c r="H29" s="18">
        <f t="shared" si="0"/>
        <v>-1.61474745564286</v>
      </c>
      <c r="I29" s="18">
        <f t="shared" si="1"/>
        <v>271.535252544357</v>
      </c>
      <c r="J29" s="18">
        <f t="shared" si="2"/>
        <v>0.0140976172758381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2.96154822643963</v>
      </c>
      <c r="P29" s="18">
        <f t="shared" si="5"/>
        <v>0.0417507734402829</v>
      </c>
      <c r="Q29" s="23">
        <f t="shared" si="6"/>
        <v>0.00570593903683867</v>
      </c>
      <c r="R29" s="18">
        <f t="shared" si="7"/>
        <v>0.135998594444444</v>
      </c>
      <c r="S29" s="24">
        <f t="shared" si="8"/>
        <v>0.0419558677069236</v>
      </c>
      <c r="T29" s="3">
        <v>0.01</v>
      </c>
      <c r="U29" s="25">
        <f t="shared" si="9"/>
        <v>0.000419558677069236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0.0223195586770692</v>
      </c>
      <c r="AR29" s="28">
        <f t="shared" si="15"/>
        <v>99.5111666666667</v>
      </c>
      <c r="AS29" s="1">
        <f t="shared" si="16"/>
        <v>0.136666666666667</v>
      </c>
      <c r="AT29" s="2">
        <f t="shared" si="20"/>
        <v>90.4206347206375</v>
      </c>
      <c r="AU29" s="1">
        <f t="shared" si="17"/>
        <v>183891.805570154</v>
      </c>
    </row>
    <row r="30" s="1" customFormat="1" spans="1:47">
      <c r="A30" s="13"/>
      <c r="B30" s="13"/>
      <c r="C30" s="16">
        <v>3</v>
      </c>
      <c r="D30" s="17">
        <v>0.272250476419355</v>
      </c>
      <c r="E30" s="19">
        <f t="shared" si="18"/>
        <v>-1.61474745564286</v>
      </c>
      <c r="F30" s="16" t="s">
        <v>73</v>
      </c>
      <c r="G30" s="13">
        <v>4</v>
      </c>
      <c r="H30" s="18">
        <f t="shared" si="0"/>
        <v>0.272250476419355</v>
      </c>
      <c r="I30" s="18">
        <f t="shared" si="1"/>
        <v>273.422250476419</v>
      </c>
      <c r="J30" s="18">
        <f t="shared" si="2"/>
        <v>0.0180560063615403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3.91490911966601</v>
      </c>
      <c r="P30" s="18">
        <f t="shared" si="5"/>
        <v>0.0706876239695416</v>
      </c>
      <c r="Q30" s="23">
        <f t="shared" si="6"/>
        <v>0.00966064194250402</v>
      </c>
      <c r="R30" s="18">
        <f t="shared" si="7"/>
        <v>0.135998594444444</v>
      </c>
      <c r="S30" s="24">
        <f t="shared" si="8"/>
        <v>0.0710348660731961</v>
      </c>
      <c r="T30" s="3">
        <v>0.01</v>
      </c>
      <c r="U30" s="25">
        <f t="shared" si="9"/>
        <v>0.000710348660731961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0.022610348660732</v>
      </c>
      <c r="AR30" s="28">
        <f t="shared" si="15"/>
        <v>99.5111666666667</v>
      </c>
      <c r="AS30" s="1">
        <f t="shared" si="16"/>
        <v>0.136666666666667</v>
      </c>
      <c r="AT30" s="2">
        <f t="shared" si="20"/>
        <v>90.4206347206375</v>
      </c>
      <c r="AU30" s="1">
        <f t="shared" si="17"/>
        <v>186287.636774128</v>
      </c>
    </row>
    <row r="31" s="1" customFormat="1" spans="1:47">
      <c r="A31" s="13"/>
      <c r="B31" s="13"/>
      <c r="C31" s="16">
        <v>4</v>
      </c>
      <c r="D31" s="17">
        <v>7.02466587113333</v>
      </c>
      <c r="E31" s="19">
        <f t="shared" si="18"/>
        <v>0.272250476419355</v>
      </c>
      <c r="F31" s="16" t="s">
        <v>73</v>
      </c>
      <c r="G31" s="13">
        <v>5</v>
      </c>
      <c r="H31" s="18">
        <f t="shared" si="0"/>
        <v>7.02466587113333</v>
      </c>
      <c r="I31" s="18">
        <f t="shared" si="1"/>
        <v>280.174665871133</v>
      </c>
      <c r="J31" s="18">
        <f t="shared" si="2"/>
        <v>0.042594502912645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3.65201042091164</v>
      </c>
      <c r="O31" s="18">
        <f t="shared" si="19"/>
        <v>1.18732274145149</v>
      </c>
      <c r="P31" s="18">
        <f t="shared" si="5"/>
        <v>0.0505734219690051</v>
      </c>
      <c r="Q31" s="23">
        <f t="shared" si="6"/>
        <v>0.0069117010024307</v>
      </c>
      <c r="R31" s="18">
        <f t="shared" si="7"/>
        <v>0.135998594444444</v>
      </c>
      <c r="S31" s="24">
        <f t="shared" si="8"/>
        <v>0.0508218561424481</v>
      </c>
      <c r="T31" s="3">
        <v>0.01</v>
      </c>
      <c r="U31" s="25">
        <f t="shared" si="9"/>
        <v>0.000508218561424481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0.0224082185614245</v>
      </c>
      <c r="AR31" s="28">
        <f t="shared" si="15"/>
        <v>99.5111666666667</v>
      </c>
      <c r="AS31" s="1">
        <f t="shared" si="16"/>
        <v>0.136666666666667</v>
      </c>
      <c r="AT31" s="2">
        <f t="shared" si="20"/>
        <v>90.4206347206375</v>
      </c>
      <c r="AU31" s="1">
        <f t="shared" si="17"/>
        <v>184622.278177235</v>
      </c>
    </row>
    <row r="32" s="1" customFormat="1" spans="1:47">
      <c r="A32" s="13"/>
      <c r="B32" s="13"/>
      <c r="C32" s="16">
        <v>5</v>
      </c>
      <c r="D32" s="17">
        <v>11.3426997113871</v>
      </c>
      <c r="E32" s="19">
        <f t="shared" si="18"/>
        <v>7.02466587113333</v>
      </c>
      <c r="F32" s="16" t="s">
        <v>75</v>
      </c>
      <c r="G32" s="13">
        <v>6</v>
      </c>
      <c r="H32" s="18">
        <f t="shared" si="0"/>
        <v>11.3426997113871</v>
      </c>
      <c r="I32" s="18">
        <f t="shared" si="1"/>
        <v>284.492699711387</v>
      </c>
      <c r="J32" s="18">
        <f t="shared" si="2"/>
        <v>0.0721826799824992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2.13186098614915</v>
      </c>
      <c r="P32" s="18">
        <f t="shared" si="5"/>
        <v>0.153883439330379</v>
      </c>
      <c r="Q32" s="23">
        <f t="shared" si="6"/>
        <v>0.0210307367084852</v>
      </c>
      <c r="R32" s="18">
        <f t="shared" si="7"/>
        <v>0.135998594444444</v>
      </c>
      <c r="S32" s="24">
        <f t="shared" si="8"/>
        <v>0.154639368108148</v>
      </c>
      <c r="T32" s="3">
        <v>0.01</v>
      </c>
      <c r="U32" s="25">
        <f t="shared" si="9"/>
        <v>0.00154639368108148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0.0234463936810815</v>
      </c>
      <c r="AR32" s="28">
        <f t="shared" si="15"/>
        <v>99.5111666666667</v>
      </c>
      <c r="AS32" s="1">
        <f t="shared" si="16"/>
        <v>0.136666666666667</v>
      </c>
      <c r="AT32" s="2">
        <f t="shared" si="20"/>
        <v>90.4206347206375</v>
      </c>
      <c r="AU32" s="1">
        <f t="shared" si="17"/>
        <v>193175.847717473</v>
      </c>
    </row>
    <row r="33" s="1" customFormat="1" spans="1:47">
      <c r="A33" s="13"/>
      <c r="B33" s="13"/>
      <c r="C33" s="16">
        <v>6</v>
      </c>
      <c r="D33" s="17">
        <v>15.2560752646667</v>
      </c>
      <c r="E33" s="19">
        <f t="shared" si="18"/>
        <v>11.3426997113871</v>
      </c>
      <c r="F33" s="16" t="s">
        <v>73</v>
      </c>
      <c r="G33" s="13">
        <v>7</v>
      </c>
      <c r="H33" s="18">
        <f t="shared" si="0"/>
        <v>15.2560752646667</v>
      </c>
      <c r="I33" s="18">
        <f t="shared" si="1"/>
        <v>288.406075264667</v>
      </c>
      <c r="J33" s="18">
        <f t="shared" si="2"/>
        <v>0.114846866634666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2.97308921348544</v>
      </c>
      <c r="P33" s="18">
        <f t="shared" si="5"/>
        <v>0.341449980394126</v>
      </c>
      <c r="Q33" s="23">
        <f t="shared" si="6"/>
        <v>0.0466648306538639</v>
      </c>
      <c r="R33" s="18">
        <f t="shared" si="7"/>
        <v>0.135998594444444</v>
      </c>
      <c r="S33" s="24">
        <f t="shared" si="8"/>
        <v>0.343127301017266</v>
      </c>
      <c r="T33" s="3">
        <v>0.01</v>
      </c>
      <c r="U33" s="25">
        <f t="shared" si="9"/>
        <v>0.00343127301017266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0.0328812730101727</v>
      </c>
      <c r="AR33" s="28">
        <f t="shared" si="15"/>
        <v>99.5111666666667</v>
      </c>
      <c r="AS33" s="1">
        <f t="shared" si="16"/>
        <v>0.136666666666667</v>
      </c>
      <c r="AT33" s="2">
        <f t="shared" si="20"/>
        <v>90.4206347206375</v>
      </c>
      <c r="AU33" s="1">
        <f t="shared" si="17"/>
        <v>270910.225008078</v>
      </c>
    </row>
    <row r="34" s="1" customFormat="1" spans="1:47">
      <c r="A34" s="13"/>
      <c r="B34" s="13"/>
      <c r="C34" s="16">
        <v>7</v>
      </c>
      <c r="D34" s="17">
        <v>16.1793179954839</v>
      </c>
      <c r="E34" s="19">
        <f t="shared" si="18"/>
        <v>15.2560752646667</v>
      </c>
      <c r="F34" s="16" t="s">
        <v>73</v>
      </c>
      <c r="G34" s="13">
        <v>8</v>
      </c>
      <c r="H34" s="18">
        <f t="shared" si="0"/>
        <v>16.1793179954839</v>
      </c>
      <c r="I34" s="18">
        <f t="shared" si="1"/>
        <v>289.329317995484</v>
      </c>
      <c r="J34" s="18">
        <f t="shared" si="2"/>
        <v>0.127910293801125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3.62675089975798</v>
      </c>
      <c r="P34" s="18">
        <f t="shared" si="5"/>
        <v>0.463898773131538</v>
      </c>
      <c r="Q34" s="23">
        <f t="shared" si="6"/>
        <v>0.0633994989946435</v>
      </c>
      <c r="R34" s="18">
        <f t="shared" si="7"/>
        <v>0.135998594444444</v>
      </c>
      <c r="S34" s="24">
        <f t="shared" si="8"/>
        <v>0.466177604655629</v>
      </c>
      <c r="T34" s="3">
        <v>0.01</v>
      </c>
      <c r="U34" s="25">
        <f t="shared" si="9"/>
        <v>0.00466177604655629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0.0341117760465563</v>
      </c>
      <c r="AR34" s="28">
        <f t="shared" si="15"/>
        <v>99.5111666666667</v>
      </c>
      <c r="AS34" s="1">
        <f t="shared" si="16"/>
        <v>0.136666666666667</v>
      </c>
      <c r="AT34" s="2">
        <f t="shared" si="20"/>
        <v>90.4206347206375</v>
      </c>
      <c r="AU34" s="1">
        <f t="shared" si="17"/>
        <v>281048.392540603</v>
      </c>
    </row>
    <row r="35" s="1" customFormat="1" spans="1:47">
      <c r="A35" s="13"/>
      <c r="B35" s="13"/>
      <c r="C35" s="16">
        <v>8</v>
      </c>
      <c r="D35" s="17">
        <v>16.5485644425806</v>
      </c>
      <c r="E35" s="19">
        <f t="shared" si="18"/>
        <v>16.1793179954839</v>
      </c>
      <c r="F35" s="16" t="s">
        <v>73</v>
      </c>
      <c r="G35" s="13">
        <v>9</v>
      </c>
      <c r="H35" s="18">
        <f t="shared" si="0"/>
        <v>16.5485644425806</v>
      </c>
      <c r="I35" s="18">
        <f t="shared" si="1"/>
        <v>289.698564442581</v>
      </c>
      <c r="J35" s="18">
        <f t="shared" si="2"/>
        <v>0.133516206587491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4.15796379329311</v>
      </c>
      <c r="P35" s="18">
        <f t="shared" si="5"/>
        <v>0.55515555280863</v>
      </c>
      <c r="Q35" s="23">
        <f t="shared" si="6"/>
        <v>0.0758712588838462</v>
      </c>
      <c r="R35" s="18">
        <f t="shared" si="7"/>
        <v>0.135998594444444</v>
      </c>
      <c r="S35" s="24">
        <f t="shared" si="8"/>
        <v>0.557882669256847</v>
      </c>
      <c r="T35" s="3">
        <v>0.01</v>
      </c>
      <c r="U35" s="25">
        <f t="shared" si="9"/>
        <v>0.00557882669256848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0.0350288266925685</v>
      </c>
      <c r="AR35" s="28">
        <f t="shared" si="15"/>
        <v>99.5111666666667</v>
      </c>
      <c r="AS35" s="1">
        <f t="shared" si="16"/>
        <v>0.136666666666667</v>
      </c>
      <c r="AT35" s="2">
        <f t="shared" si="20"/>
        <v>90.4206347206375</v>
      </c>
      <c r="AU35" s="1">
        <f t="shared" si="17"/>
        <v>288604.012323879</v>
      </c>
    </row>
    <row r="36" s="1" customFormat="1" spans="1:47">
      <c r="A36" s="13"/>
      <c r="B36" s="13"/>
      <c r="C36" s="16">
        <v>9</v>
      </c>
      <c r="D36" s="17">
        <v>13.4065547663333</v>
      </c>
      <c r="E36" s="19">
        <f t="shared" si="18"/>
        <v>16.5485644425806</v>
      </c>
      <c r="F36" s="16" t="s">
        <v>73</v>
      </c>
      <c r="G36" s="13">
        <v>10</v>
      </c>
      <c r="H36" s="18">
        <f t="shared" si="0"/>
        <v>13.4065547663333</v>
      </c>
      <c r="I36" s="18">
        <f t="shared" si="1"/>
        <v>286.556554766333</v>
      </c>
      <c r="J36" s="18">
        <f t="shared" si="2"/>
        <v>0.0923603870918498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4.59791990715114</v>
      </c>
      <c r="P36" s="18">
        <f t="shared" si="5"/>
        <v>0.424665662441802</v>
      </c>
      <c r="Q36" s="23">
        <f t="shared" si="6"/>
        <v>0.0580376405337129</v>
      </c>
      <c r="R36" s="18">
        <f t="shared" si="7"/>
        <v>0.135998594444444</v>
      </c>
      <c r="S36" s="24">
        <f t="shared" si="8"/>
        <v>0.426751767331105</v>
      </c>
      <c r="T36" s="3">
        <v>0.01</v>
      </c>
      <c r="U36" s="25">
        <f t="shared" si="9"/>
        <v>0.00426751767331105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0.0261675176733111</v>
      </c>
      <c r="AR36" s="28">
        <f t="shared" si="15"/>
        <v>99.5111666666667</v>
      </c>
      <c r="AS36" s="1">
        <f t="shared" si="16"/>
        <v>0.136666666666667</v>
      </c>
      <c r="AT36" s="2">
        <f t="shared" si="20"/>
        <v>90.4206347206375</v>
      </c>
      <c r="AU36" s="1">
        <f t="shared" si="17"/>
        <v>215595.305528055</v>
      </c>
    </row>
    <row r="37" s="1" customFormat="1" spans="1:47">
      <c r="A37" s="13"/>
      <c r="B37" s="13"/>
      <c r="C37" s="16">
        <v>10</v>
      </c>
      <c r="D37" s="17">
        <v>7.45302841867742</v>
      </c>
      <c r="E37" s="19">
        <f t="shared" si="18"/>
        <v>13.4065547663333</v>
      </c>
      <c r="F37" s="16" t="s">
        <v>73</v>
      </c>
      <c r="G37" s="13">
        <v>11</v>
      </c>
      <c r="H37" s="18">
        <f t="shared" si="0"/>
        <v>7.45302841867742</v>
      </c>
      <c r="I37" s="18">
        <f t="shared" si="1"/>
        <v>280.603028418677</v>
      </c>
      <c r="J37" s="18">
        <f t="shared" si="2"/>
        <v>0.044915265604091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3.96459153247387</v>
      </c>
      <c r="O37" s="18">
        <f t="shared" si="19"/>
        <v>1.20377437890213</v>
      </c>
      <c r="P37" s="18">
        <f t="shared" si="5"/>
        <v>0.054067845955789</v>
      </c>
      <c r="Q37" s="23">
        <f t="shared" si="6"/>
        <v>0.0073892722806245</v>
      </c>
      <c r="R37" s="18">
        <f t="shared" si="7"/>
        <v>0.135998594444444</v>
      </c>
      <c r="S37" s="24">
        <f t="shared" si="8"/>
        <v>0.0543334459507449</v>
      </c>
      <c r="T37" s="3">
        <v>0.01</v>
      </c>
      <c r="U37" s="25">
        <f t="shared" si="9"/>
        <v>0.000543334459507449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0.0224433344595074</v>
      </c>
      <c r="AR37" s="28">
        <f t="shared" si="15"/>
        <v>99.5111666666667</v>
      </c>
      <c r="AS37" s="1">
        <f t="shared" si="16"/>
        <v>0.136666666666667</v>
      </c>
      <c r="AT37" s="2">
        <f t="shared" si="20"/>
        <v>90.4206347206375</v>
      </c>
      <c r="AU37" s="1">
        <f t="shared" si="17"/>
        <v>184911.599574496</v>
      </c>
    </row>
    <row r="38" s="1" customFormat="1" spans="1:48">
      <c r="A38" s="13"/>
      <c r="B38" s="13"/>
      <c r="C38" s="16">
        <v>11</v>
      </c>
      <c r="D38" s="17">
        <v>1.93106714883333</v>
      </c>
      <c r="E38" s="19">
        <f t="shared" si="18"/>
        <v>7.45302841867742</v>
      </c>
      <c r="F38" s="16" t="s">
        <v>75</v>
      </c>
      <c r="G38" s="13">
        <v>12</v>
      </c>
      <c r="H38" s="18">
        <f t="shared" si="0"/>
        <v>1.93106714883333</v>
      </c>
      <c r="I38" s="18">
        <f t="shared" si="1"/>
        <v>275.081067148833</v>
      </c>
      <c r="J38" s="18">
        <f t="shared" si="2"/>
        <v>0.0223812080787645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2.14481819961301</v>
      </c>
      <c r="P38" s="18">
        <f t="shared" si="5"/>
        <v>0.0480036224166599</v>
      </c>
      <c r="Q38" s="23">
        <f t="shared" si="6"/>
        <v>0.00656049506361018</v>
      </c>
      <c r="R38" s="18">
        <f t="shared" si="7"/>
        <v>0.135998594444444</v>
      </c>
      <c r="S38" s="24">
        <f t="shared" si="8"/>
        <v>0.0482394328442133</v>
      </c>
      <c r="T38" s="3">
        <v>0.01</v>
      </c>
      <c r="U38" s="25">
        <f t="shared" si="9"/>
        <v>0.000482394328442133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0.0223823943284421</v>
      </c>
      <c r="AR38" s="28">
        <f t="shared" si="15"/>
        <v>99.5111666666667</v>
      </c>
      <c r="AS38" s="1">
        <f t="shared" si="16"/>
        <v>0.136666666666667</v>
      </c>
      <c r="AT38" s="2">
        <f t="shared" si="20"/>
        <v>90.4206347206375</v>
      </c>
      <c r="AU38" s="1">
        <f t="shared" si="17"/>
        <v>184409.511209066</v>
      </c>
      <c r="AV38" s="1">
        <f>SUM(AU27:AU38)</f>
        <v>2598500.90656976</v>
      </c>
    </row>
    <row r="39" s="1" customFormat="1" spans="1:46">
      <c r="A39" s="13"/>
      <c r="B39" s="13"/>
      <c r="C39" s="16">
        <v>12</v>
      </c>
      <c r="D39" s="17">
        <v>-3.29517311654839</v>
      </c>
      <c r="E39" s="19">
        <f t="shared" si="18"/>
        <v>1.93106714883333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9:46">
      <c r="S41" s="22" t="s">
        <v>45</v>
      </c>
      <c r="T41" s="22"/>
      <c r="U41" s="22"/>
      <c r="V41" s="22" t="s">
        <v>46</v>
      </c>
      <c r="W41" s="22"/>
      <c r="X41" s="22"/>
      <c r="Y41" s="22" t="s">
        <v>47</v>
      </c>
      <c r="Z41" s="22"/>
      <c r="AA41" s="22"/>
      <c r="AB41" s="22" t="s">
        <v>48</v>
      </c>
      <c r="AC41" s="22"/>
      <c r="AD41" s="22"/>
      <c r="AE41" s="22" t="s">
        <v>49</v>
      </c>
      <c r="AF41" s="22"/>
      <c r="AG41" s="22"/>
      <c r="AH41" s="22" t="s">
        <v>50</v>
      </c>
      <c r="AI41" s="22"/>
      <c r="AJ41" s="22"/>
      <c r="AK41" s="30" t="s">
        <v>51</v>
      </c>
      <c r="AL41" s="31"/>
      <c r="AM41" s="32"/>
      <c r="AN41" s="22" t="s">
        <v>52</v>
      </c>
      <c r="AO41" s="22"/>
      <c r="AP41" s="22"/>
      <c r="AT41" s="2"/>
    </row>
    <row r="42" s="1" customFormat="1" spans="1:47">
      <c r="A42" s="15" t="s">
        <v>4</v>
      </c>
      <c r="B42" s="15"/>
      <c r="C42" s="16" t="s">
        <v>53</v>
      </c>
      <c r="D42" s="16" t="s">
        <v>54</v>
      </c>
      <c r="E42" s="16" t="s">
        <v>55</v>
      </c>
      <c r="F42" s="16" t="s">
        <v>56</v>
      </c>
      <c r="G42" s="13" t="s">
        <v>53</v>
      </c>
      <c r="H42" s="13" t="s">
        <v>55</v>
      </c>
      <c r="I42" s="13" t="s">
        <v>57</v>
      </c>
      <c r="J42" s="13" t="s">
        <v>58</v>
      </c>
      <c r="K42" s="21" t="s">
        <v>59</v>
      </c>
      <c r="L42" s="21" t="s">
        <v>60</v>
      </c>
      <c r="M42" s="13" t="s">
        <v>61</v>
      </c>
      <c r="N42" s="21" t="s">
        <v>62</v>
      </c>
      <c r="O42" s="13" t="s">
        <v>63</v>
      </c>
      <c r="P42" s="13" t="s">
        <v>64</v>
      </c>
      <c r="Q42" s="21" t="s">
        <v>65</v>
      </c>
      <c r="R42" s="21" t="s">
        <v>66</v>
      </c>
      <c r="S42" s="4" t="s">
        <v>12</v>
      </c>
      <c r="T42" s="3" t="s">
        <v>13</v>
      </c>
      <c r="U42" s="3"/>
      <c r="V42" s="4" t="s">
        <v>12</v>
      </c>
      <c r="W42" s="3" t="s">
        <v>13</v>
      </c>
      <c r="X42" s="3"/>
      <c r="Y42" s="4" t="s">
        <v>12</v>
      </c>
      <c r="Z42" s="3" t="s">
        <v>13</v>
      </c>
      <c r="AA42" s="3"/>
      <c r="AB42" s="4" t="s">
        <v>12</v>
      </c>
      <c r="AC42" s="3" t="s">
        <v>13</v>
      </c>
      <c r="AD42" s="3"/>
      <c r="AE42" s="4" t="s">
        <v>12</v>
      </c>
      <c r="AF42" s="3" t="s">
        <v>13</v>
      </c>
      <c r="AG42" s="3"/>
      <c r="AH42" s="4" t="s">
        <v>12</v>
      </c>
      <c r="AI42" s="3" t="s">
        <v>13</v>
      </c>
      <c r="AJ42" s="3"/>
      <c r="AK42" s="4" t="s">
        <v>12</v>
      </c>
      <c r="AL42" s="3" t="s">
        <v>13</v>
      </c>
      <c r="AM42" s="3"/>
      <c r="AN42" s="33" t="s">
        <v>12</v>
      </c>
      <c r="AO42" s="33" t="s">
        <v>13</v>
      </c>
      <c r="AP42" s="33"/>
      <c r="AQ42" s="1" t="s">
        <v>67</v>
      </c>
      <c r="AR42" s="1" t="s">
        <v>68</v>
      </c>
      <c r="AS42" s="1" t="s">
        <v>38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-4.96864549280645</v>
      </c>
      <c r="E43" s="16"/>
      <c r="F43" s="16"/>
      <c r="G43" s="13">
        <v>1</v>
      </c>
      <c r="H43" s="18">
        <f t="shared" ref="H43:H54" si="21">E44</f>
        <v>-4.96864549280645</v>
      </c>
      <c r="I43" s="18">
        <f t="shared" ref="I43:I54" si="22">H43+273.15</f>
        <v>268.181354507194</v>
      </c>
      <c r="J43" s="18">
        <f t="shared" ref="J43:J54" si="23">EXP(($C$16*(I43-$C$14))/($C$17*I43*$C$14))</f>
        <v>0.0090030112902764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0.000694051518504168</v>
      </c>
      <c r="Q43" s="23">
        <f t="shared" ref="Q43:Q54" si="27">P43*$B$45</f>
        <v>0.000107577985368146</v>
      </c>
      <c r="R43" s="18">
        <f t="shared" ref="R43:R54" si="28">L43*$B$45</f>
        <v>0.0119491114583333</v>
      </c>
      <c r="S43" s="24">
        <f t="shared" ref="S43:S54" si="29">Q43/R43</f>
        <v>0.0090030112902764</v>
      </c>
      <c r="T43" s="3">
        <v>0.01</v>
      </c>
      <c r="U43" s="25">
        <f t="shared" ref="U43:U54" si="30">S43*T43</f>
        <v>9.0030112902764e-5</v>
      </c>
      <c r="V43" s="24"/>
      <c r="W43" s="3"/>
      <c r="X43" s="25"/>
      <c r="Y43" s="27">
        <v>0.04</v>
      </c>
      <c r="Z43" s="3">
        <v>0.49</v>
      </c>
      <c r="AA43" s="26">
        <f t="shared" ref="AA43:AA54" si="31">Y43*Z43</f>
        <v>0.0196</v>
      </c>
      <c r="AB43" s="3"/>
      <c r="AC43" s="3"/>
      <c r="AD43" s="26"/>
      <c r="AE43" s="24"/>
      <c r="AF43" s="3"/>
      <c r="AG43" s="25"/>
      <c r="AH43" s="24"/>
      <c r="AI43" s="3"/>
      <c r="AJ43" s="25"/>
      <c r="AL43" s="26"/>
      <c r="AM43" s="26"/>
      <c r="AN43" s="3">
        <v>0.015</v>
      </c>
      <c r="AO43" s="3">
        <v>0.5</v>
      </c>
      <c r="AP43" s="3">
        <f t="shared" ref="AP43:AP54" si="32">AO43*AN43</f>
        <v>0.0075</v>
      </c>
      <c r="AQ43" s="1">
        <f t="shared" ref="AQ43:AQ54" si="33">(AP43+AM43+AD43+AA43+U43+X43+AG43+AJ43)</f>
        <v>0.0271900301129028</v>
      </c>
      <c r="AR43" s="28">
        <f t="shared" ref="AR43:AR54" si="34">$B$43/12</f>
        <v>7.70910416666667</v>
      </c>
      <c r="AS43" s="1">
        <f t="shared" ref="AS43:AS54" si="35">$B$45</f>
        <v>0.155</v>
      </c>
      <c r="AT43" s="2">
        <f t="shared" ref="AT43:AT54" si="36">$E$5/12</f>
        <v>312.205047945206</v>
      </c>
      <c r="AU43" s="1">
        <f t="shared" ref="AU43:AU54" si="37">AT43*10000*AS43*0.67*AR43*AQ43</f>
        <v>67961.0412448353</v>
      </c>
    </row>
    <row r="44" s="1" customFormat="1" spans="1:47">
      <c r="A44" s="13" t="s">
        <v>74</v>
      </c>
      <c r="B44" s="13">
        <v>1</v>
      </c>
      <c r="C44" s="16">
        <v>1</v>
      </c>
      <c r="D44" s="17">
        <v>-6.32671075058064</v>
      </c>
      <c r="E44" s="19">
        <f t="shared" ref="E44:E55" si="38">D43</f>
        <v>-4.96864549280645</v>
      </c>
      <c r="F44" s="16" t="s">
        <v>73</v>
      </c>
      <c r="G44" s="13">
        <v>2</v>
      </c>
      <c r="H44" s="18">
        <f t="shared" si="21"/>
        <v>-6.32671075058064</v>
      </c>
      <c r="I44" s="18">
        <f t="shared" si="22"/>
        <v>266.823289249419</v>
      </c>
      <c r="J44" s="18">
        <f t="shared" si="23"/>
        <v>0.00748399481713407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9">L44+O43-P43-N44</f>
        <v>0.153488031814829</v>
      </c>
      <c r="P44" s="18">
        <f t="shared" si="26"/>
        <v>0.00114870363459429</v>
      </c>
      <c r="Q44" s="23">
        <f t="shared" si="27"/>
        <v>0.000178049063362115</v>
      </c>
      <c r="R44" s="18">
        <f t="shared" si="28"/>
        <v>0.0119491114583333</v>
      </c>
      <c r="S44" s="24">
        <f t="shared" si="29"/>
        <v>0.0149006111444331</v>
      </c>
      <c r="T44" s="3">
        <v>0.01</v>
      </c>
      <c r="U44" s="25">
        <f t="shared" si="30"/>
        <v>0.000149006111444331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K44" s="26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0.0149490061114443</v>
      </c>
      <c r="AR44" s="28">
        <f t="shared" si="34"/>
        <v>7.70910416666667</v>
      </c>
      <c r="AS44" s="1">
        <f t="shared" si="35"/>
        <v>0.155</v>
      </c>
      <c r="AT44" s="2">
        <f t="shared" si="36"/>
        <v>312.205047945206</v>
      </c>
      <c r="AU44" s="1">
        <f t="shared" si="37"/>
        <v>37364.7994022284</v>
      </c>
    </row>
    <row r="45" s="1" customFormat="1" spans="1:47">
      <c r="A45" s="13" t="s">
        <v>38</v>
      </c>
      <c r="B45" s="13">
        <f>I5</f>
        <v>0.155</v>
      </c>
      <c r="C45" s="16">
        <v>2</v>
      </c>
      <c r="D45" s="17">
        <v>-1.61474745564286</v>
      </c>
      <c r="E45" s="19">
        <f t="shared" si="38"/>
        <v>-6.32671075058064</v>
      </c>
      <c r="F45" s="16" t="s">
        <v>73</v>
      </c>
      <c r="G45" s="13">
        <v>3</v>
      </c>
      <c r="H45" s="18">
        <f t="shared" si="21"/>
        <v>-1.61474745564286</v>
      </c>
      <c r="I45" s="18">
        <f t="shared" si="22"/>
        <v>271.535252544357</v>
      </c>
      <c r="J45" s="18">
        <f t="shared" si="23"/>
        <v>0.0140976172758381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0.229430369846902</v>
      </c>
      <c r="P45" s="18">
        <f t="shared" si="26"/>
        <v>0.0032344215455556</v>
      </c>
      <c r="Q45" s="23">
        <f t="shared" si="27"/>
        <v>0.000501335339561119</v>
      </c>
      <c r="R45" s="18">
        <f t="shared" si="28"/>
        <v>0.0119491114583333</v>
      </c>
      <c r="S45" s="24">
        <f t="shared" si="29"/>
        <v>0.0419558677069236</v>
      </c>
      <c r="T45" s="3">
        <v>0.01</v>
      </c>
      <c r="U45" s="25">
        <f t="shared" si="30"/>
        <v>0.000419558677069236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0.0152195586770692</v>
      </c>
      <c r="AR45" s="28">
        <f t="shared" si="34"/>
        <v>7.70910416666667</v>
      </c>
      <c r="AS45" s="1">
        <f t="shared" si="35"/>
        <v>0.155</v>
      </c>
      <c r="AT45" s="2">
        <f t="shared" si="36"/>
        <v>312.205047945206</v>
      </c>
      <c r="AU45" s="1">
        <f t="shared" si="37"/>
        <v>38041.0411715454</v>
      </c>
    </row>
    <row r="46" s="1" customFormat="1" spans="1:47">
      <c r="A46" s="13"/>
      <c r="B46" s="13"/>
      <c r="C46" s="16">
        <v>3</v>
      </c>
      <c r="D46" s="17">
        <v>0.272250476419355</v>
      </c>
      <c r="E46" s="19">
        <f t="shared" si="38"/>
        <v>-1.61474745564286</v>
      </c>
      <c r="F46" s="16" t="s">
        <v>73</v>
      </c>
      <c r="G46" s="13">
        <v>4</v>
      </c>
      <c r="H46" s="18">
        <f t="shared" si="21"/>
        <v>0.272250476419355</v>
      </c>
      <c r="I46" s="18">
        <f t="shared" si="22"/>
        <v>273.422250476419</v>
      </c>
      <c r="J46" s="18">
        <f t="shared" si="23"/>
        <v>0.0180560063615403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9"/>
        <v>0.303286989968013</v>
      </c>
      <c r="P46" s="18">
        <f t="shared" si="26"/>
        <v>0.00547615182023485</v>
      </c>
      <c r="Q46" s="23">
        <f t="shared" si="27"/>
        <v>0.000848803532136401</v>
      </c>
      <c r="R46" s="18">
        <f t="shared" si="28"/>
        <v>0.0119491114583333</v>
      </c>
      <c r="S46" s="24">
        <f t="shared" si="29"/>
        <v>0.0710348660731961</v>
      </c>
      <c r="T46" s="3">
        <v>0.01</v>
      </c>
      <c r="U46" s="25">
        <f t="shared" si="30"/>
        <v>0.000710348660731961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K46" s="26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0.015510348660732</v>
      </c>
      <c r="AR46" s="28">
        <f t="shared" si="34"/>
        <v>7.70910416666667</v>
      </c>
      <c r="AS46" s="1">
        <f t="shared" si="35"/>
        <v>0.155</v>
      </c>
      <c r="AT46" s="2">
        <f t="shared" si="36"/>
        <v>312.205047945206</v>
      </c>
      <c r="AU46" s="1">
        <f t="shared" si="37"/>
        <v>38767.8660404855</v>
      </c>
    </row>
    <row r="47" s="1" customFormat="1" spans="1:47">
      <c r="A47" s="13"/>
      <c r="B47" s="13"/>
      <c r="C47" s="16">
        <v>4</v>
      </c>
      <c r="D47" s="17">
        <v>7.02466587113333</v>
      </c>
      <c r="E47" s="19">
        <f t="shared" si="38"/>
        <v>0.272250476419355</v>
      </c>
      <c r="F47" s="16" t="s">
        <v>73</v>
      </c>
      <c r="G47" s="13">
        <v>5</v>
      </c>
      <c r="H47" s="18">
        <f t="shared" si="21"/>
        <v>7.02466587113333</v>
      </c>
      <c r="I47" s="18">
        <f t="shared" si="22"/>
        <v>280.174665871133</v>
      </c>
      <c r="J47" s="18">
        <f t="shared" si="23"/>
        <v>0.042594502912645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0.282920296240389</v>
      </c>
      <c r="O47" s="18">
        <f t="shared" si="39"/>
        <v>0.0919815835740556</v>
      </c>
      <c r="P47" s="18">
        <f t="shared" si="26"/>
        <v>0.00391790982945481</v>
      </c>
      <c r="Q47" s="23">
        <f t="shared" si="27"/>
        <v>0.000607276023565496</v>
      </c>
      <c r="R47" s="18">
        <f t="shared" si="28"/>
        <v>0.0119491114583333</v>
      </c>
      <c r="S47" s="24">
        <f t="shared" si="29"/>
        <v>0.0508218561424482</v>
      </c>
      <c r="T47" s="3">
        <v>0.01</v>
      </c>
      <c r="U47" s="25">
        <f t="shared" si="30"/>
        <v>0.000508218561424482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0.0153082185614245</v>
      </c>
      <c r="AR47" s="28">
        <f t="shared" si="34"/>
        <v>7.70910416666667</v>
      </c>
      <c r="AS47" s="1">
        <f t="shared" si="35"/>
        <v>0.155</v>
      </c>
      <c r="AT47" s="2">
        <f t="shared" si="36"/>
        <v>312.205047945206</v>
      </c>
      <c r="AU47" s="1">
        <f t="shared" si="37"/>
        <v>38262.6451209492</v>
      </c>
    </row>
    <row r="48" s="1" customFormat="1" spans="1:47">
      <c r="A48" s="13"/>
      <c r="B48" s="13"/>
      <c r="C48" s="16">
        <v>5</v>
      </c>
      <c r="D48" s="17">
        <v>11.3426997113871</v>
      </c>
      <c r="E48" s="19">
        <f t="shared" si="38"/>
        <v>7.02466587113333</v>
      </c>
      <c r="F48" s="16" t="s">
        <v>75</v>
      </c>
      <c r="G48" s="13">
        <v>6</v>
      </c>
      <c r="H48" s="18">
        <f t="shared" si="21"/>
        <v>11.3426997113871</v>
      </c>
      <c r="I48" s="18">
        <f t="shared" si="22"/>
        <v>284.492699711387</v>
      </c>
      <c r="J48" s="18">
        <f t="shared" si="23"/>
        <v>0.0721826799824992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0.165154715411267</v>
      </c>
      <c r="P48" s="18">
        <f t="shared" si="26"/>
        <v>0.0119213099701323</v>
      </c>
      <c r="Q48" s="23">
        <f t="shared" si="27"/>
        <v>0.0018478030453705</v>
      </c>
      <c r="R48" s="18">
        <f t="shared" si="28"/>
        <v>0.0119491114583333</v>
      </c>
      <c r="S48" s="24">
        <f t="shared" si="29"/>
        <v>0.154639368108148</v>
      </c>
      <c r="T48" s="3">
        <v>0.01</v>
      </c>
      <c r="U48" s="25">
        <f t="shared" si="30"/>
        <v>0.00154639368108148</v>
      </c>
      <c r="V48" s="24"/>
      <c r="W48" s="3"/>
      <c r="X48" s="25"/>
      <c r="Y48" s="27">
        <v>0.02</v>
      </c>
      <c r="Z48" s="3">
        <v>0.49</v>
      </c>
      <c r="AA48" s="26">
        <f t="shared" si="31"/>
        <v>0.0098</v>
      </c>
      <c r="AB48" s="3"/>
      <c r="AC48" s="3"/>
      <c r="AD48" s="26"/>
      <c r="AE48" s="24"/>
      <c r="AF48" s="3"/>
      <c r="AG48" s="25"/>
      <c r="AH48" s="24"/>
      <c r="AI48" s="3"/>
      <c r="AJ48" s="25"/>
      <c r="AK48" s="26"/>
      <c r="AL48" s="26"/>
      <c r="AM48" s="26"/>
      <c r="AN48" s="3">
        <v>0.01</v>
      </c>
      <c r="AO48" s="3">
        <v>0.5</v>
      </c>
      <c r="AP48" s="3">
        <f t="shared" si="32"/>
        <v>0.005</v>
      </c>
      <c r="AQ48" s="1">
        <f t="shared" si="33"/>
        <v>0.0163463936810815</v>
      </c>
      <c r="AR48" s="28">
        <f t="shared" si="34"/>
        <v>7.70910416666667</v>
      </c>
      <c r="AS48" s="1">
        <f t="shared" si="35"/>
        <v>0.155</v>
      </c>
      <c r="AT48" s="2">
        <f t="shared" si="36"/>
        <v>312.205047945206</v>
      </c>
      <c r="AU48" s="1">
        <f t="shared" si="37"/>
        <v>40857.5470696929</v>
      </c>
    </row>
    <row r="49" s="1" customFormat="1" spans="1:47">
      <c r="A49" s="13"/>
      <c r="B49" s="13"/>
      <c r="C49" s="16">
        <v>6</v>
      </c>
      <c r="D49" s="17">
        <v>15.2560752646667</v>
      </c>
      <c r="E49" s="19">
        <f t="shared" si="38"/>
        <v>11.3426997113871</v>
      </c>
      <c r="F49" s="16" t="s">
        <v>73</v>
      </c>
      <c r="G49" s="13">
        <v>7</v>
      </c>
      <c r="H49" s="18">
        <f t="shared" si="21"/>
        <v>15.2560752646667</v>
      </c>
      <c r="I49" s="18">
        <f t="shared" si="22"/>
        <v>288.406075264667</v>
      </c>
      <c r="J49" s="18">
        <f t="shared" si="23"/>
        <v>0.114846866634666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0.230324447107802</v>
      </c>
      <c r="P49" s="18">
        <f t="shared" si="26"/>
        <v>0.0264520410596929</v>
      </c>
      <c r="Q49" s="23">
        <f t="shared" si="27"/>
        <v>0.0041000663642524</v>
      </c>
      <c r="R49" s="18">
        <f t="shared" si="28"/>
        <v>0.0119491114583333</v>
      </c>
      <c r="S49" s="24">
        <f t="shared" si="29"/>
        <v>0.343127301017266</v>
      </c>
      <c r="T49" s="3">
        <v>0.01</v>
      </c>
      <c r="U49" s="25">
        <f t="shared" si="30"/>
        <v>0.00343127301017266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0.0305312730101727</v>
      </c>
      <c r="AR49" s="28">
        <f t="shared" si="34"/>
        <v>7.70910416666667</v>
      </c>
      <c r="AS49" s="1">
        <f t="shared" si="35"/>
        <v>0.155</v>
      </c>
      <c r="AT49" s="2">
        <f t="shared" si="36"/>
        <v>312.205047945206</v>
      </c>
      <c r="AU49" s="1">
        <f t="shared" si="37"/>
        <v>76312.4239173618</v>
      </c>
    </row>
    <row r="50" s="1" customFormat="1" spans="1:47">
      <c r="A50" s="13"/>
      <c r="B50" s="13"/>
      <c r="C50" s="16">
        <v>7</v>
      </c>
      <c r="D50" s="17">
        <v>16.1793179954839</v>
      </c>
      <c r="E50" s="19">
        <f t="shared" si="38"/>
        <v>15.2560752646667</v>
      </c>
      <c r="F50" s="16" t="s">
        <v>73</v>
      </c>
      <c r="G50" s="13">
        <v>8</v>
      </c>
      <c r="H50" s="18">
        <f t="shared" si="21"/>
        <v>16.1793179954839</v>
      </c>
      <c r="I50" s="18">
        <f t="shared" si="22"/>
        <v>289.329317995484</v>
      </c>
      <c r="J50" s="18">
        <f t="shared" si="23"/>
        <v>0.127910293801125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0.280963447714776</v>
      </c>
      <c r="P50" s="18">
        <f t="shared" si="26"/>
        <v>0.035938117144574</v>
      </c>
      <c r="Q50" s="23">
        <f t="shared" si="27"/>
        <v>0.00557040815740897</v>
      </c>
      <c r="R50" s="18">
        <f t="shared" si="28"/>
        <v>0.0119491114583333</v>
      </c>
      <c r="S50" s="24">
        <f t="shared" si="29"/>
        <v>0.466177604655629</v>
      </c>
      <c r="T50" s="3">
        <v>0.01</v>
      </c>
      <c r="U50" s="25">
        <f t="shared" si="30"/>
        <v>0.00466177604655629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K50" s="26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0.0317617760465563</v>
      </c>
      <c r="AR50" s="28">
        <f t="shared" si="34"/>
        <v>7.70910416666667</v>
      </c>
      <c r="AS50" s="1">
        <f t="shared" si="35"/>
        <v>0.155</v>
      </c>
      <c r="AT50" s="2">
        <f t="shared" si="36"/>
        <v>312.205047945206</v>
      </c>
      <c r="AU50" s="1">
        <f t="shared" si="37"/>
        <v>79388.0463885514</v>
      </c>
    </row>
    <row r="51" s="1" customFormat="1" spans="1:47">
      <c r="A51" s="13"/>
      <c r="B51" s="13"/>
      <c r="C51" s="16">
        <v>8</v>
      </c>
      <c r="D51" s="17">
        <v>16.5485644425806</v>
      </c>
      <c r="E51" s="19">
        <f t="shared" si="38"/>
        <v>16.1793179954839</v>
      </c>
      <c r="F51" s="16" t="s">
        <v>73</v>
      </c>
      <c r="G51" s="13">
        <v>9</v>
      </c>
      <c r="H51" s="18">
        <f t="shared" si="21"/>
        <v>16.5485644425806</v>
      </c>
      <c r="I51" s="18">
        <f t="shared" si="22"/>
        <v>289.698564442581</v>
      </c>
      <c r="J51" s="18">
        <f t="shared" si="23"/>
        <v>0.133516206587491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0.322116372236868</v>
      </c>
      <c r="P51" s="18">
        <f t="shared" si="26"/>
        <v>0.0430077561007909</v>
      </c>
      <c r="Q51" s="23">
        <f t="shared" si="27"/>
        <v>0.00666620219562258</v>
      </c>
      <c r="R51" s="18">
        <f t="shared" si="28"/>
        <v>0.0119491114583333</v>
      </c>
      <c r="S51" s="24">
        <f t="shared" si="29"/>
        <v>0.557882669256848</v>
      </c>
      <c r="T51" s="3">
        <v>0.01</v>
      </c>
      <c r="U51" s="25">
        <f t="shared" si="30"/>
        <v>0.00557882669256848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0.0326788266925685</v>
      </c>
      <c r="AR51" s="28">
        <f t="shared" si="34"/>
        <v>7.70910416666667</v>
      </c>
      <c r="AS51" s="1">
        <f t="shared" si="35"/>
        <v>0.155</v>
      </c>
      <c r="AT51" s="2">
        <f t="shared" si="36"/>
        <v>312.205047945206</v>
      </c>
      <c r="AU51" s="1">
        <f t="shared" si="37"/>
        <v>81680.1996711497</v>
      </c>
    </row>
    <row r="52" s="1" customFormat="1" spans="1:47">
      <c r="A52" s="13"/>
      <c r="B52" s="13"/>
      <c r="C52" s="16">
        <v>9</v>
      </c>
      <c r="D52" s="17">
        <v>13.4065547663333</v>
      </c>
      <c r="E52" s="19">
        <f t="shared" si="38"/>
        <v>16.5485644425806</v>
      </c>
      <c r="F52" s="16" t="s">
        <v>73</v>
      </c>
      <c r="G52" s="13">
        <v>10</v>
      </c>
      <c r="H52" s="18">
        <f t="shared" si="21"/>
        <v>13.4065547663333</v>
      </c>
      <c r="I52" s="18">
        <f t="shared" si="22"/>
        <v>286.556554766333</v>
      </c>
      <c r="J52" s="18">
        <f t="shared" si="23"/>
        <v>0.0923603870918498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9"/>
        <v>0.356199657802744</v>
      </c>
      <c r="P52" s="18">
        <f t="shared" si="26"/>
        <v>0.0328987382766459</v>
      </c>
      <c r="Q52" s="23">
        <f t="shared" si="27"/>
        <v>0.00509930443288011</v>
      </c>
      <c r="R52" s="18">
        <f t="shared" si="28"/>
        <v>0.0119491114583333</v>
      </c>
      <c r="S52" s="24">
        <f t="shared" si="29"/>
        <v>0.426751767331105</v>
      </c>
      <c r="T52" s="3">
        <v>0.01</v>
      </c>
      <c r="U52" s="25">
        <f t="shared" si="30"/>
        <v>0.00426751767331105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K52" s="26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0.0190675176733111</v>
      </c>
      <c r="AR52" s="28">
        <f t="shared" si="34"/>
        <v>7.70910416666667</v>
      </c>
      <c r="AS52" s="1">
        <f t="shared" si="35"/>
        <v>0.155</v>
      </c>
      <c r="AT52" s="2">
        <f t="shared" si="36"/>
        <v>312.205047945206</v>
      </c>
      <c r="AU52" s="1">
        <f t="shared" si="37"/>
        <v>47658.9525517879</v>
      </c>
    </row>
    <row r="53" s="1" customFormat="1" spans="1:47">
      <c r="A53" s="13"/>
      <c r="B53" s="13"/>
      <c r="C53" s="16">
        <v>10</v>
      </c>
      <c r="D53" s="17">
        <v>7.45302841867742</v>
      </c>
      <c r="E53" s="19">
        <f t="shared" si="38"/>
        <v>13.4065547663333</v>
      </c>
      <c r="F53" s="16" t="s">
        <v>73</v>
      </c>
      <c r="G53" s="13">
        <v>11</v>
      </c>
      <c r="H53" s="18">
        <f t="shared" si="21"/>
        <v>7.45302841867742</v>
      </c>
      <c r="I53" s="18">
        <f t="shared" si="22"/>
        <v>280.603028418677</v>
      </c>
      <c r="J53" s="18">
        <f t="shared" si="23"/>
        <v>0.044915265604091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0.307135873549793</v>
      </c>
      <c r="O53" s="18">
        <f t="shared" si="39"/>
        <v>0.0932560876429716</v>
      </c>
      <c r="P53" s="18">
        <f t="shared" si="26"/>
        <v>0.00418862194568246</v>
      </c>
      <c r="Q53" s="23">
        <f t="shared" si="27"/>
        <v>0.000649236401580781</v>
      </c>
      <c r="R53" s="18">
        <f t="shared" si="28"/>
        <v>0.0119491114583333</v>
      </c>
      <c r="S53" s="24">
        <f t="shared" si="29"/>
        <v>0.0543334459507449</v>
      </c>
      <c r="T53" s="3">
        <v>0.01</v>
      </c>
      <c r="U53" s="25">
        <f t="shared" si="30"/>
        <v>0.000543334459507449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0.0153433344595074</v>
      </c>
      <c r="AR53" s="28">
        <f t="shared" si="34"/>
        <v>7.70910416666667</v>
      </c>
      <c r="AS53" s="1">
        <f t="shared" si="35"/>
        <v>0.155</v>
      </c>
      <c r="AT53" s="2">
        <f t="shared" si="36"/>
        <v>312.205047945206</v>
      </c>
      <c r="AU53" s="1">
        <f t="shared" si="37"/>
        <v>38350.4167412107</v>
      </c>
    </row>
    <row r="54" s="1" customFormat="1" spans="1:48">
      <c r="A54" s="13"/>
      <c r="B54" s="13"/>
      <c r="C54" s="16">
        <v>11</v>
      </c>
      <c r="D54" s="17">
        <v>1.93106714883333</v>
      </c>
      <c r="E54" s="19">
        <f t="shared" si="38"/>
        <v>7.45302841867742</v>
      </c>
      <c r="F54" s="16" t="s">
        <v>75</v>
      </c>
      <c r="G54" s="13">
        <v>12</v>
      </c>
      <c r="H54" s="18">
        <f t="shared" si="21"/>
        <v>1.93106714883333</v>
      </c>
      <c r="I54" s="18">
        <f t="shared" si="22"/>
        <v>275.081067148833</v>
      </c>
      <c r="J54" s="18">
        <f t="shared" si="23"/>
        <v>0.0223812080787645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9"/>
        <v>0.166158507363956</v>
      </c>
      <c r="P54" s="18">
        <f t="shared" si="26"/>
        <v>0.00371882812736962</v>
      </c>
      <c r="Q54" s="23">
        <f t="shared" si="27"/>
        <v>0.000576418359742291</v>
      </c>
      <c r="R54" s="18">
        <f t="shared" si="28"/>
        <v>0.0119491114583333</v>
      </c>
      <c r="S54" s="24">
        <f t="shared" si="29"/>
        <v>0.0482394328442133</v>
      </c>
      <c r="T54" s="3">
        <v>0.01</v>
      </c>
      <c r="U54" s="25">
        <f t="shared" si="30"/>
        <v>0.000482394328442133</v>
      </c>
      <c r="V54" s="24"/>
      <c r="W54" s="3"/>
      <c r="X54" s="25"/>
      <c r="Y54" s="27">
        <v>0.02</v>
      </c>
      <c r="Z54" s="3">
        <v>0.49</v>
      </c>
      <c r="AA54" s="26">
        <f t="shared" si="31"/>
        <v>0.0098</v>
      </c>
      <c r="AB54" s="3"/>
      <c r="AC54" s="3"/>
      <c r="AD54" s="26"/>
      <c r="AE54" s="24"/>
      <c r="AF54" s="3"/>
      <c r="AG54" s="25"/>
      <c r="AH54" s="24"/>
      <c r="AI54" s="3"/>
      <c r="AJ54" s="25"/>
      <c r="AK54" s="26"/>
      <c r="AL54" s="26"/>
      <c r="AM54" s="26"/>
      <c r="AN54" s="3">
        <v>0.01</v>
      </c>
      <c r="AO54" s="3">
        <v>0.5</v>
      </c>
      <c r="AP54" s="3">
        <f t="shared" si="32"/>
        <v>0.005</v>
      </c>
      <c r="AQ54" s="1">
        <f t="shared" si="33"/>
        <v>0.0152823943284421</v>
      </c>
      <c r="AR54" s="28">
        <f t="shared" si="34"/>
        <v>7.70910416666667</v>
      </c>
      <c r="AS54" s="1">
        <f t="shared" si="35"/>
        <v>0.155</v>
      </c>
      <c r="AT54" s="2">
        <f t="shared" si="36"/>
        <v>312.205047945206</v>
      </c>
      <c r="AU54" s="1">
        <f t="shared" si="37"/>
        <v>38198.0978675795</v>
      </c>
      <c r="AV54" s="1">
        <f>SUM(AU43:AU54)</f>
        <v>622843.077187378</v>
      </c>
    </row>
    <row r="55" s="1" customFormat="1" spans="1:46">
      <c r="A55" s="13"/>
      <c r="B55" s="13"/>
      <c r="C55" s="16">
        <v>12</v>
      </c>
      <c r="D55" s="17">
        <v>-3.29517311654839</v>
      </c>
      <c r="E55" s="19">
        <f t="shared" si="38"/>
        <v>1.93106714883333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7">
      <c r="S57" s="22" t="s">
        <v>45</v>
      </c>
      <c r="T57" s="22"/>
      <c r="U57" s="22"/>
      <c r="V57" s="22" t="s">
        <v>46</v>
      </c>
      <c r="W57" s="22" t="s">
        <v>47</v>
      </c>
      <c r="X57" s="22" t="s">
        <v>48</v>
      </c>
      <c r="Y57" s="22" t="s">
        <v>49</v>
      </c>
      <c r="Z57" s="22" t="s">
        <v>50</v>
      </c>
      <c r="AA57" s="22" t="s">
        <v>51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7">
      <c r="A58" s="15" t="s">
        <v>5</v>
      </c>
      <c r="B58" s="15"/>
      <c r="C58" s="16" t="s">
        <v>53</v>
      </c>
      <c r="D58" s="16" t="s">
        <v>54</v>
      </c>
      <c r="E58" s="16" t="s">
        <v>55</v>
      </c>
      <c r="F58" s="16" t="s">
        <v>56</v>
      </c>
      <c r="G58" s="13" t="s">
        <v>53</v>
      </c>
      <c r="H58" s="13" t="s">
        <v>55</v>
      </c>
      <c r="I58" s="13" t="s">
        <v>57</v>
      </c>
      <c r="J58" s="13" t="s">
        <v>58</v>
      </c>
      <c r="K58" s="21" t="s">
        <v>59</v>
      </c>
      <c r="L58" s="21" t="s">
        <v>60</v>
      </c>
      <c r="M58" s="13" t="s">
        <v>61</v>
      </c>
      <c r="N58" s="21" t="s">
        <v>62</v>
      </c>
      <c r="O58" s="13" t="s">
        <v>63</v>
      </c>
      <c r="P58" s="13" t="s">
        <v>64</v>
      </c>
      <c r="Q58" s="21" t="s">
        <v>65</v>
      </c>
      <c r="R58" s="21" t="s">
        <v>66</v>
      </c>
      <c r="S58" s="4" t="s">
        <v>12</v>
      </c>
      <c r="T58" s="3" t="s">
        <v>13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38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="1" customFormat="1" spans="1:78">
      <c r="A59" s="13" t="s">
        <v>71</v>
      </c>
      <c r="B59" s="13">
        <f>F7</f>
        <v>108.2955</v>
      </c>
      <c r="C59" s="16" t="s">
        <v>72</v>
      </c>
      <c r="D59" s="17">
        <v>-4.96864549280645</v>
      </c>
      <c r="E59" s="16"/>
      <c r="F59" s="16"/>
      <c r="G59" s="13">
        <v>1</v>
      </c>
      <c r="H59" s="18">
        <f t="shared" ref="H59:H70" si="40">E60</f>
        <v>-4.96864549280645</v>
      </c>
      <c r="I59" s="18">
        <f t="shared" ref="I59:I70" si="41">H59+273.15</f>
        <v>268.181354507194</v>
      </c>
      <c r="J59" s="18">
        <f t="shared" ref="J59:J70" si="42">EXP(($C$16*(I59-$C$14))/($C$17*I59*$C$14))</f>
        <v>0.0090030112902764</v>
      </c>
      <c r="K59" s="18">
        <f t="shared" ref="K59:K70" si="43">$B$59/12</f>
        <v>9.024625</v>
      </c>
      <c r="L59" s="18">
        <f t="shared" ref="L59:L70" si="44">K59*$B$60/100</f>
        <v>2.43664875</v>
      </c>
      <c r="M59" s="13" t="s">
        <v>73</v>
      </c>
      <c r="N59" s="13"/>
      <c r="O59" s="18">
        <f>L59</f>
        <v>2.43664875</v>
      </c>
      <c r="P59" s="18">
        <f t="shared" ref="P59:P70" si="45">O59*J59</f>
        <v>0.0219371762066879</v>
      </c>
      <c r="Q59" s="23">
        <f t="shared" ref="Q59:Q70" si="46">P59*$B$61</f>
        <v>0.00987172929300954</v>
      </c>
      <c r="R59" s="18">
        <f t="shared" ref="R59:R70" si="47">L59*$B$61</f>
        <v>1.0964919375</v>
      </c>
      <c r="S59" s="24">
        <f t="shared" ref="S59:S70" si="48">Q59/R59</f>
        <v>0.0090030112902764</v>
      </c>
      <c r="T59" s="3">
        <v>0.27</v>
      </c>
      <c r="U59" s="25">
        <f t="shared" ref="U59:U70" si="49">S59*T59</f>
        <v>0.00243081304837463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ref="AB59:AB70" si="50">U59*0.67*AD59+(V59+W59+X59+Y59+Z59+AA59)/1000</f>
        <v>0.227132890134085</v>
      </c>
      <c r="AC59" s="28">
        <f t="shared" ref="AC59:AC70" si="51">$B$59/12</f>
        <v>9.024625</v>
      </c>
      <c r="AD59" s="1">
        <f t="shared" ref="AD59:AD70" si="52">$B$61</f>
        <v>0.45</v>
      </c>
      <c r="AE59" s="29">
        <f t="shared" ref="AE59:AE70" si="53">$E$7/12</f>
        <v>805.022122249841</v>
      </c>
      <c r="AF59" s="1">
        <f t="shared" ref="AF59:AF70" si="54">AE59*10000*AC59*AB59</f>
        <v>16501256.1864207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74</v>
      </c>
      <c r="B60" s="13">
        <v>27</v>
      </c>
      <c r="C60" s="16">
        <v>1</v>
      </c>
      <c r="D60" s="17">
        <v>-6.32671075058064</v>
      </c>
      <c r="E60" s="19">
        <f t="shared" ref="E60:E71" si="55">D59</f>
        <v>-4.96864549280645</v>
      </c>
      <c r="F60" s="16" t="s">
        <v>73</v>
      </c>
      <c r="G60" s="13">
        <v>2</v>
      </c>
      <c r="H60" s="18">
        <f t="shared" si="40"/>
        <v>-6.32671075058064</v>
      </c>
      <c r="I60" s="18">
        <f t="shared" si="41"/>
        <v>266.823289249419</v>
      </c>
      <c r="J60" s="18">
        <f t="shared" si="42"/>
        <v>0.00748399481713407</v>
      </c>
      <c r="K60" s="18">
        <f t="shared" si="43"/>
        <v>9.024625</v>
      </c>
      <c r="L60" s="18">
        <f t="shared" si="44"/>
        <v>2.43664875</v>
      </c>
      <c r="M60" s="13" t="s">
        <v>73</v>
      </c>
      <c r="N60" s="13"/>
      <c r="O60" s="18">
        <f t="shared" ref="O60:O70" si="56">L60+O59-P59-N60</f>
        <v>4.85136032379331</v>
      </c>
      <c r="P60" s="18">
        <f t="shared" si="45"/>
        <v>0.036307555519319</v>
      </c>
      <c r="Q60" s="23">
        <f t="shared" si="46"/>
        <v>0.0163383999836936</v>
      </c>
      <c r="R60" s="18">
        <f t="shared" si="47"/>
        <v>1.0964919375</v>
      </c>
      <c r="S60" s="24">
        <f t="shared" si="48"/>
        <v>0.0149006111444331</v>
      </c>
      <c r="T60" s="3">
        <v>0.27</v>
      </c>
      <c r="U60" s="25">
        <f t="shared" si="49"/>
        <v>0.00402316500899694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0.227612984250213</v>
      </c>
      <c r="AC60" s="28">
        <f t="shared" si="51"/>
        <v>9.024625</v>
      </c>
      <c r="AD60" s="1">
        <f t="shared" si="52"/>
        <v>0.45</v>
      </c>
      <c r="AE60" s="29">
        <f t="shared" si="53"/>
        <v>805.022122249841</v>
      </c>
      <c r="AF60" s="1">
        <f t="shared" si="54"/>
        <v>16536135.1332749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 t="s">
        <v>38</v>
      </c>
      <c r="B61" s="13">
        <f>H7</f>
        <v>0.45</v>
      </c>
      <c r="C61" s="16">
        <v>2</v>
      </c>
      <c r="D61" s="17">
        <v>-1.61474745564286</v>
      </c>
      <c r="E61" s="19">
        <f t="shared" si="55"/>
        <v>-6.32671075058064</v>
      </c>
      <c r="F61" s="16" t="s">
        <v>73</v>
      </c>
      <c r="G61" s="13">
        <v>3</v>
      </c>
      <c r="H61" s="18">
        <f t="shared" si="40"/>
        <v>-1.61474745564286</v>
      </c>
      <c r="I61" s="18">
        <f t="shared" si="41"/>
        <v>271.535252544357</v>
      </c>
      <c r="J61" s="18">
        <f t="shared" si="42"/>
        <v>0.0140976172758381</v>
      </c>
      <c r="K61" s="18">
        <f t="shared" si="43"/>
        <v>9.024625</v>
      </c>
      <c r="L61" s="18">
        <f t="shared" si="44"/>
        <v>2.43664875</v>
      </c>
      <c r="M61" s="13" t="s">
        <v>73</v>
      </c>
      <c r="N61" s="13"/>
      <c r="O61" s="18">
        <f t="shared" si="56"/>
        <v>7.25170151827399</v>
      </c>
      <c r="P61" s="18">
        <f t="shared" si="45"/>
        <v>0.102231712603241</v>
      </c>
      <c r="Q61" s="23">
        <f t="shared" si="46"/>
        <v>0.0460042706714584</v>
      </c>
      <c r="R61" s="18">
        <f t="shared" si="47"/>
        <v>1.0964919375</v>
      </c>
      <c r="S61" s="24">
        <f t="shared" si="48"/>
        <v>0.0419558677069236</v>
      </c>
      <c r="T61" s="3">
        <v>0.27</v>
      </c>
      <c r="U61" s="25">
        <f t="shared" si="49"/>
        <v>0.0113280842808694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0.229815417410682</v>
      </c>
      <c r="AC61" s="28">
        <f t="shared" si="51"/>
        <v>9.024625</v>
      </c>
      <c r="AD61" s="1">
        <f t="shared" si="52"/>
        <v>0.45</v>
      </c>
      <c r="AE61" s="29">
        <f t="shared" si="53"/>
        <v>805.022122249841</v>
      </c>
      <c r="AF61" s="1">
        <f t="shared" si="54"/>
        <v>16696142.4038772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3</v>
      </c>
      <c r="D62" s="17">
        <v>0.272250476419355</v>
      </c>
      <c r="E62" s="19">
        <f t="shared" si="55"/>
        <v>-1.61474745564286</v>
      </c>
      <c r="F62" s="16" t="s">
        <v>73</v>
      </c>
      <c r="G62" s="13">
        <v>4</v>
      </c>
      <c r="H62" s="18">
        <f t="shared" si="40"/>
        <v>0.272250476419355</v>
      </c>
      <c r="I62" s="18">
        <f t="shared" si="41"/>
        <v>273.422250476419</v>
      </c>
      <c r="J62" s="18">
        <f t="shared" si="42"/>
        <v>0.0180560063615403</v>
      </c>
      <c r="K62" s="18">
        <f t="shared" si="43"/>
        <v>9.024625</v>
      </c>
      <c r="L62" s="18">
        <f t="shared" si="44"/>
        <v>2.43664875</v>
      </c>
      <c r="M62" s="13" t="s">
        <v>73</v>
      </c>
      <c r="N62" s="13"/>
      <c r="O62" s="18">
        <f t="shared" si="56"/>
        <v>9.58611855567075</v>
      </c>
      <c r="P62" s="18">
        <f t="shared" si="45"/>
        <v>0.173087017623671</v>
      </c>
      <c r="Q62" s="23">
        <f t="shared" si="46"/>
        <v>0.0778891579306518</v>
      </c>
      <c r="R62" s="18">
        <f t="shared" si="47"/>
        <v>1.0964919375</v>
      </c>
      <c r="S62" s="24">
        <f t="shared" si="48"/>
        <v>0.0710348660731961</v>
      </c>
      <c r="T62" s="3">
        <v>0.27</v>
      </c>
      <c r="U62" s="25">
        <f t="shared" si="49"/>
        <v>0.0191794138397629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0.232182593272689</v>
      </c>
      <c r="AC62" s="28">
        <f t="shared" si="51"/>
        <v>9.024625</v>
      </c>
      <c r="AD62" s="1">
        <f t="shared" si="52"/>
        <v>0.45</v>
      </c>
      <c r="AE62" s="29">
        <f t="shared" si="53"/>
        <v>805.022122249841</v>
      </c>
      <c r="AF62" s="1">
        <f t="shared" si="54"/>
        <v>16868118.2692581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4</v>
      </c>
      <c r="D63" s="17">
        <v>7.02466587113333</v>
      </c>
      <c r="E63" s="19">
        <f t="shared" si="55"/>
        <v>0.272250476419355</v>
      </c>
      <c r="F63" s="16" t="s">
        <v>73</v>
      </c>
      <c r="G63" s="13">
        <v>5</v>
      </c>
      <c r="H63" s="18">
        <f t="shared" si="40"/>
        <v>7.02466587113333</v>
      </c>
      <c r="I63" s="18">
        <f t="shared" si="41"/>
        <v>280.174665871133</v>
      </c>
      <c r="J63" s="18">
        <f t="shared" si="42"/>
        <v>0.042594502912645</v>
      </c>
      <c r="K63" s="18">
        <f t="shared" si="43"/>
        <v>9.024625</v>
      </c>
      <c r="L63" s="18">
        <f t="shared" si="44"/>
        <v>2.43664875</v>
      </c>
      <c r="M63" s="13" t="s">
        <v>75</v>
      </c>
      <c r="N63" s="18">
        <f>(O62-P62)*$C$22/100</f>
        <v>8.94237996114473</v>
      </c>
      <c r="O63" s="18">
        <f t="shared" si="56"/>
        <v>2.90730032690235</v>
      </c>
      <c r="P63" s="18">
        <f t="shared" si="45"/>
        <v>0.123835012242176</v>
      </c>
      <c r="Q63" s="23">
        <f t="shared" si="46"/>
        <v>0.0557257555089792</v>
      </c>
      <c r="R63" s="18">
        <f t="shared" si="47"/>
        <v>1.0964919375</v>
      </c>
      <c r="S63" s="24">
        <f t="shared" si="48"/>
        <v>0.0508218561424481</v>
      </c>
      <c r="T63" s="3">
        <v>0.27</v>
      </c>
      <c r="U63" s="25">
        <f t="shared" si="49"/>
        <v>0.013721901158461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0.230537153199276</v>
      </c>
      <c r="AC63" s="28">
        <f t="shared" si="51"/>
        <v>9.024625</v>
      </c>
      <c r="AD63" s="1">
        <f t="shared" si="52"/>
        <v>0.45</v>
      </c>
      <c r="AE63" s="29">
        <f t="shared" si="53"/>
        <v>805.022122249841</v>
      </c>
      <c r="AF63" s="1">
        <f t="shared" si="54"/>
        <v>16748576.6732579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5</v>
      </c>
      <c r="D64" s="17">
        <v>11.3426997113871</v>
      </c>
      <c r="E64" s="19">
        <f t="shared" si="55"/>
        <v>7.02466587113333</v>
      </c>
      <c r="F64" s="16" t="s">
        <v>75</v>
      </c>
      <c r="G64" s="13">
        <v>6</v>
      </c>
      <c r="H64" s="18">
        <f t="shared" si="40"/>
        <v>11.3426997113871</v>
      </c>
      <c r="I64" s="18">
        <f t="shared" si="41"/>
        <v>284.492699711387</v>
      </c>
      <c r="J64" s="18">
        <f t="shared" si="42"/>
        <v>0.0721826799824992</v>
      </c>
      <c r="K64" s="18">
        <f t="shared" si="43"/>
        <v>9.024625</v>
      </c>
      <c r="L64" s="18">
        <f t="shared" si="44"/>
        <v>2.43664875</v>
      </c>
      <c r="M64" s="13" t="s">
        <v>73</v>
      </c>
      <c r="N64" s="13"/>
      <c r="O64" s="18">
        <f t="shared" si="56"/>
        <v>5.22011406466018</v>
      </c>
      <c r="P64" s="18">
        <f t="shared" si="45"/>
        <v>0.376801823001509</v>
      </c>
      <c r="Q64" s="23">
        <f t="shared" si="46"/>
        <v>0.169560820350679</v>
      </c>
      <c r="R64" s="18">
        <f t="shared" si="47"/>
        <v>1.0964919375</v>
      </c>
      <c r="S64" s="24">
        <f t="shared" si="48"/>
        <v>0.154639368108148</v>
      </c>
      <c r="T64" s="3">
        <v>0.27</v>
      </c>
      <c r="U64" s="25">
        <f t="shared" si="49"/>
        <v>0.0417526293892</v>
      </c>
      <c r="V64" s="3">
        <v>180.9</v>
      </c>
      <c r="W64" s="26">
        <v>6</v>
      </c>
      <c r="X64" s="26">
        <v>3</v>
      </c>
      <c r="Y64" s="26">
        <v>0.3</v>
      </c>
      <c r="Z64" s="26">
        <v>6</v>
      </c>
      <c r="AA64" s="3">
        <v>30.2</v>
      </c>
      <c r="AB64" s="2">
        <f t="shared" si="50"/>
        <v>0.238988417760844</v>
      </c>
      <c r="AC64" s="28">
        <f t="shared" si="51"/>
        <v>9.024625</v>
      </c>
      <c r="AD64" s="1">
        <f t="shared" si="52"/>
        <v>0.45</v>
      </c>
      <c r="AE64" s="29">
        <f t="shared" si="53"/>
        <v>805.022122249841</v>
      </c>
      <c r="AF64" s="1">
        <f t="shared" si="54"/>
        <v>17362562.9680095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6</v>
      </c>
      <c r="D65" s="17">
        <v>15.2560752646667</v>
      </c>
      <c r="E65" s="19">
        <f t="shared" si="55"/>
        <v>11.3426997113871</v>
      </c>
      <c r="F65" s="16" t="s">
        <v>73</v>
      </c>
      <c r="G65" s="13">
        <v>7</v>
      </c>
      <c r="H65" s="18">
        <f t="shared" si="40"/>
        <v>15.2560752646667</v>
      </c>
      <c r="I65" s="18">
        <f t="shared" si="41"/>
        <v>288.406075264667</v>
      </c>
      <c r="J65" s="18">
        <f t="shared" si="42"/>
        <v>0.114846866634666</v>
      </c>
      <c r="K65" s="18">
        <f t="shared" si="43"/>
        <v>9.024625</v>
      </c>
      <c r="L65" s="18">
        <f t="shared" si="44"/>
        <v>2.43664875</v>
      </c>
      <c r="M65" s="13" t="s">
        <v>73</v>
      </c>
      <c r="N65" s="13"/>
      <c r="O65" s="18">
        <f t="shared" si="56"/>
        <v>7.27996099165867</v>
      </c>
      <c r="P65" s="18">
        <f t="shared" si="45"/>
        <v>0.836080709114594</v>
      </c>
      <c r="Q65" s="23">
        <f t="shared" si="46"/>
        <v>0.376236319101567</v>
      </c>
      <c r="R65" s="18">
        <f t="shared" si="47"/>
        <v>1.0964919375</v>
      </c>
      <c r="S65" s="24">
        <f t="shared" si="48"/>
        <v>0.343127301017266</v>
      </c>
      <c r="T65" s="3">
        <v>0.27</v>
      </c>
      <c r="U65" s="25">
        <f t="shared" si="49"/>
        <v>0.0926443712746617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0.303132277939311</v>
      </c>
      <c r="AC65" s="28">
        <f t="shared" si="51"/>
        <v>9.024625</v>
      </c>
      <c r="AD65" s="1">
        <f t="shared" si="52"/>
        <v>0.45</v>
      </c>
      <c r="AE65" s="29">
        <f t="shared" si="53"/>
        <v>805.022122249841</v>
      </c>
      <c r="AF65" s="1">
        <f t="shared" si="54"/>
        <v>22022629.0155378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7</v>
      </c>
      <c r="D66" s="17">
        <v>16.1793179954839</v>
      </c>
      <c r="E66" s="19">
        <f t="shared" si="55"/>
        <v>15.2560752646667</v>
      </c>
      <c r="F66" s="16" t="s">
        <v>73</v>
      </c>
      <c r="G66" s="13">
        <v>8</v>
      </c>
      <c r="H66" s="18">
        <f t="shared" si="40"/>
        <v>16.1793179954839</v>
      </c>
      <c r="I66" s="18">
        <f t="shared" si="41"/>
        <v>289.329317995484</v>
      </c>
      <c r="J66" s="18">
        <f t="shared" si="42"/>
        <v>0.127910293801125</v>
      </c>
      <c r="K66" s="18">
        <f t="shared" si="43"/>
        <v>9.024625</v>
      </c>
      <c r="L66" s="18">
        <f t="shared" si="44"/>
        <v>2.43664875</v>
      </c>
      <c r="M66" s="13" t="s">
        <v>73</v>
      </c>
      <c r="N66" s="13"/>
      <c r="O66" s="18">
        <f t="shared" si="56"/>
        <v>8.88052903254408</v>
      </c>
      <c r="P66" s="18">
        <f t="shared" si="45"/>
        <v>1.13591107766213</v>
      </c>
      <c r="Q66" s="23">
        <f t="shared" si="46"/>
        <v>0.51115998494796</v>
      </c>
      <c r="R66" s="18">
        <f t="shared" si="47"/>
        <v>1.0964919375</v>
      </c>
      <c r="S66" s="24">
        <f t="shared" si="48"/>
        <v>0.466177604655629</v>
      </c>
      <c r="T66" s="3">
        <v>0.27</v>
      </c>
      <c r="U66" s="25">
        <f t="shared" si="49"/>
        <v>0.12586795325702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0.313149187906992</v>
      </c>
      <c r="AC66" s="28">
        <f t="shared" si="51"/>
        <v>9.024625</v>
      </c>
      <c r="AD66" s="1">
        <f t="shared" si="52"/>
        <v>0.45</v>
      </c>
      <c r="AE66" s="29">
        <f t="shared" si="53"/>
        <v>805.022122249841</v>
      </c>
      <c r="AF66" s="1">
        <f t="shared" si="54"/>
        <v>22750359.8055411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8</v>
      </c>
      <c r="D67" s="17">
        <v>16.5485644425806</v>
      </c>
      <c r="E67" s="19">
        <f t="shared" si="55"/>
        <v>16.1793179954839</v>
      </c>
      <c r="F67" s="16" t="s">
        <v>73</v>
      </c>
      <c r="G67" s="13">
        <v>9</v>
      </c>
      <c r="H67" s="18">
        <f t="shared" si="40"/>
        <v>16.5485644425806</v>
      </c>
      <c r="I67" s="18">
        <f t="shared" si="41"/>
        <v>289.698564442581</v>
      </c>
      <c r="J67" s="18">
        <f t="shared" si="42"/>
        <v>0.133516206587491</v>
      </c>
      <c r="K67" s="18">
        <f t="shared" si="43"/>
        <v>9.024625</v>
      </c>
      <c r="L67" s="18">
        <f t="shared" si="44"/>
        <v>2.43664875</v>
      </c>
      <c r="M67" s="13" t="s">
        <v>73</v>
      </c>
      <c r="N67" s="13"/>
      <c r="O67" s="18">
        <f t="shared" si="56"/>
        <v>10.1812667048819</v>
      </c>
      <c r="P67" s="18">
        <f t="shared" si="45"/>
        <v>1.35936410869136</v>
      </c>
      <c r="Q67" s="23">
        <f t="shared" si="46"/>
        <v>0.611713848911112</v>
      </c>
      <c r="R67" s="18">
        <f t="shared" si="47"/>
        <v>1.0964919375</v>
      </c>
      <c r="S67" s="24">
        <f t="shared" si="48"/>
        <v>0.557882669256848</v>
      </c>
      <c r="T67" s="3">
        <v>0.27</v>
      </c>
      <c r="U67" s="25">
        <f t="shared" si="49"/>
        <v>0.150628320699349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0.320614438690854</v>
      </c>
      <c r="AC67" s="28">
        <f t="shared" si="51"/>
        <v>9.024625</v>
      </c>
      <c r="AD67" s="1">
        <f t="shared" si="52"/>
        <v>0.45</v>
      </c>
      <c r="AE67" s="29">
        <f t="shared" si="53"/>
        <v>805.022122249841</v>
      </c>
      <c r="AF67" s="1">
        <f t="shared" si="54"/>
        <v>23292711.974827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9</v>
      </c>
      <c r="D68" s="17">
        <v>13.4065547663333</v>
      </c>
      <c r="E68" s="19">
        <f t="shared" si="55"/>
        <v>16.5485644425806</v>
      </c>
      <c r="F68" s="16" t="s">
        <v>73</v>
      </c>
      <c r="G68" s="13">
        <v>10</v>
      </c>
      <c r="H68" s="18">
        <f t="shared" si="40"/>
        <v>13.4065547663333</v>
      </c>
      <c r="I68" s="18">
        <f t="shared" si="41"/>
        <v>286.556554766333</v>
      </c>
      <c r="J68" s="18">
        <f t="shared" si="42"/>
        <v>0.0923603870918498</v>
      </c>
      <c r="K68" s="18">
        <f t="shared" si="43"/>
        <v>9.024625</v>
      </c>
      <c r="L68" s="18">
        <f t="shared" si="44"/>
        <v>2.43664875</v>
      </c>
      <c r="M68" s="13" t="s">
        <v>73</v>
      </c>
      <c r="N68" s="13"/>
      <c r="O68" s="18">
        <f t="shared" si="56"/>
        <v>11.2585513461906</v>
      </c>
      <c r="P68" s="18">
        <f t="shared" si="45"/>
        <v>1.03984416042763</v>
      </c>
      <c r="Q68" s="23">
        <f t="shared" si="46"/>
        <v>0.467929872192433</v>
      </c>
      <c r="R68" s="18">
        <f t="shared" si="47"/>
        <v>1.0964919375</v>
      </c>
      <c r="S68" s="24">
        <f t="shared" si="48"/>
        <v>0.426751767331105</v>
      </c>
      <c r="T68" s="3">
        <v>0.27</v>
      </c>
      <c r="U68" s="25">
        <f t="shared" si="49"/>
        <v>0.115222977179398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0.261139727619589</v>
      </c>
      <c r="AC68" s="28">
        <f t="shared" si="51"/>
        <v>9.024625</v>
      </c>
      <c r="AD68" s="1">
        <f t="shared" si="52"/>
        <v>0.45</v>
      </c>
      <c r="AE68" s="29">
        <f t="shared" si="53"/>
        <v>805.022122249841</v>
      </c>
      <c r="AF68" s="1">
        <f t="shared" si="54"/>
        <v>18971860.6731025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10</v>
      </c>
      <c r="D69" s="17">
        <v>7.45302841867742</v>
      </c>
      <c r="E69" s="19">
        <f t="shared" si="55"/>
        <v>13.4065547663333</v>
      </c>
      <c r="F69" s="16" t="s">
        <v>73</v>
      </c>
      <c r="G69" s="13">
        <v>11</v>
      </c>
      <c r="H69" s="18">
        <f t="shared" si="40"/>
        <v>7.45302841867742</v>
      </c>
      <c r="I69" s="18">
        <f t="shared" si="41"/>
        <v>280.603028418677</v>
      </c>
      <c r="J69" s="18">
        <f t="shared" si="42"/>
        <v>0.044915265604091</v>
      </c>
      <c r="K69" s="18">
        <f t="shared" si="43"/>
        <v>9.024625</v>
      </c>
      <c r="L69" s="18">
        <f t="shared" si="44"/>
        <v>2.43664875</v>
      </c>
      <c r="M69" s="13" t="s">
        <v>75</v>
      </c>
      <c r="N69" s="18">
        <f>(O68-P68)*$C$22/100</f>
        <v>9.7077718264748</v>
      </c>
      <c r="O69" s="18">
        <f t="shared" si="56"/>
        <v>2.94758410928815</v>
      </c>
      <c r="P69" s="18">
        <f t="shared" si="45"/>
        <v>0.132391523159075</v>
      </c>
      <c r="Q69" s="23">
        <f t="shared" si="46"/>
        <v>0.0595761854215838</v>
      </c>
      <c r="R69" s="18">
        <f t="shared" si="47"/>
        <v>1.0964919375</v>
      </c>
      <c r="S69" s="24">
        <f t="shared" si="48"/>
        <v>0.0543334459507449</v>
      </c>
      <c r="T69" s="3">
        <v>0.27</v>
      </c>
      <c r="U69" s="25">
        <f t="shared" si="49"/>
        <v>0.0146700304067011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0.23082301416762</v>
      </c>
      <c r="AC69" s="28">
        <f t="shared" si="51"/>
        <v>9.024625</v>
      </c>
      <c r="AD69" s="1">
        <f t="shared" si="52"/>
        <v>0.45</v>
      </c>
      <c r="AE69" s="29">
        <f t="shared" si="53"/>
        <v>805.022122249841</v>
      </c>
      <c r="AF69" s="1">
        <f t="shared" si="54"/>
        <v>16769344.5376987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8">
      <c r="A70" s="13"/>
      <c r="B70" s="13"/>
      <c r="C70" s="16">
        <v>11</v>
      </c>
      <c r="D70" s="17">
        <v>1.93106714883333</v>
      </c>
      <c r="E70" s="19">
        <f t="shared" si="55"/>
        <v>7.45302841867742</v>
      </c>
      <c r="F70" s="16" t="s">
        <v>75</v>
      </c>
      <c r="G70" s="13">
        <v>12</v>
      </c>
      <c r="H70" s="18">
        <f t="shared" si="40"/>
        <v>1.93106714883333</v>
      </c>
      <c r="I70" s="18">
        <f t="shared" si="41"/>
        <v>275.081067148833</v>
      </c>
      <c r="J70" s="18">
        <f t="shared" si="42"/>
        <v>0.0223812080787645</v>
      </c>
      <c r="K70" s="18">
        <f t="shared" si="43"/>
        <v>9.024625</v>
      </c>
      <c r="L70" s="18">
        <f t="shared" si="44"/>
        <v>2.43664875</v>
      </c>
      <c r="M70" s="13" t="s">
        <v>73</v>
      </c>
      <c r="N70" s="13"/>
      <c r="O70" s="18">
        <f t="shared" si="56"/>
        <v>5.25184133612907</v>
      </c>
      <c r="P70" s="18">
        <f t="shared" si="45"/>
        <v>0.117542553740561</v>
      </c>
      <c r="Q70" s="23">
        <f t="shared" si="46"/>
        <v>0.0528941491832526</v>
      </c>
      <c r="R70" s="18">
        <f t="shared" si="47"/>
        <v>1.0964919375</v>
      </c>
      <c r="S70" s="24">
        <f t="shared" si="48"/>
        <v>0.0482394328442133</v>
      </c>
      <c r="T70" s="3">
        <v>0.27</v>
      </c>
      <c r="U70" s="25">
        <f t="shared" si="49"/>
        <v>0.0130246468679376</v>
      </c>
      <c r="V70" s="3">
        <v>180.9</v>
      </c>
      <c r="W70" s="26">
        <v>6</v>
      </c>
      <c r="X70" s="26">
        <v>3</v>
      </c>
      <c r="Y70" s="26">
        <v>0.3</v>
      </c>
      <c r="Z70" s="26">
        <v>6</v>
      </c>
      <c r="AA70" s="3">
        <v>30.2</v>
      </c>
      <c r="AB70" s="2">
        <f t="shared" si="50"/>
        <v>0.230326931030683</v>
      </c>
      <c r="AC70" s="28">
        <f t="shared" si="51"/>
        <v>9.024625</v>
      </c>
      <c r="AD70" s="1">
        <f t="shared" si="52"/>
        <v>0.45</v>
      </c>
      <c r="AE70" s="29">
        <f t="shared" si="53"/>
        <v>805.022122249841</v>
      </c>
      <c r="AF70" s="1">
        <f t="shared" si="54"/>
        <v>16733303.984842</v>
      </c>
      <c r="AG70" s="1">
        <f>SUM(AF59:AF70)</f>
        <v>221253001.625647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3"/>
    </row>
    <row r="71" s="1" customFormat="1" spans="1:77">
      <c r="A71" s="13"/>
      <c r="B71" s="13"/>
      <c r="C71" s="16">
        <v>12</v>
      </c>
      <c r="D71" s="17">
        <v>-3.29517311654839</v>
      </c>
      <c r="E71" s="19">
        <f t="shared" si="55"/>
        <v>1.93106714883333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AT71" s="2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2" s="1" customFormat="1" spans="46:46">
      <c r="AT72" s="2"/>
    </row>
    <row r="73" s="1" customFormat="1" spans="19:46">
      <c r="S73" s="22" t="s">
        <v>45</v>
      </c>
      <c r="T73" s="22"/>
      <c r="U73" s="22"/>
      <c r="V73" s="22" t="s">
        <v>46</v>
      </c>
      <c r="W73" s="22"/>
      <c r="X73" s="22"/>
      <c r="Y73" s="22" t="s">
        <v>47</v>
      </c>
      <c r="Z73" s="22"/>
      <c r="AA73" s="22"/>
      <c r="AB73" s="22" t="s">
        <v>48</v>
      </c>
      <c r="AC73" s="22"/>
      <c r="AD73" s="22"/>
      <c r="AE73" s="22" t="s">
        <v>49</v>
      </c>
      <c r="AF73" s="22"/>
      <c r="AG73" s="22"/>
      <c r="AH73" s="22" t="s">
        <v>50</v>
      </c>
      <c r="AI73" s="22"/>
      <c r="AJ73" s="22"/>
      <c r="AK73" s="30" t="s">
        <v>78</v>
      </c>
      <c r="AL73" s="31"/>
      <c r="AM73" s="32"/>
      <c r="AN73" s="31" t="s">
        <v>79</v>
      </c>
      <c r="AO73" s="31"/>
      <c r="AP73" s="32"/>
      <c r="AQ73" s="22" t="s">
        <v>52</v>
      </c>
      <c r="AR73" s="22"/>
      <c r="AS73" s="22"/>
      <c r="AT73" s="2"/>
    </row>
    <row r="74" s="1" customFormat="1" spans="1:50">
      <c r="A74" s="15" t="s">
        <v>6</v>
      </c>
      <c r="B74" s="15"/>
      <c r="C74" s="16" t="s">
        <v>53</v>
      </c>
      <c r="D74" s="16" t="s">
        <v>54</v>
      </c>
      <c r="E74" s="16" t="s">
        <v>55</v>
      </c>
      <c r="F74" s="16" t="s">
        <v>56</v>
      </c>
      <c r="G74" s="13" t="s">
        <v>53</v>
      </c>
      <c r="H74" s="13" t="s">
        <v>55</v>
      </c>
      <c r="I74" s="13" t="s">
        <v>57</v>
      </c>
      <c r="J74" s="13" t="s">
        <v>58</v>
      </c>
      <c r="K74" s="21" t="s">
        <v>59</v>
      </c>
      <c r="L74" s="21" t="s">
        <v>60</v>
      </c>
      <c r="M74" s="13" t="s">
        <v>61</v>
      </c>
      <c r="N74" s="21" t="s">
        <v>62</v>
      </c>
      <c r="O74" s="13" t="s">
        <v>63</v>
      </c>
      <c r="P74" s="13" t="s">
        <v>64</v>
      </c>
      <c r="Q74" s="21" t="s">
        <v>65</v>
      </c>
      <c r="R74" s="21" t="s">
        <v>66</v>
      </c>
      <c r="S74" s="4" t="s">
        <v>12</v>
      </c>
      <c r="T74" s="3" t="s">
        <v>13</v>
      </c>
      <c r="U74" s="3"/>
      <c r="V74" s="4" t="s">
        <v>12</v>
      </c>
      <c r="W74" s="3" t="s">
        <v>13</v>
      </c>
      <c r="X74" s="3"/>
      <c r="Y74" s="4" t="s">
        <v>12</v>
      </c>
      <c r="Z74" s="3" t="s">
        <v>13</v>
      </c>
      <c r="AA74" s="3"/>
      <c r="AB74" s="4" t="s">
        <v>12</v>
      </c>
      <c r="AC74" s="3" t="s">
        <v>13</v>
      </c>
      <c r="AD74" s="3"/>
      <c r="AE74" s="4" t="s">
        <v>12</v>
      </c>
      <c r="AF74" s="3" t="s">
        <v>13</v>
      </c>
      <c r="AG74" s="3"/>
      <c r="AH74" s="4" t="s">
        <v>12</v>
      </c>
      <c r="AI74" s="3" t="s">
        <v>13</v>
      </c>
      <c r="AJ74" s="3"/>
      <c r="AK74" s="4" t="s">
        <v>12</v>
      </c>
      <c r="AL74" s="3" t="s">
        <v>13</v>
      </c>
      <c r="AM74" s="3"/>
      <c r="AN74" s="4" t="s">
        <v>12</v>
      </c>
      <c r="AO74" s="3" t="s">
        <v>13</v>
      </c>
      <c r="AP74" s="3"/>
      <c r="AQ74" s="33" t="s">
        <v>12</v>
      </c>
      <c r="AR74" s="33" t="s">
        <v>13</v>
      </c>
      <c r="AS74" s="33"/>
      <c r="AT74" s="2" t="s">
        <v>67</v>
      </c>
      <c r="AU74" s="1" t="s">
        <v>68</v>
      </c>
      <c r="AV74" s="1" t="s">
        <v>38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-4.96864549280645</v>
      </c>
      <c r="E75" s="16"/>
      <c r="F75" s="16"/>
      <c r="G75" s="13">
        <v>1</v>
      </c>
      <c r="H75" s="18">
        <f t="shared" ref="H75:H86" si="57">E76</f>
        <v>-4.96864549280645</v>
      </c>
      <c r="I75" s="18">
        <f t="shared" ref="I75:I86" si="58">H75+273.15</f>
        <v>268.181354507194</v>
      </c>
      <c r="J75" s="18">
        <f t="shared" ref="J75:J86" si="59">EXP(($C$16*(I75-$C$14))/($C$17*I75*$C$14))</f>
        <v>0.0090030112902764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0.00469254954471787</v>
      </c>
      <c r="Q75" s="23">
        <f t="shared" ref="Q75:Q86" si="63">P75*$B$77</f>
        <v>0.00140776486341536</v>
      </c>
      <c r="R75" s="18">
        <f t="shared" ref="R75:R86" si="64">L75*$B$77</f>
        <v>0.156366</v>
      </c>
      <c r="S75" s="24">
        <f t="shared" ref="S75:S86" si="65">Q75/R75</f>
        <v>0.0090030112902764</v>
      </c>
      <c r="T75" s="3">
        <v>0.01</v>
      </c>
      <c r="U75" s="25">
        <f t="shared" ref="U75:U86" si="66">S75*T75</f>
        <v>9.0030112902764e-5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0.005</v>
      </c>
      <c r="AF75" s="3">
        <v>0.49</v>
      </c>
      <c r="AG75" s="25">
        <f t="shared" ref="AG75:AG86" si="67">AF75*AE75</f>
        <v>0.00245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0.015</v>
      </c>
      <c r="AR75" s="3">
        <v>0.5</v>
      </c>
      <c r="AS75" s="3">
        <f t="shared" ref="AS75:AS86" si="68">AR75*AQ75</f>
        <v>0.0075</v>
      </c>
      <c r="AT75" s="2">
        <f t="shared" ref="AT75:AT86" si="69">(AS75+AM75+AD75+AA75+U75+X75+AG75+AJ75+AP75)</f>
        <v>0.0100400301129028</v>
      </c>
      <c r="AU75" s="28">
        <f t="shared" ref="AU75:AU86" si="70">$B$75/12</f>
        <v>52.122</v>
      </c>
      <c r="AV75" s="1">
        <f t="shared" ref="AV75:AV86" si="71">$B$77</f>
        <v>0.3</v>
      </c>
      <c r="AW75" s="2">
        <f t="shared" ref="AW75:AW86" si="72">$E$8</f>
        <v>78.0838028310444</v>
      </c>
      <c r="AX75" s="1">
        <f t="shared" ref="AX75:AX86" si="73">AW75*10000*AV75*0.67*AU75*AT75</f>
        <v>82132.1328291919</v>
      </c>
    </row>
    <row r="76" s="1" customFormat="1" spans="1:50">
      <c r="A76" s="13" t="s">
        <v>74</v>
      </c>
      <c r="B76" s="13">
        <v>1</v>
      </c>
      <c r="C76" s="16">
        <v>1</v>
      </c>
      <c r="D76" s="17">
        <v>-6.32671075058064</v>
      </c>
      <c r="E76" s="19">
        <f t="shared" ref="E76:E87" si="74">D75</f>
        <v>-4.96864549280645</v>
      </c>
      <c r="F76" s="16" t="s">
        <v>73</v>
      </c>
      <c r="G76" s="13">
        <v>2</v>
      </c>
      <c r="H76" s="18">
        <f t="shared" si="57"/>
        <v>-6.32671075058064</v>
      </c>
      <c r="I76" s="18">
        <f t="shared" si="58"/>
        <v>266.823289249419</v>
      </c>
      <c r="J76" s="18">
        <f t="shared" si="59"/>
        <v>0.00748399481713407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5">L76+O75-P75-N76</f>
        <v>1.03774745045528</v>
      </c>
      <c r="P76" s="18">
        <f t="shared" si="62"/>
        <v>0.00776649654070143</v>
      </c>
      <c r="Q76" s="23">
        <f t="shared" si="63"/>
        <v>0.00232994896221043</v>
      </c>
      <c r="R76" s="18">
        <f t="shared" si="64"/>
        <v>0.156366</v>
      </c>
      <c r="S76" s="24">
        <f t="shared" si="65"/>
        <v>0.0149006111444331</v>
      </c>
      <c r="T76" s="3">
        <v>0.01</v>
      </c>
      <c r="U76" s="25">
        <f t="shared" si="66"/>
        <v>0.000149006111444331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0.00563900611144433</v>
      </c>
      <c r="AU76" s="28">
        <f t="shared" si="70"/>
        <v>52.122</v>
      </c>
      <c r="AV76" s="1">
        <f t="shared" si="71"/>
        <v>0.3</v>
      </c>
      <c r="AW76" s="2">
        <f t="shared" si="72"/>
        <v>78.0838028310444</v>
      </c>
      <c r="AX76" s="1">
        <f t="shared" si="73"/>
        <v>46129.7021783401</v>
      </c>
    </row>
    <row r="77" s="1" customFormat="1" spans="1:50">
      <c r="A77" s="13" t="s">
        <v>38</v>
      </c>
      <c r="B77" s="13">
        <f>H8</f>
        <v>0.3</v>
      </c>
      <c r="C77" s="16">
        <v>2</v>
      </c>
      <c r="D77" s="17">
        <v>-1.61474745564286</v>
      </c>
      <c r="E77" s="19">
        <f t="shared" si="74"/>
        <v>-6.32671075058064</v>
      </c>
      <c r="F77" s="16" t="s">
        <v>73</v>
      </c>
      <c r="G77" s="13">
        <v>3</v>
      </c>
      <c r="H77" s="18">
        <f t="shared" si="57"/>
        <v>-1.61474745564286</v>
      </c>
      <c r="I77" s="18">
        <f t="shared" si="58"/>
        <v>271.535252544357</v>
      </c>
      <c r="J77" s="18">
        <f t="shared" si="59"/>
        <v>0.0140976172758381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1.55120095391458</v>
      </c>
      <c r="P77" s="18">
        <f t="shared" si="62"/>
        <v>0.0218682373662027</v>
      </c>
      <c r="Q77" s="23">
        <f t="shared" si="63"/>
        <v>0.00656047120986082</v>
      </c>
      <c r="R77" s="18">
        <f t="shared" si="64"/>
        <v>0.156366</v>
      </c>
      <c r="S77" s="24">
        <f t="shared" si="65"/>
        <v>0.0419558677069236</v>
      </c>
      <c r="T77" s="3">
        <v>0.01</v>
      </c>
      <c r="U77" s="25">
        <f t="shared" si="66"/>
        <v>0.000419558677069236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0.00590955867706924</v>
      </c>
      <c r="AU77" s="28">
        <f t="shared" si="70"/>
        <v>52.122</v>
      </c>
      <c r="AV77" s="1">
        <f t="shared" si="71"/>
        <v>0.3</v>
      </c>
      <c r="AW77" s="2">
        <f t="shared" si="72"/>
        <v>78.0838028310444</v>
      </c>
      <c r="AX77" s="1">
        <f t="shared" si="73"/>
        <v>48342.9484542279</v>
      </c>
    </row>
    <row r="78" s="1" customFormat="1" spans="1:50">
      <c r="A78" s="13"/>
      <c r="B78" s="13"/>
      <c r="C78" s="16">
        <v>3</v>
      </c>
      <c r="D78" s="17">
        <v>0.272250476419355</v>
      </c>
      <c r="E78" s="19">
        <f t="shared" si="74"/>
        <v>-1.61474745564286</v>
      </c>
      <c r="F78" s="16" t="s">
        <v>73</v>
      </c>
      <c r="G78" s="13">
        <v>4</v>
      </c>
      <c r="H78" s="18">
        <f t="shared" si="57"/>
        <v>0.272250476419355</v>
      </c>
      <c r="I78" s="18">
        <f t="shared" si="58"/>
        <v>273.422250476419</v>
      </c>
      <c r="J78" s="18">
        <f t="shared" si="59"/>
        <v>0.0180560063615403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5"/>
        <v>2.05055271654838</v>
      </c>
      <c r="P78" s="18">
        <f t="shared" si="62"/>
        <v>0.0370247928946713</v>
      </c>
      <c r="Q78" s="23">
        <f t="shared" si="63"/>
        <v>0.0111074378684014</v>
      </c>
      <c r="R78" s="18">
        <f t="shared" si="64"/>
        <v>0.156366</v>
      </c>
      <c r="S78" s="24">
        <f t="shared" si="65"/>
        <v>0.0710348660731961</v>
      </c>
      <c r="T78" s="3">
        <v>0.01</v>
      </c>
      <c r="U78" s="25">
        <f t="shared" si="66"/>
        <v>0.000710348660731961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0.00620034866073196</v>
      </c>
      <c r="AU78" s="28">
        <f t="shared" si="70"/>
        <v>52.122</v>
      </c>
      <c r="AV78" s="1">
        <f t="shared" si="71"/>
        <v>0.3</v>
      </c>
      <c r="AW78" s="2">
        <f t="shared" si="72"/>
        <v>78.0838028310444</v>
      </c>
      <c r="AX78" s="1">
        <f t="shared" si="73"/>
        <v>50721.7462561281</v>
      </c>
    </row>
    <row r="79" s="1" customFormat="1" spans="1:50">
      <c r="A79" s="13"/>
      <c r="B79" s="13"/>
      <c r="C79" s="16">
        <v>4</v>
      </c>
      <c r="D79" s="17">
        <v>7.02466587113333</v>
      </c>
      <c r="E79" s="19">
        <f t="shared" si="74"/>
        <v>0.272250476419355</v>
      </c>
      <c r="F79" s="16" t="s">
        <v>73</v>
      </c>
      <c r="G79" s="13">
        <v>5</v>
      </c>
      <c r="H79" s="18">
        <f t="shared" si="57"/>
        <v>7.02466587113333</v>
      </c>
      <c r="I79" s="18">
        <f t="shared" si="58"/>
        <v>280.174665871133</v>
      </c>
      <c r="J79" s="18">
        <f t="shared" si="59"/>
        <v>0.042594502912645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1.91285152747102</v>
      </c>
      <c r="O79" s="18">
        <f t="shared" si="75"/>
        <v>0.621896396182685</v>
      </c>
      <c r="P79" s="18">
        <f t="shared" si="62"/>
        <v>0.0264893678585668</v>
      </c>
      <c r="Q79" s="23">
        <f t="shared" si="63"/>
        <v>0.00794681035757005</v>
      </c>
      <c r="R79" s="18">
        <f t="shared" si="64"/>
        <v>0.156366</v>
      </c>
      <c r="S79" s="24">
        <f t="shared" si="65"/>
        <v>0.0508218561424481</v>
      </c>
      <c r="T79" s="3">
        <v>0.01</v>
      </c>
      <c r="U79" s="25">
        <f t="shared" si="66"/>
        <v>0.000508218561424481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0.00599821856142448</v>
      </c>
      <c r="AU79" s="28">
        <f t="shared" si="70"/>
        <v>52.122</v>
      </c>
      <c r="AV79" s="1">
        <f t="shared" si="71"/>
        <v>0.3</v>
      </c>
      <c r="AW79" s="2">
        <f t="shared" si="72"/>
        <v>78.0838028310444</v>
      </c>
      <c r="AX79" s="1">
        <f t="shared" si="73"/>
        <v>49068.2276930947</v>
      </c>
    </row>
    <row r="80" s="1" customFormat="1" spans="1:50">
      <c r="A80" s="13"/>
      <c r="B80" s="13"/>
      <c r="C80" s="16">
        <v>5</v>
      </c>
      <c r="D80" s="17">
        <v>11.3426997113871</v>
      </c>
      <c r="E80" s="19">
        <f t="shared" si="74"/>
        <v>7.02466587113333</v>
      </c>
      <c r="F80" s="16" t="s">
        <v>75</v>
      </c>
      <c r="G80" s="13">
        <v>6</v>
      </c>
      <c r="H80" s="18">
        <f t="shared" si="57"/>
        <v>11.3426997113871</v>
      </c>
      <c r="I80" s="18">
        <f t="shared" si="58"/>
        <v>284.492699711387</v>
      </c>
      <c r="J80" s="18">
        <f t="shared" si="59"/>
        <v>0.0721826799824992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1.11662702832412</v>
      </c>
      <c r="P80" s="18">
        <f t="shared" si="62"/>
        <v>0.0806011314453289</v>
      </c>
      <c r="Q80" s="23">
        <f t="shared" si="63"/>
        <v>0.0241803394335987</v>
      </c>
      <c r="R80" s="18">
        <f t="shared" si="64"/>
        <v>0.156366</v>
      </c>
      <c r="S80" s="24">
        <f t="shared" si="65"/>
        <v>0.154639368108148</v>
      </c>
      <c r="T80" s="3">
        <v>0.01</v>
      </c>
      <c r="U80" s="25">
        <f t="shared" si="66"/>
        <v>0.00154639368108148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0.001</v>
      </c>
      <c r="AF80" s="3">
        <v>0.49</v>
      </c>
      <c r="AG80" s="25">
        <f t="shared" si="67"/>
        <v>0.00049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</v>
      </c>
      <c r="AR80" s="3">
        <v>0.5</v>
      </c>
      <c r="AS80" s="3">
        <f t="shared" si="68"/>
        <v>0.005</v>
      </c>
      <c r="AT80" s="2">
        <f t="shared" si="69"/>
        <v>0.00703639368108148</v>
      </c>
      <c r="AU80" s="28">
        <f t="shared" si="70"/>
        <v>52.122</v>
      </c>
      <c r="AV80" s="1">
        <f t="shared" si="71"/>
        <v>0.3</v>
      </c>
      <c r="AW80" s="2">
        <f t="shared" si="72"/>
        <v>78.0838028310444</v>
      </c>
      <c r="AX80" s="1">
        <f t="shared" si="73"/>
        <v>57560.9847733798</v>
      </c>
    </row>
    <row r="81" s="1" customFormat="1" spans="1:50">
      <c r="A81" s="13"/>
      <c r="B81" s="13"/>
      <c r="C81" s="16">
        <v>6</v>
      </c>
      <c r="D81" s="17">
        <v>15.2560752646667</v>
      </c>
      <c r="E81" s="19">
        <f t="shared" si="74"/>
        <v>11.3426997113871</v>
      </c>
      <c r="F81" s="16" t="s">
        <v>73</v>
      </c>
      <c r="G81" s="13">
        <v>7</v>
      </c>
      <c r="H81" s="18">
        <f t="shared" si="57"/>
        <v>15.2560752646667</v>
      </c>
      <c r="I81" s="18">
        <f t="shared" si="58"/>
        <v>288.406075264667</v>
      </c>
      <c r="J81" s="18">
        <f t="shared" si="59"/>
        <v>0.114846866634666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1.55724589687879</v>
      </c>
      <c r="P81" s="18">
        <f t="shared" si="62"/>
        <v>0.178844811836219</v>
      </c>
      <c r="Q81" s="23">
        <f t="shared" si="63"/>
        <v>0.0536534435508658</v>
      </c>
      <c r="R81" s="18">
        <f t="shared" si="64"/>
        <v>0.156366</v>
      </c>
      <c r="S81" s="24">
        <f t="shared" si="65"/>
        <v>0.343127301017266</v>
      </c>
      <c r="T81" s="3">
        <v>0.01</v>
      </c>
      <c r="U81" s="25">
        <f t="shared" si="66"/>
        <v>0.00343127301017266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0.0133812730101727</v>
      </c>
      <c r="AU81" s="28">
        <f t="shared" si="70"/>
        <v>52.122</v>
      </c>
      <c r="AV81" s="1">
        <f t="shared" si="71"/>
        <v>0.3</v>
      </c>
      <c r="AW81" s="2">
        <f t="shared" si="72"/>
        <v>78.0838028310444</v>
      </c>
      <c r="AX81" s="1">
        <f t="shared" si="73"/>
        <v>109465.059361005</v>
      </c>
    </row>
    <row r="82" s="1" customFormat="1" spans="1:50">
      <c r="A82" s="13"/>
      <c r="B82" s="13"/>
      <c r="C82" s="16">
        <v>7</v>
      </c>
      <c r="D82" s="17">
        <v>16.1793179954839</v>
      </c>
      <c r="E82" s="19">
        <f t="shared" si="74"/>
        <v>15.2560752646667</v>
      </c>
      <c r="F82" s="16" t="s">
        <v>73</v>
      </c>
      <c r="G82" s="13">
        <v>8</v>
      </c>
      <c r="H82" s="18">
        <f t="shared" si="57"/>
        <v>16.1793179954839</v>
      </c>
      <c r="I82" s="18">
        <f t="shared" si="58"/>
        <v>289.329317995484</v>
      </c>
      <c r="J82" s="18">
        <f t="shared" si="59"/>
        <v>0.127910293801125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1.89962108504257</v>
      </c>
      <c r="P82" s="18">
        <f t="shared" si="62"/>
        <v>0.242981091098607</v>
      </c>
      <c r="Q82" s="23">
        <f t="shared" si="63"/>
        <v>0.0728943273295821</v>
      </c>
      <c r="R82" s="18">
        <f t="shared" si="64"/>
        <v>0.156366</v>
      </c>
      <c r="S82" s="24">
        <f t="shared" si="65"/>
        <v>0.466177604655629</v>
      </c>
      <c r="T82" s="3">
        <v>0.01</v>
      </c>
      <c r="U82" s="25">
        <f t="shared" si="66"/>
        <v>0.00466177604655629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0.0146117760465563</v>
      </c>
      <c r="AU82" s="28">
        <f t="shared" si="70"/>
        <v>52.122</v>
      </c>
      <c r="AV82" s="1">
        <f t="shared" si="71"/>
        <v>0.3</v>
      </c>
      <c r="AW82" s="2">
        <f t="shared" si="72"/>
        <v>78.0838028310444</v>
      </c>
      <c r="AX82" s="1">
        <f t="shared" si="73"/>
        <v>119531.14857533</v>
      </c>
    </row>
    <row r="83" s="1" customFormat="1" spans="1:50">
      <c r="A83" s="13"/>
      <c r="B83" s="13"/>
      <c r="C83" s="16">
        <v>8</v>
      </c>
      <c r="D83" s="17">
        <v>16.5485644425806</v>
      </c>
      <c r="E83" s="19">
        <f t="shared" si="74"/>
        <v>16.1793179954839</v>
      </c>
      <c r="F83" s="16" t="s">
        <v>73</v>
      </c>
      <c r="G83" s="13">
        <v>9</v>
      </c>
      <c r="H83" s="18">
        <f t="shared" si="57"/>
        <v>16.5485644425806</v>
      </c>
      <c r="I83" s="18">
        <f t="shared" si="58"/>
        <v>289.698564442581</v>
      </c>
      <c r="J83" s="18">
        <f t="shared" si="59"/>
        <v>0.133516206587491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2.17785999394396</v>
      </c>
      <c r="P83" s="18">
        <f t="shared" si="62"/>
        <v>0.290779604870054</v>
      </c>
      <c r="Q83" s="23">
        <f t="shared" si="63"/>
        <v>0.0872338814610162</v>
      </c>
      <c r="R83" s="18">
        <f t="shared" si="64"/>
        <v>0.156366</v>
      </c>
      <c r="S83" s="24">
        <f t="shared" si="65"/>
        <v>0.557882669256847</v>
      </c>
      <c r="T83" s="3">
        <v>0.01</v>
      </c>
      <c r="U83" s="25">
        <f t="shared" si="66"/>
        <v>0.00557882669256848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0.0155288266925685</v>
      </c>
      <c r="AU83" s="28">
        <f t="shared" si="70"/>
        <v>52.122</v>
      </c>
      <c r="AV83" s="1">
        <f t="shared" si="71"/>
        <v>0.3</v>
      </c>
      <c r="AW83" s="2">
        <f t="shared" si="72"/>
        <v>78.0838028310444</v>
      </c>
      <c r="AX83" s="1">
        <f t="shared" si="73"/>
        <v>127033.050922473</v>
      </c>
    </row>
    <row r="84" s="1" customFormat="1" spans="1:50">
      <c r="A84" s="13"/>
      <c r="B84" s="13"/>
      <c r="C84" s="16">
        <v>9</v>
      </c>
      <c r="D84" s="17">
        <v>13.4065547663333</v>
      </c>
      <c r="E84" s="19">
        <f t="shared" si="74"/>
        <v>16.5485644425806</v>
      </c>
      <c r="F84" s="16" t="s">
        <v>73</v>
      </c>
      <c r="G84" s="13">
        <v>10</v>
      </c>
      <c r="H84" s="18">
        <f t="shared" si="57"/>
        <v>13.4065547663333</v>
      </c>
      <c r="I84" s="18">
        <f t="shared" si="58"/>
        <v>286.556554766333</v>
      </c>
      <c r="J84" s="18">
        <f t="shared" si="59"/>
        <v>0.0923603870918498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5"/>
        <v>2.40830038907391</v>
      </c>
      <c r="P84" s="18">
        <f t="shared" si="62"/>
        <v>0.222431556168319</v>
      </c>
      <c r="Q84" s="23">
        <f t="shared" si="63"/>
        <v>0.0667294668504956</v>
      </c>
      <c r="R84" s="18">
        <f t="shared" si="64"/>
        <v>0.156366</v>
      </c>
      <c r="S84" s="24">
        <f t="shared" si="65"/>
        <v>0.426751767331105</v>
      </c>
      <c r="T84" s="3">
        <v>0.01</v>
      </c>
      <c r="U84" s="25">
        <f t="shared" si="66"/>
        <v>0.00426751767331105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0.00975751767331105</v>
      </c>
      <c r="AU84" s="28">
        <f t="shared" si="70"/>
        <v>52.122</v>
      </c>
      <c r="AV84" s="1">
        <f t="shared" si="71"/>
        <v>0.3</v>
      </c>
      <c r="AW84" s="2">
        <f t="shared" si="72"/>
        <v>78.0838028310444</v>
      </c>
      <c r="AX84" s="1">
        <f t="shared" si="73"/>
        <v>79821.0492016014</v>
      </c>
    </row>
    <row r="85" s="1" customFormat="1" spans="1:50">
      <c r="A85" s="13"/>
      <c r="B85" s="13"/>
      <c r="C85" s="16">
        <v>10</v>
      </c>
      <c r="D85" s="17">
        <v>7.45302841867742</v>
      </c>
      <c r="E85" s="19">
        <f t="shared" si="74"/>
        <v>13.4065547663333</v>
      </c>
      <c r="F85" s="16" t="s">
        <v>73</v>
      </c>
      <c r="G85" s="13">
        <v>11</v>
      </c>
      <c r="H85" s="18">
        <f t="shared" si="57"/>
        <v>7.45302841867742</v>
      </c>
      <c r="I85" s="18">
        <f t="shared" si="58"/>
        <v>280.603028418677</v>
      </c>
      <c r="J85" s="18">
        <f t="shared" si="59"/>
        <v>0.044915265604091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2.07657539126031</v>
      </c>
      <c r="O85" s="18">
        <f t="shared" si="75"/>
        <v>0.63051344164528</v>
      </c>
      <c r="P85" s="18">
        <f t="shared" si="62"/>
        <v>0.0283196786984473</v>
      </c>
      <c r="Q85" s="23">
        <f t="shared" si="63"/>
        <v>0.00849590360953418</v>
      </c>
      <c r="R85" s="18">
        <f t="shared" si="64"/>
        <v>0.156366</v>
      </c>
      <c r="S85" s="24">
        <f t="shared" si="65"/>
        <v>0.0543334459507449</v>
      </c>
      <c r="T85" s="3">
        <v>0.01</v>
      </c>
      <c r="U85" s="25">
        <f t="shared" si="66"/>
        <v>0.000543334459507449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0.00603333445950745</v>
      </c>
      <c r="AU85" s="28">
        <f t="shared" si="70"/>
        <v>52.122</v>
      </c>
      <c r="AV85" s="1">
        <f t="shared" si="71"/>
        <v>0.3</v>
      </c>
      <c r="AW85" s="2">
        <f t="shared" si="72"/>
        <v>78.0838028310444</v>
      </c>
      <c r="AX85" s="1">
        <f t="shared" si="73"/>
        <v>49355.4921308836</v>
      </c>
    </row>
    <row r="86" s="1" customFormat="1" spans="1:51">
      <c r="A86" s="13"/>
      <c r="B86" s="13"/>
      <c r="C86" s="16">
        <v>11</v>
      </c>
      <c r="D86" s="17">
        <v>1.93106714883333</v>
      </c>
      <c r="E86" s="19">
        <f t="shared" si="74"/>
        <v>7.45302841867742</v>
      </c>
      <c r="F86" s="16" t="s">
        <v>75</v>
      </c>
      <c r="G86" s="13">
        <v>12</v>
      </c>
      <c r="H86" s="18">
        <f t="shared" si="57"/>
        <v>1.93106714883333</v>
      </c>
      <c r="I86" s="18">
        <f t="shared" si="58"/>
        <v>275.081067148833</v>
      </c>
      <c r="J86" s="18">
        <f t="shared" si="59"/>
        <v>0.0223812080787645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5"/>
        <v>1.12341376294683</v>
      </c>
      <c r="P86" s="18">
        <f t="shared" si="62"/>
        <v>0.0251433571870609</v>
      </c>
      <c r="Q86" s="23">
        <f t="shared" si="63"/>
        <v>0.00754300715611826</v>
      </c>
      <c r="R86" s="18">
        <f t="shared" si="64"/>
        <v>0.156366</v>
      </c>
      <c r="S86" s="24">
        <f t="shared" si="65"/>
        <v>0.0482394328442133</v>
      </c>
      <c r="T86" s="3">
        <v>0.01</v>
      </c>
      <c r="U86" s="25">
        <f t="shared" si="66"/>
        <v>0.000482394328442133</v>
      </c>
      <c r="V86" s="24"/>
      <c r="W86" s="3"/>
      <c r="X86" s="3"/>
      <c r="Y86" s="27"/>
      <c r="Z86" s="3"/>
      <c r="AA86" s="26"/>
      <c r="AB86" s="3"/>
      <c r="AC86" s="3"/>
      <c r="AD86" s="26"/>
      <c r="AE86" s="24">
        <v>0.001</v>
      </c>
      <c r="AF86" s="3">
        <v>0.49</v>
      </c>
      <c r="AG86" s="25">
        <f t="shared" si="67"/>
        <v>0.00049</v>
      </c>
      <c r="AH86" s="34"/>
      <c r="AI86" s="3"/>
      <c r="AJ86" s="25"/>
      <c r="AK86" s="35"/>
      <c r="AL86" s="26"/>
      <c r="AM86" s="26"/>
      <c r="AN86" s="35"/>
      <c r="AO86" s="26"/>
      <c r="AP86" s="25"/>
      <c r="AQ86" s="3">
        <v>0.01</v>
      </c>
      <c r="AR86" s="3">
        <v>0.5</v>
      </c>
      <c r="AS86" s="3">
        <f t="shared" si="68"/>
        <v>0.005</v>
      </c>
      <c r="AT86" s="2">
        <f t="shared" si="69"/>
        <v>0.00597239432844213</v>
      </c>
      <c r="AU86" s="28">
        <f t="shared" si="70"/>
        <v>52.122</v>
      </c>
      <c r="AV86" s="1">
        <f t="shared" si="71"/>
        <v>0.3</v>
      </c>
      <c r="AW86" s="2">
        <f t="shared" si="72"/>
        <v>78.0838028310444</v>
      </c>
      <c r="AX86" s="1">
        <f t="shared" si="73"/>
        <v>48856.9734130112</v>
      </c>
      <c r="AY86" s="1">
        <f>SUM(AX75:AX86)</f>
        <v>868018.515788666</v>
      </c>
    </row>
    <row r="87" s="1" customFormat="1" spans="1:46">
      <c r="A87" s="13"/>
      <c r="B87" s="13"/>
      <c r="C87" s="16">
        <v>12</v>
      </c>
      <c r="D87" s="17">
        <v>-3.29517311654839</v>
      </c>
      <c r="E87" s="19">
        <f t="shared" si="74"/>
        <v>1.93106714883333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2" t="s">
        <v>45</v>
      </c>
      <c r="T89" s="22"/>
      <c r="U89" s="22"/>
      <c r="V89" s="22" t="s">
        <v>46</v>
      </c>
      <c r="W89" s="22"/>
      <c r="X89" s="22"/>
      <c r="Y89" s="22" t="s">
        <v>47</v>
      </c>
      <c r="Z89" s="22"/>
      <c r="AA89" s="22"/>
      <c r="AB89" s="22" t="s">
        <v>48</v>
      </c>
      <c r="AC89" s="22"/>
      <c r="AD89" s="22"/>
      <c r="AE89" s="22" t="s">
        <v>49</v>
      </c>
      <c r="AF89" s="22"/>
      <c r="AG89" s="22"/>
      <c r="AH89" s="22" t="s">
        <v>50</v>
      </c>
      <c r="AI89" s="22"/>
      <c r="AJ89" s="22"/>
      <c r="AK89" s="30" t="s">
        <v>78</v>
      </c>
      <c r="AL89" s="31"/>
      <c r="AM89" s="32"/>
      <c r="AN89" s="31" t="s">
        <v>79</v>
      </c>
      <c r="AO89" s="31"/>
      <c r="AP89" s="32"/>
      <c r="AQ89" s="22" t="s">
        <v>52</v>
      </c>
      <c r="AR89" s="22"/>
      <c r="AS89" s="22"/>
      <c r="AT89" s="2"/>
    </row>
    <row r="90" s="1" customFormat="1" spans="1:53">
      <c r="A90" s="15" t="s">
        <v>80</v>
      </c>
      <c r="B90" s="15"/>
      <c r="C90" s="16" t="s">
        <v>53</v>
      </c>
      <c r="D90" s="16" t="s">
        <v>54</v>
      </c>
      <c r="E90" s="16" t="s">
        <v>55</v>
      </c>
      <c r="F90" s="16" t="s">
        <v>56</v>
      </c>
      <c r="G90" s="13" t="s">
        <v>53</v>
      </c>
      <c r="H90" s="13" t="s">
        <v>55</v>
      </c>
      <c r="I90" s="13" t="s">
        <v>57</v>
      </c>
      <c r="J90" s="13" t="s">
        <v>58</v>
      </c>
      <c r="K90" s="21" t="s">
        <v>59</v>
      </c>
      <c r="L90" s="21" t="s">
        <v>60</v>
      </c>
      <c r="M90" s="13" t="s">
        <v>61</v>
      </c>
      <c r="N90" s="21" t="s">
        <v>62</v>
      </c>
      <c r="O90" s="13" t="s">
        <v>63</v>
      </c>
      <c r="P90" s="13" t="s">
        <v>64</v>
      </c>
      <c r="Q90" s="21" t="s">
        <v>65</v>
      </c>
      <c r="R90" s="21" t="s">
        <v>66</v>
      </c>
      <c r="S90" s="4" t="s">
        <v>12</v>
      </c>
      <c r="T90" s="3" t="s">
        <v>13</v>
      </c>
      <c r="U90" s="3"/>
      <c r="V90" s="4" t="s">
        <v>12</v>
      </c>
      <c r="W90" s="3" t="s">
        <v>13</v>
      </c>
      <c r="X90" s="3"/>
      <c r="Y90" s="4" t="s">
        <v>12</v>
      </c>
      <c r="Z90" s="3" t="s">
        <v>13</v>
      </c>
      <c r="AA90" s="3"/>
      <c r="AB90" s="4" t="s">
        <v>12</v>
      </c>
      <c r="AC90" s="3" t="s">
        <v>13</v>
      </c>
      <c r="AD90" s="3"/>
      <c r="AE90" s="4" t="s">
        <v>12</v>
      </c>
      <c r="AF90" s="3" t="s">
        <v>13</v>
      </c>
      <c r="AG90" s="3"/>
      <c r="AH90" s="4" t="s">
        <v>12</v>
      </c>
      <c r="AI90" s="3" t="s">
        <v>13</v>
      </c>
      <c r="AJ90" s="3"/>
      <c r="AK90" s="4" t="s">
        <v>12</v>
      </c>
      <c r="AL90" s="3" t="s">
        <v>13</v>
      </c>
      <c r="AM90" s="3"/>
      <c r="AN90" s="4" t="s">
        <v>12</v>
      </c>
      <c r="AO90" s="3" t="s">
        <v>13</v>
      </c>
      <c r="AP90" s="3"/>
      <c r="AQ90" s="33" t="s">
        <v>12</v>
      </c>
      <c r="AR90" s="33" t="s">
        <v>13</v>
      </c>
      <c r="AS90" s="33"/>
      <c r="AT90" s="2" t="s">
        <v>67</v>
      </c>
      <c r="AU90" s="1" t="s">
        <v>68</v>
      </c>
      <c r="AV90" s="1" t="s">
        <v>38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-4.96864549280645</v>
      </c>
      <c r="E91" s="16"/>
      <c r="F91" s="16"/>
      <c r="G91" s="13">
        <v>1</v>
      </c>
      <c r="H91" s="18">
        <f t="shared" ref="H91:H102" si="76">E92</f>
        <v>-4.96864549280645</v>
      </c>
      <c r="I91" s="18">
        <f t="shared" ref="I91:I102" si="77">H91+273.15</f>
        <v>268.181354507194</v>
      </c>
      <c r="J91" s="18">
        <f t="shared" ref="J91:J102" si="78">EXP(($C$16*(I91-$C$14))/($C$17*I91*$C$14))</f>
        <v>0.0090030112902764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0.00256315731434169</v>
      </c>
      <c r="Q91" s="23">
        <f t="shared" ref="Q91:Q102" si="82">P91*$B$77</f>
        <v>0.000768947194302507</v>
      </c>
      <c r="R91" s="18">
        <f t="shared" ref="R91:R102" si="83">L91*$B$77</f>
        <v>0.08541</v>
      </c>
      <c r="S91" s="24">
        <f t="shared" ref="S91:S102" si="84">Q91/R91</f>
        <v>0.0090030112902764</v>
      </c>
      <c r="T91" s="3">
        <v>0.01</v>
      </c>
      <c r="U91" s="25">
        <f t="shared" ref="U91:U102" si="85">S91*T91</f>
        <v>9.0030112902764e-5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0.005</v>
      </c>
      <c r="AF91" s="3">
        <v>0.49</v>
      </c>
      <c r="AG91" s="25">
        <f t="shared" ref="AG91:AG102" si="86">AF91*AE91</f>
        <v>0.00245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0.015</v>
      </c>
      <c r="AR91" s="3">
        <v>0.5</v>
      </c>
      <c r="AS91" s="3">
        <f t="shared" ref="AS91:AS102" si="87">AR91*AQ91</f>
        <v>0.0075</v>
      </c>
      <c r="AT91" s="2">
        <f t="shared" ref="AT91:AT102" si="88">(AS91+AM91+AD91+AA91+U91+X91+AG91+AJ91+AP91)</f>
        <v>0.0100400301129028</v>
      </c>
      <c r="AU91" s="28">
        <f t="shared" ref="AU91:AU102" si="89">$B$91/12</f>
        <v>28.47</v>
      </c>
      <c r="AV91" s="1">
        <f t="shared" ref="AV91:AV102" si="90">$B$77</f>
        <v>0.3</v>
      </c>
      <c r="AW91" s="2">
        <f t="shared" ref="AW91:AW102" si="91">$E$9</f>
        <v>19.8848</v>
      </c>
      <c r="AX91" s="1">
        <f t="shared" ref="AX91:AX102" si="92">AW91*10000*AV91*0.67*AU91*AT91</f>
        <v>11424.5674797061</v>
      </c>
      <c r="AZ91" s="2">
        <f t="shared" ref="AZ91:AZ102" si="93">$E$10</f>
        <v>11.35</v>
      </c>
      <c r="BA91" s="1">
        <f t="shared" ref="BA91:BA102" si="94">AZ91*10000*AV91*0.67*AU91*AT91</f>
        <v>6521.00302214073</v>
      </c>
    </row>
    <row r="92" s="1" customFormat="1" spans="1:53">
      <c r="A92" s="13" t="s">
        <v>74</v>
      </c>
      <c r="B92" s="13">
        <v>1</v>
      </c>
      <c r="C92" s="16">
        <v>1</v>
      </c>
      <c r="D92" s="17">
        <v>-6.32671075058064</v>
      </c>
      <c r="E92" s="19">
        <f t="shared" ref="E92:E103" si="95">D91</f>
        <v>-4.96864549280645</v>
      </c>
      <c r="F92" s="16" t="s">
        <v>73</v>
      </c>
      <c r="G92" s="13">
        <v>2</v>
      </c>
      <c r="H92" s="18">
        <f t="shared" si="76"/>
        <v>-6.32671075058064</v>
      </c>
      <c r="I92" s="18">
        <f t="shared" si="77"/>
        <v>266.823289249419</v>
      </c>
      <c r="J92" s="18">
        <f t="shared" si="78"/>
        <v>0.00748399481713407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6">L92+O91-P91-N92</f>
        <v>0.566836842685658</v>
      </c>
      <c r="P92" s="18">
        <f t="shared" si="81"/>
        <v>0.00424220399282011</v>
      </c>
      <c r="Q92" s="23">
        <f t="shared" si="82"/>
        <v>0.00127266119784603</v>
      </c>
      <c r="R92" s="18">
        <f t="shared" si="83"/>
        <v>0.08541</v>
      </c>
      <c r="S92" s="24">
        <f t="shared" si="84"/>
        <v>0.0149006111444331</v>
      </c>
      <c r="T92" s="3">
        <v>0.01</v>
      </c>
      <c r="U92" s="25">
        <f t="shared" si="85"/>
        <v>0.000149006111444331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0.00563900611144433</v>
      </c>
      <c r="AU92" s="28">
        <f t="shared" si="89"/>
        <v>28.47</v>
      </c>
      <c r="AV92" s="1">
        <f t="shared" si="90"/>
        <v>0.3</v>
      </c>
      <c r="AW92" s="2">
        <f t="shared" si="91"/>
        <v>19.8848</v>
      </c>
      <c r="AX92" s="1">
        <f t="shared" si="92"/>
        <v>6416.63472262682</v>
      </c>
      <c r="AZ92" s="2">
        <f t="shared" si="93"/>
        <v>11.35</v>
      </c>
      <c r="BA92" s="1">
        <f t="shared" si="94"/>
        <v>3662.5364148402</v>
      </c>
    </row>
    <row r="93" s="1" customFormat="1" spans="1:53">
      <c r="A93" s="13" t="s">
        <v>38</v>
      </c>
      <c r="B93" s="13">
        <f>H9</f>
        <v>0.26</v>
      </c>
      <c r="C93" s="16">
        <v>2</v>
      </c>
      <c r="D93" s="17">
        <v>-1.61474745564286</v>
      </c>
      <c r="E93" s="19">
        <f t="shared" si="95"/>
        <v>-6.32671075058064</v>
      </c>
      <c r="F93" s="16" t="s">
        <v>73</v>
      </c>
      <c r="G93" s="13">
        <v>3</v>
      </c>
      <c r="H93" s="18">
        <f t="shared" si="76"/>
        <v>-1.61474745564286</v>
      </c>
      <c r="I93" s="18">
        <f t="shared" si="77"/>
        <v>271.535252544357</v>
      </c>
      <c r="J93" s="18">
        <f t="shared" si="78"/>
        <v>0.0140976172758381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0.847294638692838</v>
      </c>
      <c r="P93" s="18">
        <f t="shared" si="81"/>
        <v>0.0119448355361612</v>
      </c>
      <c r="Q93" s="23">
        <f t="shared" si="82"/>
        <v>0.00358345066084835</v>
      </c>
      <c r="R93" s="18">
        <f t="shared" si="83"/>
        <v>0.08541</v>
      </c>
      <c r="S93" s="24">
        <f t="shared" si="84"/>
        <v>0.0419558677069236</v>
      </c>
      <c r="T93" s="3">
        <v>0.01</v>
      </c>
      <c r="U93" s="25">
        <f t="shared" si="85"/>
        <v>0.000419558677069236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0.00590955867706924</v>
      </c>
      <c r="AU93" s="28">
        <f t="shared" si="89"/>
        <v>28.47</v>
      </c>
      <c r="AV93" s="1">
        <f t="shared" si="90"/>
        <v>0.3</v>
      </c>
      <c r="AW93" s="2">
        <f t="shared" si="91"/>
        <v>19.8848</v>
      </c>
      <c r="AX93" s="1">
        <f t="shared" si="92"/>
        <v>6724.49695093001</v>
      </c>
      <c r="AZ93" s="2">
        <f t="shared" si="93"/>
        <v>11.35</v>
      </c>
      <c r="BA93" s="1">
        <f t="shared" si="94"/>
        <v>3838.26039955421</v>
      </c>
    </row>
    <row r="94" s="1" customFormat="1" spans="1:53">
      <c r="A94" s="13"/>
      <c r="B94" s="13"/>
      <c r="C94" s="16">
        <v>3</v>
      </c>
      <c r="D94" s="17">
        <v>0.272250476419355</v>
      </c>
      <c r="E94" s="19">
        <f t="shared" si="95"/>
        <v>-1.61474745564286</v>
      </c>
      <c r="F94" s="16" t="s">
        <v>73</v>
      </c>
      <c r="G94" s="13">
        <v>4</v>
      </c>
      <c r="H94" s="18">
        <f t="shared" si="76"/>
        <v>0.272250476419355</v>
      </c>
      <c r="I94" s="18">
        <f t="shared" si="77"/>
        <v>273.422250476419</v>
      </c>
      <c r="J94" s="18">
        <f t="shared" si="78"/>
        <v>0.0180560063615403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6"/>
        <v>1.12004980315668</v>
      </c>
      <c r="P94" s="18">
        <f t="shared" si="81"/>
        <v>0.0202236263710389</v>
      </c>
      <c r="Q94" s="23">
        <f t="shared" si="82"/>
        <v>0.00606708791131168</v>
      </c>
      <c r="R94" s="18">
        <f t="shared" si="83"/>
        <v>0.08541</v>
      </c>
      <c r="S94" s="24">
        <f t="shared" si="84"/>
        <v>0.0710348660731961</v>
      </c>
      <c r="T94" s="3">
        <v>0.01</v>
      </c>
      <c r="U94" s="25">
        <f t="shared" si="85"/>
        <v>0.000710348660731961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0.00620034866073196</v>
      </c>
      <c r="AU94" s="28">
        <f t="shared" si="89"/>
        <v>28.47</v>
      </c>
      <c r="AV94" s="1">
        <f t="shared" si="90"/>
        <v>0.3</v>
      </c>
      <c r="AW94" s="2">
        <f t="shared" si="91"/>
        <v>19.8848</v>
      </c>
      <c r="AX94" s="1">
        <f t="shared" si="92"/>
        <v>7055.3873719167</v>
      </c>
      <c r="AZ94" s="2">
        <f t="shared" si="93"/>
        <v>11.35</v>
      </c>
      <c r="BA94" s="1">
        <f t="shared" si="94"/>
        <v>4027.1285942657</v>
      </c>
    </row>
    <row r="95" s="1" customFormat="1" spans="1:53">
      <c r="A95" s="13"/>
      <c r="B95" s="13"/>
      <c r="C95" s="16">
        <v>4</v>
      </c>
      <c r="D95" s="17">
        <v>7.02466587113333</v>
      </c>
      <c r="E95" s="19">
        <f t="shared" si="95"/>
        <v>0.272250476419355</v>
      </c>
      <c r="F95" s="16" t="s">
        <v>73</v>
      </c>
      <c r="G95" s="13">
        <v>5</v>
      </c>
      <c r="H95" s="18">
        <f t="shared" si="76"/>
        <v>7.02466587113333</v>
      </c>
      <c r="I95" s="18">
        <f t="shared" si="77"/>
        <v>280.174665871133</v>
      </c>
      <c r="J95" s="18">
        <f t="shared" si="78"/>
        <v>0.042594502912645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1.04483486794636</v>
      </c>
      <c r="O95" s="18">
        <f t="shared" si="96"/>
        <v>0.339691308839282</v>
      </c>
      <c r="P95" s="18">
        <f t="shared" si="81"/>
        <v>0.014468982443755</v>
      </c>
      <c r="Q95" s="23">
        <f t="shared" si="82"/>
        <v>0.0043406947331265</v>
      </c>
      <c r="R95" s="18">
        <f t="shared" si="83"/>
        <v>0.08541</v>
      </c>
      <c r="S95" s="24">
        <f t="shared" si="84"/>
        <v>0.0508218561424481</v>
      </c>
      <c r="T95" s="3">
        <v>0.01</v>
      </c>
      <c r="U95" s="25">
        <f t="shared" si="85"/>
        <v>0.000508218561424481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0.00599821856142448</v>
      </c>
      <c r="AU95" s="28">
        <f t="shared" si="89"/>
        <v>28.47</v>
      </c>
      <c r="AV95" s="1">
        <f t="shared" si="90"/>
        <v>0.3</v>
      </c>
      <c r="AW95" s="2">
        <f t="shared" si="91"/>
        <v>19.8848</v>
      </c>
      <c r="AX95" s="1">
        <f t="shared" si="92"/>
        <v>6825.38318535053</v>
      </c>
      <c r="AZ95" s="2">
        <f t="shared" si="93"/>
        <v>11.35</v>
      </c>
      <c r="BA95" s="1">
        <f t="shared" si="94"/>
        <v>3895.8450250306</v>
      </c>
    </row>
    <row r="96" s="1" customFormat="1" spans="1:53">
      <c r="A96" s="13"/>
      <c r="B96" s="13"/>
      <c r="C96" s="16">
        <v>5</v>
      </c>
      <c r="D96" s="17">
        <v>11.3426997113871</v>
      </c>
      <c r="E96" s="19">
        <f t="shared" si="95"/>
        <v>7.02466587113333</v>
      </c>
      <c r="F96" s="16" t="s">
        <v>75</v>
      </c>
      <c r="G96" s="13">
        <v>6</v>
      </c>
      <c r="H96" s="18">
        <f t="shared" si="76"/>
        <v>11.3426997113871</v>
      </c>
      <c r="I96" s="18">
        <f t="shared" si="77"/>
        <v>284.492699711387</v>
      </c>
      <c r="J96" s="18">
        <f t="shared" si="78"/>
        <v>0.0721826799824992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0.609922326395527</v>
      </c>
      <c r="P96" s="18">
        <f t="shared" si="81"/>
        <v>0.0440258281003897</v>
      </c>
      <c r="Q96" s="23">
        <f t="shared" si="82"/>
        <v>0.0132077484301169</v>
      </c>
      <c r="R96" s="18">
        <f t="shared" si="83"/>
        <v>0.08541</v>
      </c>
      <c r="S96" s="24">
        <f t="shared" si="84"/>
        <v>0.154639368108148</v>
      </c>
      <c r="T96" s="3">
        <v>0.01</v>
      </c>
      <c r="U96" s="25">
        <f t="shared" si="85"/>
        <v>0.00154639368108148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0.001</v>
      </c>
      <c r="AF96" s="3">
        <v>0.49</v>
      </c>
      <c r="AG96" s="25">
        <f t="shared" si="86"/>
        <v>0.00049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</v>
      </c>
      <c r="AR96" s="3">
        <v>0.5</v>
      </c>
      <c r="AS96" s="3">
        <f t="shared" si="87"/>
        <v>0.005</v>
      </c>
      <c r="AT96" s="2">
        <f t="shared" si="88"/>
        <v>0.00703639368108148</v>
      </c>
      <c r="AU96" s="28">
        <f t="shared" si="89"/>
        <v>28.47</v>
      </c>
      <c r="AV96" s="1">
        <f t="shared" si="90"/>
        <v>0.3</v>
      </c>
      <c r="AW96" s="2">
        <f t="shared" si="91"/>
        <v>19.8848</v>
      </c>
      <c r="AX96" s="1">
        <f t="shared" si="92"/>
        <v>8006.72443402176</v>
      </c>
      <c r="AZ96" s="2">
        <f t="shared" si="93"/>
        <v>11.35</v>
      </c>
      <c r="BA96" s="1">
        <f t="shared" si="94"/>
        <v>4570.14012341824</v>
      </c>
    </row>
    <row r="97" s="1" customFormat="1" spans="1:53">
      <c r="A97" s="13"/>
      <c r="B97" s="13"/>
      <c r="C97" s="16">
        <v>6</v>
      </c>
      <c r="D97" s="17">
        <v>15.2560752646667</v>
      </c>
      <c r="E97" s="19">
        <f t="shared" si="95"/>
        <v>11.3426997113871</v>
      </c>
      <c r="F97" s="16" t="s">
        <v>73</v>
      </c>
      <c r="G97" s="13">
        <v>7</v>
      </c>
      <c r="H97" s="18">
        <f t="shared" si="76"/>
        <v>15.2560752646667</v>
      </c>
      <c r="I97" s="18">
        <f t="shared" si="77"/>
        <v>288.406075264667</v>
      </c>
      <c r="J97" s="18">
        <f t="shared" si="78"/>
        <v>0.114846866634666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0.850596498295137</v>
      </c>
      <c r="P97" s="18">
        <f t="shared" si="81"/>
        <v>0.0976883425996155</v>
      </c>
      <c r="Q97" s="23">
        <f t="shared" si="82"/>
        <v>0.0293065027798847</v>
      </c>
      <c r="R97" s="18">
        <f t="shared" si="83"/>
        <v>0.08541</v>
      </c>
      <c r="S97" s="24">
        <f t="shared" si="84"/>
        <v>0.343127301017266</v>
      </c>
      <c r="T97" s="3">
        <v>0.01</v>
      </c>
      <c r="U97" s="25">
        <f t="shared" si="85"/>
        <v>0.00343127301017266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0.0133812730101727</v>
      </c>
      <c r="AU97" s="28">
        <f t="shared" si="89"/>
        <v>28.47</v>
      </c>
      <c r="AV97" s="1">
        <f t="shared" si="90"/>
        <v>0.3</v>
      </c>
      <c r="AW97" s="2">
        <f t="shared" si="91"/>
        <v>19.8848</v>
      </c>
      <c r="AX97" s="1">
        <f t="shared" si="92"/>
        <v>15226.5735012709</v>
      </c>
      <c r="AZ97" s="2">
        <f t="shared" si="93"/>
        <v>11.35</v>
      </c>
      <c r="BA97" s="1">
        <f t="shared" si="94"/>
        <v>8691.14143664633</v>
      </c>
    </row>
    <row r="98" s="1" customFormat="1" spans="1:53">
      <c r="A98" s="13"/>
      <c r="B98" s="13"/>
      <c r="C98" s="16">
        <v>7</v>
      </c>
      <c r="D98" s="17">
        <v>16.1793179954839</v>
      </c>
      <c r="E98" s="19">
        <f t="shared" si="95"/>
        <v>15.2560752646667</v>
      </c>
      <c r="F98" s="16" t="s">
        <v>73</v>
      </c>
      <c r="G98" s="13">
        <v>8</v>
      </c>
      <c r="H98" s="18">
        <f t="shared" si="76"/>
        <v>16.1793179954839</v>
      </c>
      <c r="I98" s="18">
        <f t="shared" si="77"/>
        <v>289.329317995484</v>
      </c>
      <c r="J98" s="18">
        <f t="shared" si="78"/>
        <v>0.127910293801125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1.03760815569552</v>
      </c>
      <c r="P98" s="18">
        <f t="shared" si="81"/>
        <v>0.132720764045458</v>
      </c>
      <c r="Q98" s="23">
        <f t="shared" si="82"/>
        <v>0.0398162292136373</v>
      </c>
      <c r="R98" s="18">
        <f t="shared" si="83"/>
        <v>0.08541</v>
      </c>
      <c r="S98" s="24">
        <f t="shared" si="84"/>
        <v>0.466177604655629</v>
      </c>
      <c r="T98" s="3">
        <v>0.01</v>
      </c>
      <c r="U98" s="25">
        <f t="shared" si="85"/>
        <v>0.00466177604655629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0.0146117760465563</v>
      </c>
      <c r="AU98" s="28">
        <f t="shared" si="89"/>
        <v>28.47</v>
      </c>
      <c r="AV98" s="1">
        <f t="shared" si="90"/>
        <v>0.3</v>
      </c>
      <c r="AW98" s="2">
        <f t="shared" si="91"/>
        <v>19.8848</v>
      </c>
      <c r="AX98" s="1">
        <f t="shared" si="92"/>
        <v>16626.7650161431</v>
      </c>
      <c r="AZ98" s="2">
        <f t="shared" si="93"/>
        <v>11.35</v>
      </c>
      <c r="BA98" s="1">
        <f t="shared" si="94"/>
        <v>9490.35358330105</v>
      </c>
    </row>
    <row r="99" s="1" customFormat="1" spans="1:53">
      <c r="A99" s="13"/>
      <c r="B99" s="13"/>
      <c r="C99" s="16">
        <v>8</v>
      </c>
      <c r="D99" s="17">
        <v>16.5485644425806</v>
      </c>
      <c r="E99" s="19">
        <f t="shared" si="95"/>
        <v>16.1793179954839</v>
      </c>
      <c r="F99" s="16" t="s">
        <v>73</v>
      </c>
      <c r="G99" s="13">
        <v>9</v>
      </c>
      <c r="H99" s="18">
        <f t="shared" si="76"/>
        <v>16.5485644425806</v>
      </c>
      <c r="I99" s="18">
        <f t="shared" si="77"/>
        <v>289.698564442581</v>
      </c>
      <c r="J99" s="18">
        <f t="shared" si="78"/>
        <v>0.133516206587491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1.18958739165006</v>
      </c>
      <c r="P99" s="18">
        <f t="shared" si="81"/>
        <v>0.158829195937425</v>
      </c>
      <c r="Q99" s="23">
        <f t="shared" si="82"/>
        <v>0.0476487587812274</v>
      </c>
      <c r="R99" s="18">
        <f t="shared" si="83"/>
        <v>0.08541</v>
      </c>
      <c r="S99" s="24">
        <f t="shared" si="84"/>
        <v>0.557882669256848</v>
      </c>
      <c r="T99" s="3">
        <v>0.01</v>
      </c>
      <c r="U99" s="25">
        <f t="shared" si="85"/>
        <v>0.00557882669256848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0.0155288266925685</v>
      </c>
      <c r="AU99" s="28">
        <f t="shared" si="89"/>
        <v>28.47</v>
      </c>
      <c r="AV99" s="1">
        <f t="shared" si="90"/>
        <v>0.3</v>
      </c>
      <c r="AW99" s="2">
        <f t="shared" si="91"/>
        <v>19.8848</v>
      </c>
      <c r="AX99" s="1">
        <f t="shared" si="92"/>
        <v>17670.2785185788</v>
      </c>
      <c r="AZ99" s="2">
        <f t="shared" si="93"/>
        <v>11.35</v>
      </c>
      <c r="BA99" s="1">
        <f t="shared" si="94"/>
        <v>10085.9782942684</v>
      </c>
    </row>
    <row r="100" s="1" customFormat="1" spans="1:53">
      <c r="A100" s="13"/>
      <c r="B100" s="13"/>
      <c r="C100" s="16">
        <v>9</v>
      </c>
      <c r="D100" s="17">
        <v>13.4065547663333</v>
      </c>
      <c r="E100" s="19">
        <f t="shared" si="95"/>
        <v>16.5485644425806</v>
      </c>
      <c r="F100" s="16" t="s">
        <v>73</v>
      </c>
      <c r="G100" s="13">
        <v>10</v>
      </c>
      <c r="H100" s="18">
        <f t="shared" si="76"/>
        <v>13.4065547663333</v>
      </c>
      <c r="I100" s="18">
        <f t="shared" si="77"/>
        <v>286.556554766333</v>
      </c>
      <c r="J100" s="18">
        <f t="shared" si="78"/>
        <v>0.0923603870918498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6"/>
        <v>1.31545819571264</v>
      </c>
      <c r="P100" s="18">
        <f t="shared" si="81"/>
        <v>0.121496228159166</v>
      </c>
      <c r="Q100" s="23">
        <f t="shared" si="82"/>
        <v>0.0364488684477497</v>
      </c>
      <c r="R100" s="18">
        <f t="shared" si="83"/>
        <v>0.08541</v>
      </c>
      <c r="S100" s="24">
        <f t="shared" si="84"/>
        <v>0.426751767331105</v>
      </c>
      <c r="T100" s="3">
        <v>0.01</v>
      </c>
      <c r="U100" s="25">
        <f t="shared" si="85"/>
        <v>0.00426751767331105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0.00975751767331105</v>
      </c>
      <c r="AU100" s="28">
        <f t="shared" si="89"/>
        <v>28.47</v>
      </c>
      <c r="AV100" s="1">
        <f t="shared" si="90"/>
        <v>0.3</v>
      </c>
      <c r="AW100" s="2">
        <f t="shared" si="91"/>
        <v>19.8848</v>
      </c>
      <c r="AX100" s="1">
        <f t="shared" si="92"/>
        <v>11103.0960903101</v>
      </c>
      <c r="AZ100" s="2">
        <f t="shared" si="93"/>
        <v>11.35</v>
      </c>
      <c r="BA100" s="1">
        <f t="shared" si="94"/>
        <v>6337.51109515913</v>
      </c>
    </row>
    <row r="101" s="1" customFormat="1" spans="1:53">
      <c r="A101" s="13"/>
      <c r="B101" s="13"/>
      <c r="C101" s="16">
        <v>10</v>
      </c>
      <c r="D101" s="17">
        <v>7.45302841867742</v>
      </c>
      <c r="E101" s="19">
        <f t="shared" si="95"/>
        <v>13.4065547663333</v>
      </c>
      <c r="F101" s="16" t="s">
        <v>73</v>
      </c>
      <c r="G101" s="13">
        <v>11</v>
      </c>
      <c r="H101" s="18">
        <f t="shared" si="76"/>
        <v>7.45302841867742</v>
      </c>
      <c r="I101" s="18">
        <f t="shared" si="77"/>
        <v>280.603028418677</v>
      </c>
      <c r="J101" s="18">
        <f t="shared" si="78"/>
        <v>0.044915265604091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1.1342638691758</v>
      </c>
      <c r="O101" s="18">
        <f t="shared" si="96"/>
        <v>0.344398098377674</v>
      </c>
      <c r="P101" s="18">
        <f t="shared" si="81"/>
        <v>0.0154687320621771</v>
      </c>
      <c r="Q101" s="23">
        <f t="shared" si="82"/>
        <v>0.00464061961865312</v>
      </c>
      <c r="R101" s="18">
        <f t="shared" si="83"/>
        <v>0.08541</v>
      </c>
      <c r="S101" s="24">
        <f t="shared" si="84"/>
        <v>0.0543334459507449</v>
      </c>
      <c r="T101" s="3">
        <v>0.01</v>
      </c>
      <c r="U101" s="25">
        <f t="shared" si="85"/>
        <v>0.000543334459507449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0.00603333445950745</v>
      </c>
      <c r="AU101" s="28">
        <f t="shared" si="89"/>
        <v>28.47</v>
      </c>
      <c r="AV101" s="1">
        <f t="shared" si="90"/>
        <v>0.3</v>
      </c>
      <c r="AW101" s="2">
        <f t="shared" si="91"/>
        <v>19.8848</v>
      </c>
      <c r="AX101" s="1">
        <f t="shared" si="92"/>
        <v>6865.34162598746</v>
      </c>
      <c r="AZ101" s="2">
        <f t="shared" si="93"/>
        <v>11.35</v>
      </c>
      <c r="BA101" s="1">
        <f t="shared" si="94"/>
        <v>3918.65281295048</v>
      </c>
    </row>
    <row r="102" s="1" customFormat="1" spans="1:54">
      <c r="A102" s="13"/>
      <c r="B102" s="13"/>
      <c r="C102" s="16">
        <v>11</v>
      </c>
      <c r="D102" s="17">
        <v>1.93106714883333</v>
      </c>
      <c r="E102" s="19">
        <f t="shared" si="95"/>
        <v>7.45302841867742</v>
      </c>
      <c r="F102" s="16" t="s">
        <v>75</v>
      </c>
      <c r="G102" s="13">
        <v>12</v>
      </c>
      <c r="H102" s="18">
        <f t="shared" si="76"/>
        <v>1.93106714883333</v>
      </c>
      <c r="I102" s="18">
        <f t="shared" si="77"/>
        <v>275.081067148833</v>
      </c>
      <c r="J102" s="18">
        <f t="shared" si="78"/>
        <v>0.0223812080787645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6"/>
        <v>0.613629366315496</v>
      </c>
      <c r="P102" s="18">
        <f t="shared" si="81"/>
        <v>0.0137337665307475</v>
      </c>
      <c r="Q102" s="23">
        <f t="shared" si="82"/>
        <v>0.00412012995922426</v>
      </c>
      <c r="R102" s="18">
        <f t="shared" si="83"/>
        <v>0.08541</v>
      </c>
      <c r="S102" s="24">
        <f t="shared" si="84"/>
        <v>0.0482394328442133</v>
      </c>
      <c r="T102" s="3">
        <v>0.01</v>
      </c>
      <c r="U102" s="25">
        <f t="shared" si="85"/>
        <v>0.000482394328442133</v>
      </c>
      <c r="V102" s="24"/>
      <c r="W102" s="3"/>
      <c r="X102" s="3"/>
      <c r="Y102" s="27"/>
      <c r="Z102" s="3"/>
      <c r="AA102" s="26"/>
      <c r="AB102" s="3"/>
      <c r="AC102" s="3"/>
      <c r="AD102" s="3"/>
      <c r="AE102" s="24">
        <v>0.001</v>
      </c>
      <c r="AF102" s="3">
        <v>0.49</v>
      </c>
      <c r="AG102" s="25">
        <f t="shared" si="86"/>
        <v>0.00049</v>
      </c>
      <c r="AH102" s="34"/>
      <c r="AI102" s="3"/>
      <c r="AJ102" s="25"/>
      <c r="AK102" s="35"/>
      <c r="AL102" s="26"/>
      <c r="AM102" s="26"/>
      <c r="AN102" s="35"/>
      <c r="AO102" s="26"/>
      <c r="AP102" s="25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0.00597239432844213</v>
      </c>
      <c r="AU102" s="28">
        <f t="shared" si="89"/>
        <v>28.47</v>
      </c>
      <c r="AV102" s="1">
        <f t="shared" si="90"/>
        <v>0.3</v>
      </c>
      <c r="AW102" s="2">
        <f t="shared" si="91"/>
        <v>19.8848</v>
      </c>
      <c r="AX102" s="1">
        <f t="shared" si="92"/>
        <v>6795.99774636272</v>
      </c>
      <c r="AY102" s="1">
        <f>SUM(AX91:AX102)</f>
        <v>120741.246643205</v>
      </c>
      <c r="AZ102" s="2">
        <f t="shared" si="93"/>
        <v>11.35</v>
      </c>
      <c r="BA102" s="1">
        <f t="shared" si="94"/>
        <v>3879.07217679921</v>
      </c>
      <c r="BB102" s="1">
        <f>SUM(BA91:BA102)</f>
        <v>68917.6229783743</v>
      </c>
    </row>
    <row r="103" s="1" customFormat="1" spans="1:46">
      <c r="A103" s="13"/>
      <c r="B103" s="13"/>
      <c r="C103" s="16">
        <v>12</v>
      </c>
      <c r="D103" s="17">
        <v>-3.29517311654839</v>
      </c>
      <c r="E103" s="19">
        <f t="shared" si="95"/>
        <v>1.93106714883333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639.3331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173.328</v>
      </c>
      <c r="F5" s="3">
        <v>91.104</v>
      </c>
      <c r="G5" s="7">
        <f>(F5+F6)/2</f>
        <v>92.50925</v>
      </c>
      <c r="H5" s="3">
        <v>0.13</v>
      </c>
      <c r="I5" s="20">
        <f>(H5+H6)/2</f>
        <v>0.13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2054.9104109589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12">
        <v>10.7142088870933</v>
      </c>
      <c r="F8" s="3">
        <v>625.464</v>
      </c>
      <c r="G8" s="3"/>
      <c r="H8" s="3">
        <v>0.3</v>
      </c>
      <c r="M8" s="2"/>
    </row>
    <row r="9" s="1" customFormat="1" spans="1:13">
      <c r="A9" s="4" t="s">
        <v>7</v>
      </c>
      <c r="B9" s="5"/>
      <c r="C9" s="3"/>
      <c r="D9" s="3"/>
      <c r="E9" s="12">
        <v>0.15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0.34102284778416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59647854.3274322</v>
      </c>
      <c r="J14" s="14" t="s">
        <v>22</v>
      </c>
      <c r="K14" s="14">
        <f>I14/(10000*1000)</f>
        <v>5.96478543274322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51289524.157411</v>
      </c>
      <c r="J15" s="14" t="s">
        <v>22</v>
      </c>
      <c r="K15" s="14">
        <f>I15/(10000*1000)</f>
        <v>5.1289524157411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6.94224548351613</v>
      </c>
      <c r="E27" s="16"/>
      <c r="F27" s="16"/>
      <c r="G27" s="13">
        <v>1</v>
      </c>
      <c r="H27" s="18">
        <f t="shared" ref="H27:H38" si="0">E28</f>
        <v>6.94224548351613</v>
      </c>
      <c r="I27" s="18">
        <f t="shared" ref="I27:I38" si="1">H27+273.15</f>
        <v>280.092245483516</v>
      </c>
      <c r="J27" s="18">
        <f t="shared" ref="J27:J38" si="2">EXP(($C$16*(I27-$C$14))/($C$17*I27*$C$14))</f>
        <v>0.0421611364559262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0.0458766217403851</v>
      </c>
      <c r="Q27" s="23">
        <f t="shared" ref="Q27:Q38" si="6">P27*$B$29</f>
        <v>0.00550519460884621</v>
      </c>
      <c r="R27" s="18">
        <f t="shared" ref="R27:R38" si="7">L27*$B$29</f>
        <v>0.1305751</v>
      </c>
      <c r="S27" s="24">
        <f t="shared" ref="S27:S38" si="8">Q27/R27</f>
        <v>0.0421611364559262</v>
      </c>
      <c r="T27" s="3">
        <v>0.01</v>
      </c>
      <c r="U27" s="25">
        <f t="shared" ref="U27:U38" si="9">S27*T27</f>
        <v>0.000421611364559262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0.0298716113645593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53.2777583333333</v>
      </c>
      <c r="AU27" s="1">
        <f t="shared" ref="AU27:AU38" si="17">AT27*10000*AS27*0.67*AR27*AQ27</f>
        <v>139232.225105221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0.27887385716129</v>
      </c>
      <c r="E28" s="19">
        <f t="shared" ref="E28:E39" si="18">D27</f>
        <v>6.94224548351613</v>
      </c>
      <c r="F28" s="16" t="s">
        <v>73</v>
      </c>
      <c r="G28" s="13">
        <v>2</v>
      </c>
      <c r="H28" s="18">
        <f t="shared" si="0"/>
        <v>0.27887385716129</v>
      </c>
      <c r="I28" s="18">
        <f t="shared" si="1"/>
        <v>273.428873857161</v>
      </c>
      <c r="J28" s="18">
        <f t="shared" si="2"/>
        <v>0.0180715884722375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2.13037504492628</v>
      </c>
      <c r="P28" s="18">
        <f t="shared" si="5"/>
        <v>0.0384992611034322</v>
      </c>
      <c r="Q28" s="23">
        <f t="shared" si="6"/>
        <v>0.00461991133241187</v>
      </c>
      <c r="R28" s="18">
        <f t="shared" si="7"/>
        <v>0.1305751</v>
      </c>
      <c r="S28" s="24">
        <f t="shared" si="8"/>
        <v>0.0353812582369216</v>
      </c>
      <c r="T28" s="3">
        <v>0.01</v>
      </c>
      <c r="U28" s="25">
        <f t="shared" si="9"/>
        <v>0.000353812582369216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0.0222538125823692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53.2777583333333</v>
      </c>
      <c r="AU28" s="1">
        <f t="shared" si="17"/>
        <v>103725.5006134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8.08198074703571</v>
      </c>
      <c r="E29" s="19">
        <f t="shared" si="18"/>
        <v>0.27887385716129</v>
      </c>
      <c r="F29" s="16" t="s">
        <v>73</v>
      </c>
      <c r="G29" s="13">
        <v>3</v>
      </c>
      <c r="H29" s="18">
        <f t="shared" si="0"/>
        <v>8.08198074703571</v>
      </c>
      <c r="I29" s="18">
        <f t="shared" si="1"/>
        <v>281.231980747036</v>
      </c>
      <c r="J29" s="18">
        <f t="shared" si="2"/>
        <v>0.0485396192934284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3.18000161715618</v>
      </c>
      <c r="P29" s="18">
        <f t="shared" si="5"/>
        <v>0.154356067849248</v>
      </c>
      <c r="Q29" s="23">
        <f t="shared" si="6"/>
        <v>0.0185227281419097</v>
      </c>
      <c r="R29" s="18">
        <f t="shared" si="7"/>
        <v>0.1305751</v>
      </c>
      <c r="S29" s="24">
        <f t="shared" si="8"/>
        <v>0.141854979562794</v>
      </c>
      <c r="T29" s="3">
        <v>0.01</v>
      </c>
      <c r="U29" s="25">
        <f t="shared" si="9"/>
        <v>0.00141854979562794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0.0233185497956279</v>
      </c>
      <c r="AR29" s="28">
        <f t="shared" si="15"/>
        <v>108.812583333333</v>
      </c>
      <c r="AS29" s="1">
        <f t="shared" si="16"/>
        <v>0.12</v>
      </c>
      <c r="AT29" s="2">
        <f t="shared" si="20"/>
        <v>53.2777583333333</v>
      </c>
      <c r="AU29" s="1">
        <f t="shared" si="17"/>
        <v>108688.263738064</v>
      </c>
    </row>
    <row r="30" s="1" customFormat="1" spans="1:47">
      <c r="A30" s="13"/>
      <c r="B30" s="13"/>
      <c r="C30" s="16">
        <v>3</v>
      </c>
      <c r="D30" s="17">
        <v>8.21291983287097</v>
      </c>
      <c r="E30" s="19">
        <f t="shared" si="18"/>
        <v>8.08198074703571</v>
      </c>
      <c r="F30" s="16" t="s">
        <v>73</v>
      </c>
      <c r="G30" s="13">
        <v>4</v>
      </c>
      <c r="H30" s="18">
        <f t="shared" si="0"/>
        <v>8.21291983287097</v>
      </c>
      <c r="I30" s="18">
        <f t="shared" si="1"/>
        <v>281.362919832871</v>
      </c>
      <c r="J30" s="18">
        <f t="shared" si="2"/>
        <v>0.0493280313800704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4.11377138264027</v>
      </c>
      <c r="P30" s="18">
        <f t="shared" si="5"/>
        <v>0.202924243853315</v>
      </c>
      <c r="Q30" s="23">
        <f t="shared" si="6"/>
        <v>0.0243509092623978</v>
      </c>
      <c r="R30" s="18">
        <f t="shared" si="7"/>
        <v>0.1305751</v>
      </c>
      <c r="S30" s="24">
        <f t="shared" si="8"/>
        <v>0.186489684958294</v>
      </c>
      <c r="T30" s="3">
        <v>0.01</v>
      </c>
      <c r="U30" s="25">
        <f t="shared" si="9"/>
        <v>0.00186489684958294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0.0237648968495829</v>
      </c>
      <c r="AR30" s="28">
        <f t="shared" si="15"/>
        <v>108.812583333333</v>
      </c>
      <c r="AS30" s="1">
        <f t="shared" si="16"/>
        <v>0.12</v>
      </c>
      <c r="AT30" s="2">
        <f t="shared" si="20"/>
        <v>53.2777583333333</v>
      </c>
      <c r="AU30" s="1">
        <f t="shared" si="17"/>
        <v>110768.696987308</v>
      </c>
    </row>
    <row r="31" s="1" customFormat="1" spans="1:47">
      <c r="A31" s="13"/>
      <c r="B31" s="13"/>
      <c r="C31" s="16">
        <v>4</v>
      </c>
      <c r="D31" s="17">
        <v>15.5791496899</v>
      </c>
      <c r="E31" s="19">
        <f t="shared" si="18"/>
        <v>8.21291983287097</v>
      </c>
      <c r="F31" s="16" t="s">
        <v>73</v>
      </c>
      <c r="G31" s="13">
        <v>5</v>
      </c>
      <c r="H31" s="18">
        <f t="shared" si="0"/>
        <v>15.5791496899</v>
      </c>
      <c r="I31" s="18">
        <f t="shared" si="1"/>
        <v>288.7291496899</v>
      </c>
      <c r="J31" s="18">
        <f t="shared" si="2"/>
        <v>0.119268384413171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3.71530478184761</v>
      </c>
      <c r="O31" s="18">
        <f t="shared" si="19"/>
        <v>1.28366819027268</v>
      </c>
      <c r="P31" s="18">
        <f t="shared" si="5"/>
        <v>0.153101031176402</v>
      </c>
      <c r="Q31" s="23">
        <f t="shared" si="6"/>
        <v>0.0183721237411682</v>
      </c>
      <c r="R31" s="18">
        <f t="shared" si="7"/>
        <v>0.1305751</v>
      </c>
      <c r="S31" s="24">
        <f t="shared" si="8"/>
        <v>0.140701586605472</v>
      </c>
      <c r="T31" s="3">
        <v>0.01</v>
      </c>
      <c r="U31" s="25">
        <f t="shared" si="9"/>
        <v>0.00140701586605472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0.0308570158660547</v>
      </c>
      <c r="AR31" s="28">
        <f t="shared" si="15"/>
        <v>108.812583333333</v>
      </c>
      <c r="AS31" s="1">
        <f t="shared" si="16"/>
        <v>0.12</v>
      </c>
      <c r="AT31" s="2">
        <f t="shared" si="20"/>
        <v>53.2777583333333</v>
      </c>
      <c r="AU31" s="1">
        <f t="shared" si="17"/>
        <v>143825.216748608</v>
      </c>
    </row>
    <row r="32" s="1" customFormat="1" spans="1:47">
      <c r="A32" s="13"/>
      <c r="B32" s="13"/>
      <c r="C32" s="16">
        <v>5</v>
      </c>
      <c r="D32" s="17">
        <v>19.6322999593548</v>
      </c>
      <c r="E32" s="19">
        <f t="shared" si="18"/>
        <v>15.5791496899</v>
      </c>
      <c r="F32" s="16" t="s">
        <v>75</v>
      </c>
      <c r="G32" s="13">
        <v>6</v>
      </c>
      <c r="H32" s="18">
        <f t="shared" si="0"/>
        <v>19.6322999593548</v>
      </c>
      <c r="I32" s="18">
        <f t="shared" si="1"/>
        <v>292.782299959355</v>
      </c>
      <c r="J32" s="18">
        <f t="shared" si="2"/>
        <v>0.190227669660836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2.21869299242961</v>
      </c>
      <c r="P32" s="18">
        <f t="shared" si="5"/>
        <v>0.422056797642712</v>
      </c>
      <c r="Q32" s="23">
        <f t="shared" si="6"/>
        <v>0.0506468157171254</v>
      </c>
      <c r="R32" s="18">
        <f t="shared" si="7"/>
        <v>0.1305751</v>
      </c>
      <c r="S32" s="24">
        <f t="shared" si="8"/>
        <v>0.38787499084531</v>
      </c>
      <c r="T32" s="3">
        <v>0.01</v>
      </c>
      <c r="U32" s="25">
        <f t="shared" si="9"/>
        <v>0.0038787499084531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0.0333287499084531</v>
      </c>
      <c r="AR32" s="28">
        <f t="shared" si="15"/>
        <v>108.812583333333</v>
      </c>
      <c r="AS32" s="1">
        <f t="shared" si="16"/>
        <v>0.12</v>
      </c>
      <c r="AT32" s="2">
        <f t="shared" si="20"/>
        <v>53.2777583333333</v>
      </c>
      <c r="AU32" s="1">
        <f t="shared" si="17"/>
        <v>155346.022452439</v>
      </c>
    </row>
    <row r="33" s="1" customFormat="1" spans="1:47">
      <c r="A33" s="13"/>
      <c r="B33" s="13"/>
      <c r="C33" s="16">
        <v>6</v>
      </c>
      <c r="D33" s="17">
        <v>22.375934308</v>
      </c>
      <c r="E33" s="19">
        <f t="shared" si="18"/>
        <v>19.6322999593548</v>
      </c>
      <c r="F33" s="16" t="s">
        <v>73</v>
      </c>
      <c r="G33" s="13">
        <v>7</v>
      </c>
      <c r="H33" s="18">
        <f t="shared" si="0"/>
        <v>22.375934308</v>
      </c>
      <c r="I33" s="18">
        <f t="shared" si="1"/>
        <v>295.525934308</v>
      </c>
      <c r="J33" s="18">
        <f t="shared" si="2"/>
        <v>0.25903619115161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2.88476202812023</v>
      </c>
      <c r="P33" s="18">
        <f t="shared" si="5"/>
        <v>0.747257768143059</v>
      </c>
      <c r="Q33" s="23">
        <f t="shared" si="6"/>
        <v>0.0896709321771671</v>
      </c>
      <c r="R33" s="18">
        <f t="shared" si="7"/>
        <v>0.1305751</v>
      </c>
      <c r="S33" s="24">
        <f t="shared" si="8"/>
        <v>0.686738376437522</v>
      </c>
      <c r="T33" s="3">
        <v>0.01</v>
      </c>
      <c r="U33" s="25">
        <f t="shared" si="9"/>
        <v>0.00686738376437522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0.0363173837643752</v>
      </c>
      <c r="AR33" s="28">
        <f t="shared" si="15"/>
        <v>108.812583333333</v>
      </c>
      <c r="AS33" s="1">
        <f t="shared" si="16"/>
        <v>0.12</v>
      </c>
      <c r="AT33" s="2">
        <f t="shared" si="20"/>
        <v>53.2777583333333</v>
      </c>
      <c r="AU33" s="1">
        <f t="shared" si="17"/>
        <v>169276.10934017</v>
      </c>
    </row>
    <row r="34" s="1" customFormat="1" spans="1:47">
      <c r="A34" s="13"/>
      <c r="B34" s="13"/>
      <c r="C34" s="16">
        <v>7</v>
      </c>
      <c r="D34" s="17">
        <v>24.3394600090323</v>
      </c>
      <c r="E34" s="19">
        <f t="shared" si="18"/>
        <v>22.375934308</v>
      </c>
      <c r="F34" s="16" t="s">
        <v>73</v>
      </c>
      <c r="G34" s="13">
        <v>8</v>
      </c>
      <c r="H34" s="18">
        <f t="shared" si="0"/>
        <v>24.3394600090323</v>
      </c>
      <c r="I34" s="18">
        <f t="shared" si="1"/>
        <v>297.489460009032</v>
      </c>
      <c r="J34" s="18">
        <f t="shared" si="2"/>
        <v>0.321961085139168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3.22563009331051</v>
      </c>
      <c r="P34" s="18">
        <f t="shared" si="5"/>
        <v>1.03852736509981</v>
      </c>
      <c r="Q34" s="23">
        <f t="shared" si="6"/>
        <v>0.124623283811977</v>
      </c>
      <c r="R34" s="18">
        <f t="shared" si="7"/>
        <v>0.1305751</v>
      </c>
      <c r="S34" s="24">
        <f t="shared" si="8"/>
        <v>0.954418444343346</v>
      </c>
      <c r="T34" s="3">
        <v>0.01</v>
      </c>
      <c r="U34" s="25">
        <f t="shared" si="9"/>
        <v>0.00954418444343346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0.0389941844434335</v>
      </c>
      <c r="AR34" s="28">
        <f t="shared" si="15"/>
        <v>108.812583333333</v>
      </c>
      <c r="AS34" s="1">
        <f t="shared" si="16"/>
        <v>0.12</v>
      </c>
      <c r="AT34" s="2">
        <f t="shared" si="20"/>
        <v>53.2777583333333</v>
      </c>
      <c r="AU34" s="1">
        <f t="shared" si="17"/>
        <v>181752.735062163</v>
      </c>
    </row>
    <row r="35" s="1" customFormat="1" spans="1:47">
      <c r="A35" s="13"/>
      <c r="B35" s="13"/>
      <c r="C35" s="16">
        <v>8</v>
      </c>
      <c r="D35" s="17">
        <v>24.2605676619355</v>
      </c>
      <c r="E35" s="19">
        <f t="shared" si="18"/>
        <v>24.3394600090323</v>
      </c>
      <c r="F35" s="16" t="s">
        <v>73</v>
      </c>
      <c r="G35" s="13">
        <v>9</v>
      </c>
      <c r="H35" s="18">
        <f t="shared" si="0"/>
        <v>24.2605676619355</v>
      </c>
      <c r="I35" s="18">
        <f t="shared" si="1"/>
        <v>297.410567661935</v>
      </c>
      <c r="J35" s="18">
        <f t="shared" si="2"/>
        <v>0.319177899827926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3.27522856154403</v>
      </c>
      <c r="P35" s="18">
        <f t="shared" si="5"/>
        <v>1.04538057373006</v>
      </c>
      <c r="Q35" s="23">
        <f t="shared" si="6"/>
        <v>0.125445668847608</v>
      </c>
      <c r="R35" s="18">
        <f t="shared" si="7"/>
        <v>0.1305751</v>
      </c>
      <c r="S35" s="24">
        <f t="shared" si="8"/>
        <v>0.960716620914766</v>
      </c>
      <c r="T35" s="3">
        <v>0.01</v>
      </c>
      <c r="U35" s="25">
        <f t="shared" si="9"/>
        <v>0.00960716620914766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0.0390571662091477</v>
      </c>
      <c r="AR35" s="28">
        <f t="shared" si="15"/>
        <v>108.812583333333</v>
      </c>
      <c r="AS35" s="1">
        <f t="shared" si="16"/>
        <v>0.12</v>
      </c>
      <c r="AT35" s="2">
        <f t="shared" si="20"/>
        <v>53.2777583333333</v>
      </c>
      <c r="AU35" s="1">
        <f t="shared" si="17"/>
        <v>182046.294431105</v>
      </c>
    </row>
    <row r="36" s="1" customFormat="1" spans="1:47">
      <c r="A36" s="13"/>
      <c r="B36" s="13"/>
      <c r="C36" s="16">
        <v>9</v>
      </c>
      <c r="D36" s="17">
        <v>20.571079433</v>
      </c>
      <c r="E36" s="19">
        <f t="shared" si="18"/>
        <v>24.2605676619355</v>
      </c>
      <c r="F36" s="16" t="s">
        <v>73</v>
      </c>
      <c r="G36" s="13">
        <v>10</v>
      </c>
      <c r="H36" s="18">
        <f t="shared" si="0"/>
        <v>20.571079433</v>
      </c>
      <c r="I36" s="18">
        <f t="shared" si="1"/>
        <v>293.721079433</v>
      </c>
      <c r="J36" s="18">
        <f t="shared" si="2"/>
        <v>0.211560991248352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3.3179738211473</v>
      </c>
      <c r="P36" s="18">
        <f t="shared" si="5"/>
        <v>0.701953830538006</v>
      </c>
      <c r="Q36" s="23">
        <f t="shared" si="6"/>
        <v>0.0842344596645607</v>
      </c>
      <c r="R36" s="18">
        <f t="shared" si="7"/>
        <v>0.1305751</v>
      </c>
      <c r="S36" s="24">
        <f t="shared" si="8"/>
        <v>0.645103543206635</v>
      </c>
      <c r="T36" s="3">
        <v>0.01</v>
      </c>
      <c r="U36" s="25">
        <f t="shared" si="9"/>
        <v>0.00645103543206635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0.0359010354320663</v>
      </c>
      <c r="AR36" s="28">
        <f t="shared" si="15"/>
        <v>108.812583333333</v>
      </c>
      <c r="AS36" s="1">
        <f t="shared" si="16"/>
        <v>0.12</v>
      </c>
      <c r="AT36" s="2">
        <f t="shared" si="20"/>
        <v>53.2777583333333</v>
      </c>
      <c r="AU36" s="1">
        <f t="shared" si="17"/>
        <v>167335.500779797</v>
      </c>
    </row>
    <row r="37" s="1" customFormat="1" spans="1:47">
      <c r="A37" s="13"/>
      <c r="B37" s="13"/>
      <c r="C37" s="16">
        <v>10</v>
      </c>
      <c r="D37" s="17">
        <v>15.5342228174194</v>
      </c>
      <c r="E37" s="19">
        <f t="shared" si="18"/>
        <v>20.571079433</v>
      </c>
      <c r="F37" s="16" t="s">
        <v>73</v>
      </c>
      <c r="G37" s="13">
        <v>11</v>
      </c>
      <c r="H37" s="18">
        <f t="shared" si="0"/>
        <v>15.5342228174194</v>
      </c>
      <c r="I37" s="18">
        <f t="shared" si="1"/>
        <v>288.684222817419</v>
      </c>
      <c r="J37" s="18">
        <f t="shared" si="2"/>
        <v>0.118644082769542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2.48521899107883</v>
      </c>
      <c r="O37" s="18">
        <f t="shared" si="19"/>
        <v>1.2189268328638</v>
      </c>
      <c r="P37" s="18">
        <f t="shared" si="5"/>
        <v>0.144618456048308</v>
      </c>
      <c r="Q37" s="23">
        <f t="shared" si="6"/>
        <v>0.017354214725797</v>
      </c>
      <c r="R37" s="18">
        <f t="shared" si="7"/>
        <v>0.1305751</v>
      </c>
      <c r="S37" s="24">
        <f t="shared" si="8"/>
        <v>0.132906003715846</v>
      </c>
      <c r="T37" s="3">
        <v>0.01</v>
      </c>
      <c r="U37" s="25">
        <f t="shared" si="9"/>
        <v>0.00132906003715846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0.0307790600371585</v>
      </c>
      <c r="AR37" s="28">
        <f t="shared" si="15"/>
        <v>108.812583333333</v>
      </c>
      <c r="AS37" s="1">
        <f t="shared" si="16"/>
        <v>0.12</v>
      </c>
      <c r="AT37" s="2">
        <f t="shared" si="20"/>
        <v>53.2777583333333</v>
      </c>
      <c r="AU37" s="1">
        <f t="shared" si="17"/>
        <v>143461.862948082</v>
      </c>
    </row>
    <row r="38" s="1" customFormat="1" spans="1:48">
      <c r="A38" s="13"/>
      <c r="B38" s="13"/>
      <c r="C38" s="16">
        <v>11</v>
      </c>
      <c r="D38" s="17">
        <v>13.8093120814667</v>
      </c>
      <c r="E38" s="19">
        <f t="shared" si="18"/>
        <v>15.5342228174194</v>
      </c>
      <c r="F38" s="16" t="s">
        <v>75</v>
      </c>
      <c r="G38" s="13">
        <v>12</v>
      </c>
      <c r="H38" s="18">
        <f t="shared" si="0"/>
        <v>13.8093120814667</v>
      </c>
      <c r="I38" s="18">
        <f t="shared" si="1"/>
        <v>286.959312081467</v>
      </c>
      <c r="J38" s="18">
        <f t="shared" si="2"/>
        <v>0.0968717858134564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2.16243421014882</v>
      </c>
      <c r="P38" s="18">
        <f t="shared" si="5"/>
        <v>0.209478863641228</v>
      </c>
      <c r="Q38" s="23">
        <f t="shared" si="6"/>
        <v>0.0251374636369473</v>
      </c>
      <c r="R38" s="18">
        <f t="shared" si="7"/>
        <v>0.1305751</v>
      </c>
      <c r="S38" s="24">
        <f t="shared" si="8"/>
        <v>0.192513454992164</v>
      </c>
      <c r="T38" s="3">
        <v>0.01</v>
      </c>
      <c r="U38" s="25">
        <f t="shared" si="9"/>
        <v>0.00192513454992164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0.0238251345499216</v>
      </c>
      <c r="AR38" s="28">
        <f t="shared" si="15"/>
        <v>108.812583333333</v>
      </c>
      <c r="AS38" s="1">
        <f t="shared" si="16"/>
        <v>0.12</v>
      </c>
      <c r="AT38" s="2">
        <f t="shared" si="20"/>
        <v>53.2777583333333</v>
      </c>
      <c r="AU38" s="1">
        <f t="shared" si="17"/>
        <v>111049.466208326</v>
      </c>
      <c r="AV38" s="1">
        <f>SUM(AU27:AU38)</f>
        <v>1716507.89441468</v>
      </c>
    </row>
    <row r="39" s="1" customFormat="1" spans="1:46">
      <c r="A39" s="13"/>
      <c r="B39" s="13"/>
      <c r="C39" s="16">
        <v>12</v>
      </c>
      <c r="D39" s="17">
        <v>5.09162766925807</v>
      </c>
      <c r="E39" s="19">
        <f t="shared" si="18"/>
        <v>13.8093120814667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6.94224548351613</v>
      </c>
      <c r="E42" s="16"/>
      <c r="F42" s="16"/>
      <c r="G42" s="13">
        <v>1</v>
      </c>
      <c r="H42" s="18">
        <f t="shared" ref="H42:H53" si="21">E43</f>
        <v>6.94224548351613</v>
      </c>
      <c r="I42" s="18">
        <f t="shared" ref="I42:I53" si="22">H42+273.15</f>
        <v>280.092245483516</v>
      </c>
      <c r="J42" s="18">
        <f t="shared" ref="J42:J53" si="23">EXP(($C$16*(I42-$C$14))/($C$17*I42*$C$14))</f>
        <v>0.0421611364559262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0.00325024592723783</v>
      </c>
      <c r="Q42" s="23">
        <f t="shared" ref="Q42:Q53" si="27">P42*$B$44</f>
        <v>0.000422531970540917</v>
      </c>
      <c r="R42" s="18">
        <f t="shared" ref="R42:R53" si="28">L42*$B$44</f>
        <v>0.0100218354166667</v>
      </c>
      <c r="S42" s="24">
        <f t="shared" ref="S42:S53" si="29">Q42/R42</f>
        <v>0.0421611364559262</v>
      </c>
      <c r="T42" s="3">
        <v>0.01</v>
      </c>
      <c r="U42" s="25">
        <f t="shared" ref="U42:U53" si="30">S42*T42</f>
        <v>0.000421611364559262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0.0275216113645593</v>
      </c>
      <c r="AR42" s="28">
        <f t="shared" ref="AR42:AR53" si="34">$B$42/12</f>
        <v>7.70910416666667</v>
      </c>
      <c r="AS42" s="1">
        <f t="shared" ref="AS42:AS53" si="35">$B$44</f>
        <v>0.13</v>
      </c>
      <c r="AT42" s="2">
        <f t="shared" ref="AT42:AT53" si="36">$E$5/12</f>
        <v>14.444</v>
      </c>
      <c r="AU42" s="1">
        <f t="shared" ref="AU42:AU53" si="37">AT42*10000*AS42*0.67*AR42*AQ42</f>
        <v>2669.21407694176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0.27887385716129</v>
      </c>
      <c r="E43" s="19">
        <f t="shared" ref="E43:E54" si="38">D42</f>
        <v>6.94224548351613</v>
      </c>
      <c r="F43" s="16" t="s">
        <v>73</v>
      </c>
      <c r="G43" s="13">
        <v>2</v>
      </c>
      <c r="H43" s="18">
        <f t="shared" si="21"/>
        <v>0.27887385716129</v>
      </c>
      <c r="I43" s="18">
        <f t="shared" si="22"/>
        <v>273.428873857161</v>
      </c>
      <c r="J43" s="18">
        <f t="shared" si="23"/>
        <v>0.0180715884722375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0.150931837406096</v>
      </c>
      <c r="P43" s="18">
        <f t="shared" si="26"/>
        <v>0.00272757805296162</v>
      </c>
      <c r="Q43" s="23">
        <f t="shared" si="27"/>
        <v>0.000354585146885011</v>
      </c>
      <c r="R43" s="18">
        <f t="shared" si="28"/>
        <v>0.0100218354166667</v>
      </c>
      <c r="S43" s="24">
        <f t="shared" si="29"/>
        <v>0.0353812582369216</v>
      </c>
      <c r="T43" s="3">
        <v>0.01</v>
      </c>
      <c r="U43" s="25">
        <f t="shared" si="30"/>
        <v>0.000353812582369216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0.0151538125823692</v>
      </c>
      <c r="AR43" s="28">
        <f t="shared" si="34"/>
        <v>7.70910416666667</v>
      </c>
      <c r="AS43" s="1">
        <f t="shared" si="35"/>
        <v>0.13</v>
      </c>
      <c r="AT43" s="2">
        <f t="shared" si="36"/>
        <v>14.444</v>
      </c>
      <c r="AU43" s="1">
        <f t="shared" si="37"/>
        <v>1469.7093614324</v>
      </c>
    </row>
    <row r="44" s="1" customFormat="1" spans="1:47">
      <c r="A44" s="13" t="s">
        <v>38</v>
      </c>
      <c r="B44" s="13">
        <f>I5</f>
        <v>0.13</v>
      </c>
      <c r="C44" s="16">
        <v>2</v>
      </c>
      <c r="D44" s="17">
        <v>8.08198074703571</v>
      </c>
      <c r="E44" s="19">
        <f t="shared" si="38"/>
        <v>0.27887385716129</v>
      </c>
      <c r="F44" s="16" t="s">
        <v>73</v>
      </c>
      <c r="G44" s="13">
        <v>3</v>
      </c>
      <c r="H44" s="18">
        <f t="shared" si="21"/>
        <v>8.08198074703571</v>
      </c>
      <c r="I44" s="18">
        <f t="shared" si="22"/>
        <v>281.231980747036</v>
      </c>
      <c r="J44" s="18">
        <f t="shared" si="23"/>
        <v>0.0485396192934284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0.225295301019801</v>
      </c>
      <c r="P44" s="18">
        <f t="shared" si="26"/>
        <v>0.0109357481400995</v>
      </c>
      <c r="Q44" s="23">
        <f t="shared" si="27"/>
        <v>0.00142164725821293</v>
      </c>
      <c r="R44" s="18">
        <f t="shared" si="28"/>
        <v>0.0100218354166667</v>
      </c>
      <c r="S44" s="24">
        <f t="shared" si="29"/>
        <v>0.141854979562794</v>
      </c>
      <c r="T44" s="3">
        <v>0.01</v>
      </c>
      <c r="U44" s="25">
        <f t="shared" si="30"/>
        <v>0.00141854979562794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0.0162185497956279</v>
      </c>
      <c r="AR44" s="28">
        <f t="shared" si="34"/>
        <v>7.70910416666667</v>
      </c>
      <c r="AS44" s="1">
        <f t="shared" si="35"/>
        <v>0.13</v>
      </c>
      <c r="AT44" s="2">
        <f t="shared" si="36"/>
        <v>14.444</v>
      </c>
      <c r="AU44" s="1">
        <f t="shared" si="37"/>
        <v>1572.97408384374</v>
      </c>
    </row>
    <row r="45" s="1" customFormat="1" spans="1:47">
      <c r="A45" s="13"/>
      <c r="B45" s="13"/>
      <c r="C45" s="16">
        <v>3</v>
      </c>
      <c r="D45" s="17">
        <v>8.21291983287097</v>
      </c>
      <c r="E45" s="19">
        <f t="shared" si="38"/>
        <v>8.08198074703571</v>
      </c>
      <c r="F45" s="16" t="s">
        <v>73</v>
      </c>
      <c r="G45" s="13">
        <v>4</v>
      </c>
      <c r="H45" s="18">
        <f t="shared" si="21"/>
        <v>8.21291983287097</v>
      </c>
      <c r="I45" s="18">
        <f t="shared" si="22"/>
        <v>281.362919832871</v>
      </c>
      <c r="J45" s="18">
        <f t="shared" si="23"/>
        <v>0.0493280313800704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0.291450594546368</v>
      </c>
      <c r="P45" s="18">
        <f t="shared" si="26"/>
        <v>0.0143766840735234</v>
      </c>
      <c r="Q45" s="23">
        <f t="shared" si="27"/>
        <v>0.00186896892955804</v>
      </c>
      <c r="R45" s="18">
        <f t="shared" si="28"/>
        <v>0.0100218354166667</v>
      </c>
      <c r="S45" s="24">
        <f t="shared" si="29"/>
        <v>0.186489684958294</v>
      </c>
      <c r="T45" s="3">
        <v>0.01</v>
      </c>
      <c r="U45" s="25">
        <f t="shared" si="30"/>
        <v>0.00186489684958294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0.0166648968495829</v>
      </c>
      <c r="AR45" s="28">
        <f t="shared" si="34"/>
        <v>7.70910416666667</v>
      </c>
      <c r="AS45" s="1">
        <f t="shared" si="35"/>
        <v>0.13</v>
      </c>
      <c r="AT45" s="2">
        <f t="shared" si="36"/>
        <v>14.444</v>
      </c>
      <c r="AU45" s="1">
        <f t="shared" si="37"/>
        <v>1616.26354912383</v>
      </c>
    </row>
    <row r="46" s="1" customFormat="1" spans="1:47">
      <c r="A46" s="13"/>
      <c r="B46" s="13"/>
      <c r="C46" s="16">
        <v>4</v>
      </c>
      <c r="D46" s="17">
        <v>15.5791496899</v>
      </c>
      <c r="E46" s="19">
        <f t="shared" si="38"/>
        <v>8.21291983287097</v>
      </c>
      <c r="F46" s="16" t="s">
        <v>73</v>
      </c>
      <c r="G46" s="13">
        <v>5</v>
      </c>
      <c r="H46" s="18">
        <f t="shared" si="21"/>
        <v>15.5791496899</v>
      </c>
      <c r="I46" s="18">
        <f t="shared" si="22"/>
        <v>288.7291496899</v>
      </c>
      <c r="J46" s="18">
        <f t="shared" si="23"/>
        <v>0.119268384413171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0.263220214949202</v>
      </c>
      <c r="O46" s="18">
        <f t="shared" si="39"/>
        <v>0.0909447371903089</v>
      </c>
      <c r="P46" s="18">
        <f t="shared" si="26"/>
        <v>0.0108468318755686</v>
      </c>
      <c r="Q46" s="23">
        <f t="shared" si="27"/>
        <v>0.00141008814382391</v>
      </c>
      <c r="R46" s="18">
        <f t="shared" si="28"/>
        <v>0.0100218354166667</v>
      </c>
      <c r="S46" s="24">
        <f t="shared" si="29"/>
        <v>0.140701586605472</v>
      </c>
      <c r="T46" s="3">
        <v>0.01</v>
      </c>
      <c r="U46" s="25">
        <f t="shared" si="30"/>
        <v>0.00140701586605472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0.0285070158660547</v>
      </c>
      <c r="AR46" s="28">
        <f t="shared" si="34"/>
        <v>7.70910416666667</v>
      </c>
      <c r="AS46" s="1">
        <f t="shared" si="35"/>
        <v>0.13</v>
      </c>
      <c r="AT46" s="2">
        <f t="shared" si="36"/>
        <v>14.444</v>
      </c>
      <c r="AU46" s="1">
        <f t="shared" si="37"/>
        <v>2764.78462809999</v>
      </c>
    </row>
    <row r="47" s="1" customFormat="1" spans="1:47">
      <c r="A47" s="13"/>
      <c r="B47" s="13"/>
      <c r="C47" s="16">
        <v>5</v>
      </c>
      <c r="D47" s="17">
        <v>19.6322999593548</v>
      </c>
      <c r="E47" s="19">
        <f t="shared" si="38"/>
        <v>15.5791496899</v>
      </c>
      <c r="F47" s="16" t="s">
        <v>75</v>
      </c>
      <c r="G47" s="13">
        <v>6</v>
      </c>
      <c r="H47" s="18">
        <f t="shared" si="21"/>
        <v>19.6322999593548</v>
      </c>
      <c r="I47" s="18">
        <f t="shared" si="22"/>
        <v>292.782299959355</v>
      </c>
      <c r="J47" s="18">
        <f t="shared" si="23"/>
        <v>0.190227669660836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0.157188946981407</v>
      </c>
      <c r="P47" s="18">
        <f t="shared" si="26"/>
        <v>0.0299016870807138</v>
      </c>
      <c r="Q47" s="23">
        <f t="shared" si="27"/>
        <v>0.00388721932049279</v>
      </c>
      <c r="R47" s="18">
        <f t="shared" si="28"/>
        <v>0.0100218354166667</v>
      </c>
      <c r="S47" s="24">
        <f t="shared" si="29"/>
        <v>0.38787499084531</v>
      </c>
      <c r="T47" s="3">
        <v>0.01</v>
      </c>
      <c r="U47" s="25">
        <f t="shared" si="30"/>
        <v>0.0038787499084531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0.0309787499084531</v>
      </c>
      <c r="AR47" s="28">
        <f t="shared" si="34"/>
        <v>7.70910416666667</v>
      </c>
      <c r="AS47" s="1">
        <f t="shared" si="35"/>
        <v>0.13</v>
      </c>
      <c r="AT47" s="2">
        <f t="shared" si="36"/>
        <v>14.444</v>
      </c>
      <c r="AU47" s="1">
        <f t="shared" si="37"/>
        <v>3004.50850229588</v>
      </c>
    </row>
    <row r="48" s="1" customFormat="1" spans="1:47">
      <c r="A48" s="13"/>
      <c r="B48" s="13"/>
      <c r="C48" s="16">
        <v>6</v>
      </c>
      <c r="D48" s="17">
        <v>22.375934308</v>
      </c>
      <c r="E48" s="19">
        <f t="shared" si="38"/>
        <v>19.6322999593548</v>
      </c>
      <c r="F48" s="16" t="s">
        <v>73</v>
      </c>
      <c r="G48" s="13">
        <v>7</v>
      </c>
      <c r="H48" s="18">
        <f t="shared" si="21"/>
        <v>22.375934308</v>
      </c>
      <c r="I48" s="18">
        <f t="shared" si="22"/>
        <v>295.525934308</v>
      </c>
      <c r="J48" s="18">
        <f t="shared" si="23"/>
        <v>0.25903619115161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0.20437830156736</v>
      </c>
      <c r="P48" s="18">
        <f t="shared" si="26"/>
        <v>0.052941376792044</v>
      </c>
      <c r="Q48" s="23">
        <f t="shared" si="27"/>
        <v>0.00688237898296572</v>
      </c>
      <c r="R48" s="18">
        <f t="shared" si="28"/>
        <v>0.0100218354166667</v>
      </c>
      <c r="S48" s="24">
        <f t="shared" si="29"/>
        <v>0.686738376437522</v>
      </c>
      <c r="T48" s="3">
        <v>0.01</v>
      </c>
      <c r="U48" s="25">
        <f t="shared" si="30"/>
        <v>0.00686738376437522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0.0339673837643752</v>
      </c>
      <c r="AR48" s="28">
        <f t="shared" si="34"/>
        <v>7.70910416666667</v>
      </c>
      <c r="AS48" s="1">
        <f t="shared" si="35"/>
        <v>0.13</v>
      </c>
      <c r="AT48" s="2">
        <f t="shared" si="36"/>
        <v>14.444</v>
      </c>
      <c r="AU48" s="1">
        <f t="shared" si="37"/>
        <v>3294.36447959977</v>
      </c>
    </row>
    <row r="49" s="1" customFormat="1" spans="1:47">
      <c r="A49" s="13"/>
      <c r="B49" s="13"/>
      <c r="C49" s="16">
        <v>7</v>
      </c>
      <c r="D49" s="17">
        <v>24.3394600090323</v>
      </c>
      <c r="E49" s="19">
        <f t="shared" si="38"/>
        <v>22.375934308</v>
      </c>
      <c r="F49" s="16" t="s">
        <v>73</v>
      </c>
      <c r="G49" s="13">
        <v>8</v>
      </c>
      <c r="H49" s="18">
        <f t="shared" si="21"/>
        <v>24.3394600090323</v>
      </c>
      <c r="I49" s="18">
        <f t="shared" si="22"/>
        <v>297.489460009032</v>
      </c>
      <c r="J49" s="18">
        <f t="shared" si="23"/>
        <v>0.321961085139168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0.228527966441983</v>
      </c>
      <c r="P49" s="18">
        <f t="shared" si="26"/>
        <v>0.0735771120603081</v>
      </c>
      <c r="Q49" s="23">
        <f t="shared" si="27"/>
        <v>0.00956502456784005</v>
      </c>
      <c r="R49" s="18">
        <f t="shared" si="28"/>
        <v>0.0100218354166667</v>
      </c>
      <c r="S49" s="24">
        <f t="shared" si="29"/>
        <v>0.954418444343346</v>
      </c>
      <c r="T49" s="3">
        <v>0.01</v>
      </c>
      <c r="U49" s="25">
        <f t="shared" si="30"/>
        <v>0.00954418444343346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0.0366441844434335</v>
      </c>
      <c r="AR49" s="28">
        <f t="shared" si="34"/>
        <v>7.70910416666667</v>
      </c>
      <c r="AS49" s="1">
        <f t="shared" si="35"/>
        <v>0.13</v>
      </c>
      <c r="AT49" s="2">
        <f t="shared" si="36"/>
        <v>14.444</v>
      </c>
      <c r="AU49" s="1">
        <f t="shared" si="37"/>
        <v>3553.97696954687</v>
      </c>
    </row>
    <row r="50" s="1" customFormat="1" spans="1:47">
      <c r="A50" s="13"/>
      <c r="B50" s="13"/>
      <c r="C50" s="16">
        <v>8</v>
      </c>
      <c r="D50" s="17">
        <v>24.2605676619355</v>
      </c>
      <c r="E50" s="19">
        <f t="shared" si="38"/>
        <v>24.3394600090323</v>
      </c>
      <c r="F50" s="16" t="s">
        <v>73</v>
      </c>
      <c r="G50" s="13">
        <v>9</v>
      </c>
      <c r="H50" s="18">
        <f t="shared" si="21"/>
        <v>24.2605676619355</v>
      </c>
      <c r="I50" s="18">
        <f t="shared" si="22"/>
        <v>297.410567661935</v>
      </c>
      <c r="J50" s="18">
        <f t="shared" si="23"/>
        <v>0.319177899827926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0.232041896048341</v>
      </c>
      <c r="P50" s="18">
        <f t="shared" si="26"/>
        <v>0.0740626450527995</v>
      </c>
      <c r="Q50" s="23">
        <f t="shared" si="27"/>
        <v>0.00962814385686393</v>
      </c>
      <c r="R50" s="18">
        <f t="shared" si="28"/>
        <v>0.0100218354166667</v>
      </c>
      <c r="S50" s="24">
        <f t="shared" si="29"/>
        <v>0.960716620914766</v>
      </c>
      <c r="T50" s="3">
        <v>0.01</v>
      </c>
      <c r="U50" s="25">
        <f t="shared" si="30"/>
        <v>0.00960716620914766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0.0367071662091477</v>
      </c>
      <c r="AR50" s="28">
        <f t="shared" si="34"/>
        <v>7.70910416666667</v>
      </c>
      <c r="AS50" s="1">
        <f t="shared" si="35"/>
        <v>0.13</v>
      </c>
      <c r="AT50" s="2">
        <f t="shared" si="36"/>
        <v>14.444</v>
      </c>
      <c r="AU50" s="1">
        <f t="shared" si="37"/>
        <v>3560.08532611829</v>
      </c>
    </row>
    <row r="51" s="1" customFormat="1" spans="1:47">
      <c r="A51" s="13"/>
      <c r="B51" s="13"/>
      <c r="C51" s="16">
        <v>9</v>
      </c>
      <c r="D51" s="17">
        <v>20.571079433</v>
      </c>
      <c r="E51" s="19">
        <f t="shared" si="38"/>
        <v>24.2605676619355</v>
      </c>
      <c r="F51" s="16" t="s">
        <v>73</v>
      </c>
      <c r="G51" s="13">
        <v>10</v>
      </c>
      <c r="H51" s="18">
        <f t="shared" si="21"/>
        <v>20.571079433</v>
      </c>
      <c r="I51" s="18">
        <f t="shared" si="22"/>
        <v>293.721079433</v>
      </c>
      <c r="J51" s="18">
        <f t="shared" si="23"/>
        <v>0.211560991248352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0.235070292662208</v>
      </c>
      <c r="P51" s="18">
        <f t="shared" si="26"/>
        <v>0.049731704128657</v>
      </c>
      <c r="Q51" s="23">
        <f t="shared" si="27"/>
        <v>0.00646512153672541</v>
      </c>
      <c r="R51" s="18">
        <f t="shared" si="28"/>
        <v>0.0100218354166667</v>
      </c>
      <c r="S51" s="24">
        <f t="shared" si="29"/>
        <v>0.645103543206635</v>
      </c>
      <c r="T51" s="3">
        <v>0.01</v>
      </c>
      <c r="U51" s="25">
        <f t="shared" si="30"/>
        <v>0.00645103543206635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0.0335510354320663</v>
      </c>
      <c r="AR51" s="28">
        <f t="shared" si="34"/>
        <v>7.70910416666667</v>
      </c>
      <c r="AS51" s="1">
        <f t="shared" si="35"/>
        <v>0.13</v>
      </c>
      <c r="AT51" s="2">
        <f t="shared" si="36"/>
        <v>14.444</v>
      </c>
      <c r="AU51" s="1">
        <f t="shared" si="37"/>
        <v>3253.98447369135</v>
      </c>
    </row>
    <row r="52" s="1" customFormat="1" spans="1:47">
      <c r="A52" s="13"/>
      <c r="B52" s="13"/>
      <c r="C52" s="16">
        <v>10</v>
      </c>
      <c r="D52" s="17">
        <v>15.5342228174194</v>
      </c>
      <c r="E52" s="19">
        <f t="shared" si="38"/>
        <v>20.571079433</v>
      </c>
      <c r="F52" s="16" t="s">
        <v>73</v>
      </c>
      <c r="G52" s="13">
        <v>11</v>
      </c>
      <c r="H52" s="18">
        <f t="shared" si="21"/>
        <v>15.5342228174194</v>
      </c>
      <c r="I52" s="18">
        <f t="shared" si="22"/>
        <v>288.684222817419</v>
      </c>
      <c r="J52" s="18">
        <f t="shared" si="23"/>
        <v>0.118644082769542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0.176071659106874</v>
      </c>
      <c r="O52" s="18">
        <f t="shared" si="39"/>
        <v>0.0863579710933443</v>
      </c>
      <c r="P52" s="18">
        <f t="shared" si="26"/>
        <v>0.0102458622702085</v>
      </c>
      <c r="Q52" s="23">
        <f t="shared" si="27"/>
        <v>0.0013319620951271</v>
      </c>
      <c r="R52" s="18">
        <f t="shared" si="28"/>
        <v>0.0100218354166667</v>
      </c>
      <c r="S52" s="24">
        <f t="shared" si="29"/>
        <v>0.132906003715846</v>
      </c>
      <c r="T52" s="3">
        <v>0.01</v>
      </c>
      <c r="U52" s="25">
        <f t="shared" si="30"/>
        <v>0.00132906003715846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0.0284290600371585</v>
      </c>
      <c r="AR52" s="28">
        <f t="shared" si="34"/>
        <v>7.70910416666667</v>
      </c>
      <c r="AS52" s="1">
        <f t="shared" si="35"/>
        <v>0.13</v>
      </c>
      <c r="AT52" s="2">
        <f t="shared" si="36"/>
        <v>14.444</v>
      </c>
      <c r="AU52" s="1">
        <f t="shared" si="37"/>
        <v>2757.22399536256</v>
      </c>
    </row>
    <row r="53" s="1" customFormat="1" spans="1:48">
      <c r="A53" s="13"/>
      <c r="B53" s="13"/>
      <c r="C53" s="16">
        <v>11</v>
      </c>
      <c r="D53" s="17">
        <v>13.8093120814667</v>
      </c>
      <c r="E53" s="19">
        <f t="shared" si="38"/>
        <v>15.5342228174194</v>
      </c>
      <c r="F53" s="16" t="s">
        <v>75</v>
      </c>
      <c r="G53" s="13">
        <v>12</v>
      </c>
      <c r="H53" s="18">
        <f t="shared" si="21"/>
        <v>13.8093120814667</v>
      </c>
      <c r="I53" s="18">
        <f t="shared" si="22"/>
        <v>286.959312081467</v>
      </c>
      <c r="J53" s="18">
        <f t="shared" si="23"/>
        <v>0.0968717858134564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0.153203150489802</v>
      </c>
      <c r="P53" s="18">
        <f t="shared" si="26"/>
        <v>0.0148410627801949</v>
      </c>
      <c r="Q53" s="23">
        <f t="shared" si="27"/>
        <v>0.00192933816142533</v>
      </c>
      <c r="R53" s="18">
        <f t="shared" si="28"/>
        <v>0.0100218354166667</v>
      </c>
      <c r="S53" s="24">
        <f t="shared" si="29"/>
        <v>0.192513454992164</v>
      </c>
      <c r="T53" s="3">
        <v>0.01</v>
      </c>
      <c r="U53" s="25">
        <f t="shared" si="30"/>
        <v>0.00192513454992164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0.0167251345499216</v>
      </c>
      <c r="AR53" s="28">
        <f t="shared" si="34"/>
        <v>7.70910416666667</v>
      </c>
      <c r="AS53" s="1">
        <f t="shared" si="35"/>
        <v>0.13</v>
      </c>
      <c r="AT53" s="2">
        <f t="shared" si="36"/>
        <v>14.444</v>
      </c>
      <c r="AU53" s="1">
        <f t="shared" si="37"/>
        <v>1622.10576946394</v>
      </c>
      <c r="AV53" s="1">
        <f>SUM(AU42:AU53)</f>
        <v>31139.1952155204</v>
      </c>
    </row>
    <row r="54" s="1" customFormat="1" spans="1:46">
      <c r="A54" s="13"/>
      <c r="B54" s="13"/>
      <c r="C54" s="16">
        <v>12</v>
      </c>
      <c r="D54" s="17">
        <v>5.09162766925807</v>
      </c>
      <c r="E54" s="19">
        <f t="shared" si="38"/>
        <v>13.8093120814667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6.94224548351613</v>
      </c>
      <c r="E58" s="16"/>
      <c r="F58" s="16"/>
      <c r="G58" s="13">
        <v>1</v>
      </c>
      <c r="H58" s="18">
        <f t="shared" ref="H58:H69" si="40">E59</f>
        <v>6.94224548351613</v>
      </c>
      <c r="I58" s="18">
        <f t="shared" ref="I58:I69" si="41">H58+273.15</f>
        <v>280.092245483516</v>
      </c>
      <c r="J58" s="18">
        <f t="shared" ref="J58:J69" si="42">EXP(($C$16*(I58-$C$14))/($C$17*I58*$C$14))</f>
        <v>0.0421611364559262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0.11647793926974</v>
      </c>
      <c r="Q58" s="23">
        <f t="shared" ref="Q58:Q69" si="46">P58*$B$60</f>
        <v>0.0337786023882247</v>
      </c>
      <c r="R58" s="18">
        <f t="shared" ref="R58:R69" si="47">L58*$B$60</f>
        <v>0.80117865</v>
      </c>
      <c r="S58" s="24">
        <f t="shared" ref="S58:S69" si="48">Q58/R58</f>
        <v>0.0421611364559262</v>
      </c>
      <c r="T58" s="3">
        <v>0.27</v>
      </c>
      <c r="U58" s="25">
        <f t="shared" ref="U58:U69" si="49">S58*T58</f>
        <v>0.0113835068431001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0.228611815379614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171.242534246575</v>
      </c>
      <c r="AF58" s="1">
        <f t="shared" ref="AF58:AF69" si="54">AE58*10000*AC58*AB58</f>
        <v>4005695.42377765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0.27887385716129</v>
      </c>
      <c r="E59" s="19">
        <f t="shared" ref="E59:E70" si="55">D58</f>
        <v>6.94224548351613</v>
      </c>
      <c r="F59" s="16" t="s">
        <v>73</v>
      </c>
      <c r="G59" s="13">
        <v>2</v>
      </c>
      <c r="H59" s="18">
        <f t="shared" si="40"/>
        <v>0.27887385716129</v>
      </c>
      <c r="I59" s="18">
        <f t="shared" si="41"/>
        <v>273.428873857161</v>
      </c>
      <c r="J59" s="18">
        <f t="shared" si="42"/>
        <v>0.0180715884722375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5.40889206073026</v>
      </c>
      <c r="P59" s="18">
        <f t="shared" si="45"/>
        <v>0.0977472714122699</v>
      </c>
      <c r="Q59" s="23">
        <f t="shared" si="46"/>
        <v>0.0283467087095583</v>
      </c>
      <c r="R59" s="18">
        <f t="shared" si="47"/>
        <v>0.80117865</v>
      </c>
      <c r="S59" s="24">
        <f t="shared" si="48"/>
        <v>0.0353812582369216</v>
      </c>
      <c r="T59" s="3">
        <v>0.27</v>
      </c>
      <c r="U59" s="25">
        <f t="shared" si="49"/>
        <v>0.00955293972396884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0.228256136188367</v>
      </c>
      <c r="AC59" s="28">
        <f t="shared" si="51"/>
        <v>10.2321666666667</v>
      </c>
      <c r="AD59" s="1">
        <f t="shared" si="52"/>
        <v>0.29</v>
      </c>
      <c r="AE59" s="29">
        <f t="shared" si="53"/>
        <v>171.242534246575</v>
      </c>
      <c r="AF59" s="1">
        <f t="shared" si="54"/>
        <v>3999463.27647439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8.08198074703571</v>
      </c>
      <c r="E60" s="19">
        <f t="shared" si="55"/>
        <v>0.27887385716129</v>
      </c>
      <c r="F60" s="16" t="s">
        <v>73</v>
      </c>
      <c r="G60" s="13">
        <v>3</v>
      </c>
      <c r="H60" s="18">
        <f t="shared" si="40"/>
        <v>8.08198074703571</v>
      </c>
      <c r="I60" s="18">
        <f t="shared" si="41"/>
        <v>281.231980747036</v>
      </c>
      <c r="J60" s="18">
        <f t="shared" si="42"/>
        <v>0.0485396192934284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8.07382978931799</v>
      </c>
      <c r="P60" s="18">
        <f t="shared" si="45"/>
        <v>0.391900624213436</v>
      </c>
      <c r="Q60" s="23">
        <f t="shared" si="46"/>
        <v>0.113651181021897</v>
      </c>
      <c r="R60" s="18">
        <f t="shared" si="47"/>
        <v>0.80117865</v>
      </c>
      <c r="S60" s="24">
        <f t="shared" si="48"/>
        <v>0.141854979562794</v>
      </c>
      <c r="T60" s="3">
        <v>0.27</v>
      </c>
      <c r="U60" s="25">
        <f t="shared" si="49"/>
        <v>0.0383008444819543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0.233841854082844</v>
      </c>
      <c r="AC60" s="28">
        <f t="shared" si="51"/>
        <v>10.2321666666667</v>
      </c>
      <c r="AD60" s="1">
        <f t="shared" si="52"/>
        <v>0.29</v>
      </c>
      <c r="AE60" s="29">
        <f t="shared" si="53"/>
        <v>171.242534246575</v>
      </c>
      <c r="AF60" s="1">
        <f t="shared" si="54"/>
        <v>4097335.22841731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8.21291983287097</v>
      </c>
      <c r="E61" s="19">
        <f t="shared" si="55"/>
        <v>8.08198074703571</v>
      </c>
      <c r="F61" s="16" t="s">
        <v>73</v>
      </c>
      <c r="G61" s="13">
        <v>4</v>
      </c>
      <c r="H61" s="18">
        <f t="shared" si="40"/>
        <v>8.21291983287097</v>
      </c>
      <c r="I61" s="18">
        <f t="shared" si="41"/>
        <v>281.362919832871</v>
      </c>
      <c r="J61" s="18">
        <f t="shared" si="42"/>
        <v>0.0493280313800704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10.4446141651046</v>
      </c>
      <c r="P61" s="18">
        <f t="shared" si="45"/>
        <v>0.515212255289005</v>
      </c>
      <c r="Q61" s="23">
        <f t="shared" si="46"/>
        <v>0.149411554033811</v>
      </c>
      <c r="R61" s="18">
        <f t="shared" si="47"/>
        <v>0.80117865</v>
      </c>
      <c r="S61" s="24">
        <f t="shared" si="48"/>
        <v>0.186489684958294</v>
      </c>
      <c r="T61" s="3">
        <v>0.27</v>
      </c>
      <c r="U61" s="25">
        <f t="shared" si="49"/>
        <v>0.0503522149387395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0.236183435362597</v>
      </c>
      <c r="AC61" s="28">
        <f t="shared" si="51"/>
        <v>10.2321666666667</v>
      </c>
      <c r="AD61" s="1">
        <f t="shared" si="52"/>
        <v>0.29</v>
      </c>
      <c r="AE61" s="29">
        <f t="shared" si="53"/>
        <v>171.242534246575</v>
      </c>
      <c r="AF61" s="1">
        <f t="shared" si="54"/>
        <v>4138363.9976484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15.5791496899</v>
      </c>
      <c r="E62" s="19">
        <f t="shared" si="55"/>
        <v>8.21291983287097</v>
      </c>
      <c r="F62" s="16" t="s">
        <v>73</v>
      </c>
      <c r="G62" s="13">
        <v>5</v>
      </c>
      <c r="H62" s="18">
        <f t="shared" si="40"/>
        <v>15.5791496899</v>
      </c>
      <c r="I62" s="18">
        <f t="shared" si="41"/>
        <v>288.7291496899</v>
      </c>
      <c r="J62" s="18">
        <f t="shared" si="42"/>
        <v>0.119268384413171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9.43293181432477</v>
      </c>
      <c r="O62" s="18">
        <f t="shared" si="56"/>
        <v>3.25915509549077</v>
      </c>
      <c r="P62" s="18">
        <f t="shared" si="45"/>
        <v>0.388714162791139</v>
      </c>
      <c r="Q62" s="23">
        <f t="shared" si="46"/>
        <v>0.11272710720943</v>
      </c>
      <c r="R62" s="18">
        <f t="shared" si="47"/>
        <v>0.80117865</v>
      </c>
      <c r="S62" s="24">
        <f t="shared" si="48"/>
        <v>0.140701586605472</v>
      </c>
      <c r="T62" s="3">
        <v>0.27</v>
      </c>
      <c r="U62" s="25">
        <f t="shared" si="49"/>
        <v>0.0379894283834775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0.28258134593491</v>
      </c>
      <c r="AC62" s="28">
        <f t="shared" si="51"/>
        <v>10.2321666666667</v>
      </c>
      <c r="AD62" s="1">
        <f t="shared" si="52"/>
        <v>0.29</v>
      </c>
      <c r="AE62" s="29">
        <f t="shared" si="53"/>
        <v>171.242534246575</v>
      </c>
      <c r="AF62" s="1">
        <f t="shared" si="54"/>
        <v>4951339.90505607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19.6322999593548</v>
      </c>
      <c r="E63" s="19">
        <f t="shared" si="55"/>
        <v>15.5791496899</v>
      </c>
      <c r="F63" s="16" t="s">
        <v>75</v>
      </c>
      <c r="G63" s="13">
        <v>6</v>
      </c>
      <c r="H63" s="18">
        <f t="shared" si="40"/>
        <v>19.6322999593548</v>
      </c>
      <c r="I63" s="18">
        <f t="shared" si="41"/>
        <v>292.782299959355</v>
      </c>
      <c r="J63" s="18">
        <f t="shared" si="42"/>
        <v>0.190227669660836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5.63312593269963</v>
      </c>
      <c r="P63" s="18">
        <f t="shared" si="45"/>
        <v>1.07157641908347</v>
      </c>
      <c r="Q63" s="23">
        <f t="shared" si="46"/>
        <v>0.310757161534208</v>
      </c>
      <c r="R63" s="18">
        <f t="shared" si="47"/>
        <v>0.80117865</v>
      </c>
      <c r="S63" s="24">
        <f t="shared" si="48"/>
        <v>0.38787499084531</v>
      </c>
      <c r="T63" s="3">
        <v>0.27</v>
      </c>
      <c r="U63" s="25">
        <f t="shared" si="49"/>
        <v>0.104726247528234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0.295548309894736</v>
      </c>
      <c r="AC63" s="28">
        <f t="shared" si="51"/>
        <v>10.2321666666667</v>
      </c>
      <c r="AD63" s="1">
        <f t="shared" si="52"/>
        <v>0.29</v>
      </c>
      <c r="AE63" s="29">
        <f t="shared" si="53"/>
        <v>171.242534246575</v>
      </c>
      <c r="AF63" s="1">
        <f t="shared" si="54"/>
        <v>5178544.73306514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22.375934308</v>
      </c>
      <c r="E64" s="19">
        <f t="shared" si="55"/>
        <v>19.6322999593548</v>
      </c>
      <c r="F64" s="16" t="s">
        <v>73</v>
      </c>
      <c r="G64" s="13">
        <v>7</v>
      </c>
      <c r="H64" s="18">
        <f t="shared" si="40"/>
        <v>22.375934308</v>
      </c>
      <c r="I64" s="18">
        <f t="shared" si="41"/>
        <v>295.525934308</v>
      </c>
      <c r="J64" s="18">
        <f t="shared" si="42"/>
        <v>0.25903619115161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7.32423451361616</v>
      </c>
      <c r="P64" s="18">
        <f t="shared" si="45"/>
        <v>1.89724181150829</v>
      </c>
      <c r="Q64" s="23">
        <f t="shared" si="46"/>
        <v>0.550200125337405</v>
      </c>
      <c r="R64" s="18">
        <f t="shared" si="47"/>
        <v>0.80117865</v>
      </c>
      <c r="S64" s="24">
        <f t="shared" si="48"/>
        <v>0.686738376437522</v>
      </c>
      <c r="T64" s="3">
        <v>0.27</v>
      </c>
      <c r="U64" s="25">
        <f t="shared" si="49"/>
        <v>0.185419361638131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0.311226981966289</v>
      </c>
      <c r="AC64" s="28">
        <f t="shared" si="51"/>
        <v>10.2321666666667</v>
      </c>
      <c r="AD64" s="1">
        <f t="shared" si="52"/>
        <v>0.29</v>
      </c>
      <c r="AE64" s="29">
        <f t="shared" si="53"/>
        <v>171.242534246575</v>
      </c>
      <c r="AF64" s="1">
        <f t="shared" si="54"/>
        <v>5453263.62659058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24.3394600090323</v>
      </c>
      <c r="E65" s="19">
        <f t="shared" si="55"/>
        <v>22.375934308</v>
      </c>
      <c r="F65" s="16" t="s">
        <v>73</v>
      </c>
      <c r="G65" s="13">
        <v>8</v>
      </c>
      <c r="H65" s="18">
        <f t="shared" si="40"/>
        <v>24.3394600090323</v>
      </c>
      <c r="I65" s="18">
        <f t="shared" si="41"/>
        <v>297.489460009032</v>
      </c>
      <c r="J65" s="18">
        <f t="shared" si="42"/>
        <v>0.321961085139168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8.18967770210786</v>
      </c>
      <c r="P65" s="18">
        <f t="shared" si="45"/>
        <v>2.6367575199107</v>
      </c>
      <c r="Q65" s="23">
        <f t="shared" si="46"/>
        <v>0.764659680774102</v>
      </c>
      <c r="R65" s="18">
        <f t="shared" si="47"/>
        <v>0.80117865</v>
      </c>
      <c r="S65" s="24">
        <f t="shared" si="48"/>
        <v>0.954418444343346</v>
      </c>
      <c r="T65" s="3">
        <v>0.27</v>
      </c>
      <c r="U65" s="25">
        <f t="shared" si="49"/>
        <v>0.257692979972703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0.325269746008696</v>
      </c>
      <c r="AC65" s="28">
        <f t="shared" si="51"/>
        <v>10.2321666666667</v>
      </c>
      <c r="AD65" s="1">
        <f t="shared" si="52"/>
        <v>0.29</v>
      </c>
      <c r="AE65" s="29">
        <f t="shared" si="53"/>
        <v>171.242534246575</v>
      </c>
      <c r="AF65" s="1">
        <f t="shared" si="54"/>
        <v>5699318.43162528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24.2605676619355</v>
      </c>
      <c r="E66" s="19">
        <f t="shared" si="55"/>
        <v>24.3394600090323</v>
      </c>
      <c r="F66" s="16" t="s">
        <v>73</v>
      </c>
      <c r="G66" s="13">
        <v>9</v>
      </c>
      <c r="H66" s="18">
        <f t="shared" si="40"/>
        <v>24.2605676619355</v>
      </c>
      <c r="I66" s="18">
        <f t="shared" si="41"/>
        <v>297.410567661935</v>
      </c>
      <c r="J66" s="18">
        <f t="shared" si="42"/>
        <v>0.319177899827926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8.31560518219717</v>
      </c>
      <c r="P66" s="18">
        <f t="shared" si="45"/>
        <v>2.65415739785191</v>
      </c>
      <c r="Q66" s="23">
        <f t="shared" si="46"/>
        <v>0.769705645377054</v>
      </c>
      <c r="R66" s="18">
        <f t="shared" si="47"/>
        <v>0.80117865</v>
      </c>
      <c r="S66" s="24">
        <f t="shared" si="48"/>
        <v>0.960716620914766</v>
      </c>
      <c r="T66" s="3">
        <v>0.27</v>
      </c>
      <c r="U66" s="25">
        <f t="shared" si="49"/>
        <v>0.259393487646987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0.32560015464981</v>
      </c>
      <c r="AC66" s="28">
        <f t="shared" si="51"/>
        <v>10.2321666666667</v>
      </c>
      <c r="AD66" s="1">
        <f t="shared" si="52"/>
        <v>0.29</v>
      </c>
      <c r="AE66" s="29">
        <f t="shared" si="53"/>
        <v>171.242534246575</v>
      </c>
      <c r="AF66" s="1">
        <f t="shared" si="54"/>
        <v>5705107.79285968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20.571079433</v>
      </c>
      <c r="E67" s="19">
        <f t="shared" si="55"/>
        <v>24.2605676619355</v>
      </c>
      <c r="F67" s="16" t="s">
        <v>73</v>
      </c>
      <c r="G67" s="13">
        <v>10</v>
      </c>
      <c r="H67" s="18">
        <f t="shared" si="40"/>
        <v>20.571079433</v>
      </c>
      <c r="I67" s="18">
        <f t="shared" si="41"/>
        <v>293.721079433</v>
      </c>
      <c r="J67" s="18">
        <f t="shared" si="42"/>
        <v>0.211560991248352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8.42413278434526</v>
      </c>
      <c r="P67" s="18">
        <f t="shared" si="45"/>
        <v>1.78221788226382</v>
      </c>
      <c r="Q67" s="23">
        <f t="shared" si="46"/>
        <v>0.516843185856508</v>
      </c>
      <c r="R67" s="18">
        <f t="shared" si="47"/>
        <v>0.80117865</v>
      </c>
      <c r="S67" s="24">
        <f t="shared" si="48"/>
        <v>0.645103543206635</v>
      </c>
      <c r="T67" s="3">
        <v>0.27</v>
      </c>
      <c r="U67" s="25">
        <f t="shared" si="49"/>
        <v>0.174177956665791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0.309042776980163</v>
      </c>
      <c r="AC67" s="28">
        <f t="shared" si="51"/>
        <v>10.2321666666667</v>
      </c>
      <c r="AD67" s="1">
        <f t="shared" si="52"/>
        <v>0.29</v>
      </c>
      <c r="AE67" s="29">
        <f t="shared" si="53"/>
        <v>171.242534246575</v>
      </c>
      <c r="AF67" s="1">
        <f t="shared" si="54"/>
        <v>5414992.37668607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15.5342228174194</v>
      </c>
      <c r="E68" s="19">
        <f t="shared" si="55"/>
        <v>20.571079433</v>
      </c>
      <c r="F68" s="16" t="s">
        <v>73</v>
      </c>
      <c r="G68" s="13">
        <v>11</v>
      </c>
      <c r="H68" s="18">
        <f t="shared" si="40"/>
        <v>15.5342228174194</v>
      </c>
      <c r="I68" s="18">
        <f t="shared" si="41"/>
        <v>288.684222817419</v>
      </c>
      <c r="J68" s="18">
        <f t="shared" si="42"/>
        <v>0.118644082769542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6.30981915697736</v>
      </c>
      <c r="O68" s="18">
        <f t="shared" si="56"/>
        <v>3.09478074510407</v>
      </c>
      <c r="P68" s="18">
        <f t="shared" si="45"/>
        <v>0.367177422875712</v>
      </c>
      <c r="Q68" s="23">
        <f t="shared" si="46"/>
        <v>0.106481452633957</v>
      </c>
      <c r="R68" s="18">
        <f t="shared" si="47"/>
        <v>0.80117865</v>
      </c>
      <c r="S68" s="24">
        <f t="shared" si="48"/>
        <v>0.132906003715846</v>
      </c>
      <c r="T68" s="3">
        <v>0.27</v>
      </c>
      <c r="U68" s="25">
        <f t="shared" si="49"/>
        <v>0.0358846210032785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0.282172381860937</v>
      </c>
      <c r="AC68" s="28">
        <f t="shared" si="51"/>
        <v>10.2321666666667</v>
      </c>
      <c r="AD68" s="1">
        <f t="shared" si="52"/>
        <v>0.29</v>
      </c>
      <c r="AE68" s="29">
        <f t="shared" si="53"/>
        <v>171.242534246575</v>
      </c>
      <c r="AF68" s="1">
        <f t="shared" si="54"/>
        <v>4944174.1095486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13.8093120814667</v>
      </c>
      <c r="E69" s="19">
        <f t="shared" si="55"/>
        <v>15.5342228174194</v>
      </c>
      <c r="F69" s="16" t="s">
        <v>75</v>
      </c>
      <c r="G69" s="13">
        <v>12</v>
      </c>
      <c r="H69" s="18">
        <f t="shared" si="40"/>
        <v>13.8093120814667</v>
      </c>
      <c r="I69" s="18">
        <f t="shared" si="41"/>
        <v>286.959312081467</v>
      </c>
      <c r="J69" s="18">
        <f t="shared" si="42"/>
        <v>0.0968717858134564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5.49028832222836</v>
      </c>
      <c r="P69" s="18">
        <f t="shared" si="45"/>
        <v>0.531854034405026</v>
      </c>
      <c r="Q69" s="23">
        <f t="shared" si="46"/>
        <v>0.154237669977458</v>
      </c>
      <c r="R69" s="18">
        <f t="shared" si="47"/>
        <v>0.80117865</v>
      </c>
      <c r="S69" s="24">
        <f t="shared" si="48"/>
        <v>0.192513454992164</v>
      </c>
      <c r="T69" s="3">
        <v>0.27</v>
      </c>
      <c r="U69" s="25">
        <f t="shared" si="49"/>
        <v>0.0519786328478843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0.236499448362344</v>
      </c>
      <c r="AC69" s="28">
        <f t="shared" si="51"/>
        <v>10.2321666666667</v>
      </c>
      <c r="AD69" s="1">
        <f t="shared" si="52"/>
        <v>0.29</v>
      </c>
      <c r="AE69" s="29">
        <f t="shared" si="53"/>
        <v>171.242534246575</v>
      </c>
      <c r="AF69" s="1">
        <f t="shared" si="54"/>
        <v>4143901.12102428</v>
      </c>
      <c r="AG69" s="1">
        <f>SUM(AF58:AF69)</f>
        <v>57731500.0227734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5.09162766925807</v>
      </c>
      <c r="E70" s="19">
        <f t="shared" si="55"/>
        <v>13.8093120814667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6.94224548351613</v>
      </c>
      <c r="E74" s="16"/>
      <c r="F74" s="16"/>
      <c r="G74" s="13">
        <v>1</v>
      </c>
      <c r="H74" s="18">
        <f t="shared" ref="H74:H85" si="57">E75</f>
        <v>6.94224548351613</v>
      </c>
      <c r="I74" s="18">
        <f t="shared" ref="I74:I85" si="58">H74+273.15</f>
        <v>280.092245483516</v>
      </c>
      <c r="J74" s="18">
        <f t="shared" ref="J74:J85" si="59">EXP(($C$16*(I74-$C$14))/($C$17*I74*$C$14))</f>
        <v>0.0421611364559262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0.0219752275435579</v>
      </c>
      <c r="Q74" s="23">
        <f t="shared" ref="Q74:Q85" si="63">P74*$B$76</f>
        <v>0.00659256826306736</v>
      </c>
      <c r="R74" s="18">
        <f t="shared" ref="R74:R85" si="64">L74*$B$76</f>
        <v>0.156366</v>
      </c>
      <c r="S74" s="24">
        <f t="shared" ref="S74:S85" si="65">Q74/R74</f>
        <v>0.0421611364559262</v>
      </c>
      <c r="T74" s="3">
        <v>0.01</v>
      </c>
      <c r="U74" s="25">
        <f t="shared" ref="U74:U85" si="66">S74*T74</f>
        <v>0.000421611364559262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0.0103716113645593</v>
      </c>
      <c r="AU74" s="28">
        <f t="shared" ref="AU74:AU85" si="70">$B$74/12</f>
        <v>52.122</v>
      </c>
      <c r="AV74" s="1">
        <f t="shared" ref="AV74:AV85" si="71">$B$76</f>
        <v>0.3</v>
      </c>
      <c r="AW74" s="2">
        <f t="shared" ref="AW74:AW85" si="72">$E$8</f>
        <v>10.7142088870933</v>
      </c>
      <c r="AX74" s="1">
        <f t="shared" ref="AX74:AX85" si="73">AW74*10000*AV74*0.67*AU74*AT74</f>
        <v>11641.8895175323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0.27887385716129</v>
      </c>
      <c r="E75" s="19">
        <f t="shared" ref="E75:E86" si="74">D74</f>
        <v>6.94224548351613</v>
      </c>
      <c r="F75" s="16" t="s">
        <v>73</v>
      </c>
      <c r="G75" s="13">
        <v>2</v>
      </c>
      <c r="H75" s="18">
        <f t="shared" si="57"/>
        <v>0.27887385716129</v>
      </c>
      <c r="I75" s="18">
        <f t="shared" si="58"/>
        <v>273.428873857161</v>
      </c>
      <c r="J75" s="18">
        <f t="shared" si="59"/>
        <v>0.0180715884722375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1.02046477245644</v>
      </c>
      <c r="P75" s="18">
        <f t="shared" si="62"/>
        <v>0.0184414194182483</v>
      </c>
      <c r="Q75" s="23">
        <f t="shared" si="63"/>
        <v>0.00553242582547449</v>
      </c>
      <c r="R75" s="18">
        <f t="shared" si="64"/>
        <v>0.156366</v>
      </c>
      <c r="S75" s="24">
        <f t="shared" si="65"/>
        <v>0.0353812582369216</v>
      </c>
      <c r="T75" s="3">
        <v>0.01</v>
      </c>
      <c r="U75" s="25">
        <f t="shared" si="66"/>
        <v>0.000353812582369216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0.00584381258236922</v>
      </c>
      <c r="AU75" s="28">
        <f t="shared" si="70"/>
        <v>52.122</v>
      </c>
      <c r="AV75" s="1">
        <f t="shared" si="71"/>
        <v>0.3</v>
      </c>
      <c r="AW75" s="2">
        <f t="shared" si="72"/>
        <v>10.7142088870933</v>
      </c>
      <c r="AX75" s="1">
        <f t="shared" si="73"/>
        <v>6559.54200883218</v>
      </c>
    </row>
    <row r="76" s="1" customFormat="1" spans="1:50">
      <c r="A76" s="13" t="s">
        <v>38</v>
      </c>
      <c r="B76" s="13">
        <f>H8</f>
        <v>0.3</v>
      </c>
      <c r="C76" s="16">
        <v>2</v>
      </c>
      <c r="D76" s="17">
        <v>8.08198074703571</v>
      </c>
      <c r="E76" s="19">
        <f t="shared" si="74"/>
        <v>0.27887385716129</v>
      </c>
      <c r="F76" s="16" t="s">
        <v>73</v>
      </c>
      <c r="G76" s="13">
        <v>3</v>
      </c>
      <c r="H76" s="18">
        <f t="shared" si="57"/>
        <v>8.08198074703571</v>
      </c>
      <c r="I76" s="18">
        <f t="shared" si="58"/>
        <v>281.231980747036</v>
      </c>
      <c r="J76" s="18">
        <f t="shared" si="59"/>
        <v>0.0485396192934284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1.52324335303819</v>
      </c>
      <c r="P76" s="18">
        <f t="shared" si="62"/>
        <v>0.0739376524477193</v>
      </c>
      <c r="Q76" s="23">
        <f t="shared" si="63"/>
        <v>0.0221812957343158</v>
      </c>
      <c r="R76" s="18">
        <f t="shared" si="64"/>
        <v>0.156366</v>
      </c>
      <c r="S76" s="24">
        <f t="shared" si="65"/>
        <v>0.141854979562794</v>
      </c>
      <c r="T76" s="3">
        <v>0.01</v>
      </c>
      <c r="U76" s="25">
        <f t="shared" si="66"/>
        <v>0.00141854979562794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0.00690854979562794</v>
      </c>
      <c r="AU76" s="28">
        <f t="shared" si="70"/>
        <v>52.122</v>
      </c>
      <c r="AV76" s="1">
        <f t="shared" si="71"/>
        <v>0.3</v>
      </c>
      <c r="AW76" s="2">
        <f t="shared" si="72"/>
        <v>10.7142088870933</v>
      </c>
      <c r="AX76" s="1">
        <f t="shared" si="73"/>
        <v>7754.68445741254</v>
      </c>
    </row>
    <row r="77" s="1" customFormat="1" spans="1:50">
      <c r="A77" s="13"/>
      <c r="B77" s="13"/>
      <c r="C77" s="16">
        <v>3</v>
      </c>
      <c r="D77" s="17">
        <v>8.21291983287097</v>
      </c>
      <c r="E77" s="19">
        <f t="shared" si="74"/>
        <v>8.08198074703571</v>
      </c>
      <c r="F77" s="16" t="s">
        <v>73</v>
      </c>
      <c r="G77" s="13">
        <v>4</v>
      </c>
      <c r="H77" s="18">
        <f t="shared" si="57"/>
        <v>8.21291983287097</v>
      </c>
      <c r="I77" s="18">
        <f t="shared" si="58"/>
        <v>281.362919832871</v>
      </c>
      <c r="J77" s="18">
        <f t="shared" si="59"/>
        <v>0.0493280313800704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1.97052570059047</v>
      </c>
      <c r="P77" s="18">
        <f t="shared" si="62"/>
        <v>0.0972021535939621</v>
      </c>
      <c r="Q77" s="23">
        <f t="shared" si="63"/>
        <v>0.0291606460781886</v>
      </c>
      <c r="R77" s="18">
        <f t="shared" si="64"/>
        <v>0.156366</v>
      </c>
      <c r="S77" s="24">
        <f t="shared" si="65"/>
        <v>0.186489684958294</v>
      </c>
      <c r="T77" s="3">
        <v>0.01</v>
      </c>
      <c r="U77" s="25">
        <f t="shared" si="66"/>
        <v>0.00186489684958294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0.00735489684958294</v>
      </c>
      <c r="AU77" s="28">
        <f t="shared" si="70"/>
        <v>52.122</v>
      </c>
      <c r="AV77" s="1">
        <f t="shared" si="71"/>
        <v>0.3</v>
      </c>
      <c r="AW77" s="2">
        <f t="shared" si="72"/>
        <v>10.7142088870933</v>
      </c>
      <c r="AX77" s="1">
        <f t="shared" si="73"/>
        <v>8255.69851453163</v>
      </c>
    </row>
    <row r="78" s="1" customFormat="1" spans="1:50">
      <c r="A78" s="13"/>
      <c r="B78" s="13"/>
      <c r="C78" s="16">
        <v>4</v>
      </c>
      <c r="D78" s="17">
        <v>15.5791496899</v>
      </c>
      <c r="E78" s="19">
        <f t="shared" si="74"/>
        <v>8.21291983287097</v>
      </c>
      <c r="F78" s="16" t="s">
        <v>73</v>
      </c>
      <c r="G78" s="13">
        <v>5</v>
      </c>
      <c r="H78" s="18">
        <f t="shared" si="57"/>
        <v>15.5791496899</v>
      </c>
      <c r="I78" s="18">
        <f t="shared" si="58"/>
        <v>288.7291496899</v>
      </c>
      <c r="J78" s="18">
        <f t="shared" si="59"/>
        <v>0.119268384413171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1.77965736964669</v>
      </c>
      <c r="O78" s="18">
        <f t="shared" si="75"/>
        <v>0.614886177349826</v>
      </c>
      <c r="P78" s="18">
        <f t="shared" si="62"/>
        <v>0.0733364809705043</v>
      </c>
      <c r="Q78" s="23">
        <f t="shared" si="63"/>
        <v>0.0220009442911513</v>
      </c>
      <c r="R78" s="18">
        <f t="shared" si="64"/>
        <v>0.156366</v>
      </c>
      <c r="S78" s="24">
        <f t="shared" si="65"/>
        <v>0.140701586605472</v>
      </c>
      <c r="T78" s="3">
        <v>0.01</v>
      </c>
      <c r="U78" s="25">
        <f t="shared" si="66"/>
        <v>0.00140701586605472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0.0113570158660547</v>
      </c>
      <c r="AU78" s="28">
        <f t="shared" si="70"/>
        <v>52.122</v>
      </c>
      <c r="AV78" s="1">
        <f t="shared" si="71"/>
        <v>0.3</v>
      </c>
      <c r="AW78" s="2">
        <f t="shared" si="72"/>
        <v>10.7142088870933</v>
      </c>
      <c r="AX78" s="1">
        <f t="shared" si="73"/>
        <v>12747.98286535</v>
      </c>
    </row>
    <row r="79" s="1" customFormat="1" spans="1:50">
      <c r="A79" s="13"/>
      <c r="B79" s="13"/>
      <c r="C79" s="16">
        <v>5</v>
      </c>
      <c r="D79" s="17">
        <v>19.6322999593548</v>
      </c>
      <c r="E79" s="19">
        <f t="shared" si="74"/>
        <v>15.5791496899</v>
      </c>
      <c r="F79" s="16" t="s">
        <v>75</v>
      </c>
      <c r="G79" s="13">
        <v>6</v>
      </c>
      <c r="H79" s="18">
        <f t="shared" si="57"/>
        <v>19.6322999593548</v>
      </c>
      <c r="I79" s="18">
        <f t="shared" si="58"/>
        <v>292.782299959355</v>
      </c>
      <c r="J79" s="18">
        <f t="shared" si="59"/>
        <v>0.190227669660836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1.06276969637932</v>
      </c>
      <c r="P79" s="18">
        <f t="shared" si="62"/>
        <v>0.202168202728393</v>
      </c>
      <c r="Q79" s="23">
        <f t="shared" si="63"/>
        <v>0.0606504608185178</v>
      </c>
      <c r="R79" s="18">
        <f t="shared" si="64"/>
        <v>0.156366</v>
      </c>
      <c r="S79" s="24">
        <f t="shared" si="65"/>
        <v>0.38787499084531</v>
      </c>
      <c r="T79" s="3">
        <v>0.01</v>
      </c>
      <c r="U79" s="25">
        <f t="shared" si="66"/>
        <v>0.0038787499084531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0.0138287499084531</v>
      </c>
      <c r="AU79" s="28">
        <f t="shared" si="70"/>
        <v>52.122</v>
      </c>
      <c r="AV79" s="1">
        <f t="shared" si="71"/>
        <v>0.3</v>
      </c>
      <c r="AW79" s="2">
        <f t="shared" si="72"/>
        <v>10.7142088870933</v>
      </c>
      <c r="AX79" s="1">
        <f t="shared" si="73"/>
        <v>15522.4461215278</v>
      </c>
    </row>
    <row r="80" s="1" customFormat="1" spans="1:50">
      <c r="A80" s="13"/>
      <c r="B80" s="13"/>
      <c r="C80" s="16">
        <v>6</v>
      </c>
      <c r="D80" s="17">
        <v>22.375934308</v>
      </c>
      <c r="E80" s="19">
        <f t="shared" si="74"/>
        <v>19.6322999593548</v>
      </c>
      <c r="F80" s="16" t="s">
        <v>73</v>
      </c>
      <c r="G80" s="13">
        <v>7</v>
      </c>
      <c r="H80" s="18">
        <f t="shared" si="57"/>
        <v>22.375934308</v>
      </c>
      <c r="I80" s="18">
        <f t="shared" si="58"/>
        <v>295.525934308</v>
      </c>
      <c r="J80" s="18">
        <f t="shared" si="59"/>
        <v>0.25903619115161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1.38182149365093</v>
      </c>
      <c r="P80" s="18">
        <f t="shared" si="62"/>
        <v>0.357941776566765</v>
      </c>
      <c r="Q80" s="23">
        <f t="shared" si="63"/>
        <v>0.10738253297003</v>
      </c>
      <c r="R80" s="18">
        <f t="shared" si="64"/>
        <v>0.156366</v>
      </c>
      <c r="S80" s="24">
        <f t="shared" si="65"/>
        <v>0.686738376437522</v>
      </c>
      <c r="T80" s="3">
        <v>0.01</v>
      </c>
      <c r="U80" s="25">
        <f t="shared" si="66"/>
        <v>0.00686738376437522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0.0168173837643752</v>
      </c>
      <c r="AU80" s="28">
        <f t="shared" si="70"/>
        <v>52.122</v>
      </c>
      <c r="AV80" s="1">
        <f t="shared" si="71"/>
        <v>0.3</v>
      </c>
      <c r="AW80" s="2">
        <f t="shared" si="72"/>
        <v>10.7142088870933</v>
      </c>
      <c r="AX80" s="1">
        <f t="shared" si="73"/>
        <v>18877.1172460065</v>
      </c>
    </row>
    <row r="81" s="1" customFormat="1" spans="1:50">
      <c r="A81" s="13"/>
      <c r="B81" s="13"/>
      <c r="C81" s="16">
        <v>7</v>
      </c>
      <c r="D81" s="17">
        <v>24.3394600090323</v>
      </c>
      <c r="E81" s="19">
        <f t="shared" si="74"/>
        <v>22.375934308</v>
      </c>
      <c r="F81" s="16" t="s">
        <v>73</v>
      </c>
      <c r="G81" s="13">
        <v>8</v>
      </c>
      <c r="H81" s="18">
        <f t="shared" si="57"/>
        <v>24.3394600090323</v>
      </c>
      <c r="I81" s="18">
        <f t="shared" si="58"/>
        <v>297.489460009032</v>
      </c>
      <c r="J81" s="18">
        <f t="shared" si="59"/>
        <v>0.321961085139168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1.54509971708416</v>
      </c>
      <c r="P81" s="18">
        <f t="shared" si="62"/>
        <v>0.497461981560639</v>
      </c>
      <c r="Q81" s="23">
        <f t="shared" si="63"/>
        <v>0.149238594468192</v>
      </c>
      <c r="R81" s="18">
        <f t="shared" si="64"/>
        <v>0.156366</v>
      </c>
      <c r="S81" s="24">
        <f t="shared" si="65"/>
        <v>0.954418444343346</v>
      </c>
      <c r="T81" s="3">
        <v>0.01</v>
      </c>
      <c r="U81" s="25">
        <f t="shared" si="66"/>
        <v>0.00954418444343346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0.0194941844434335</v>
      </c>
      <c r="AU81" s="28">
        <f t="shared" si="70"/>
        <v>52.122</v>
      </c>
      <c r="AV81" s="1">
        <f t="shared" si="71"/>
        <v>0.3</v>
      </c>
      <c r="AW81" s="2">
        <f t="shared" si="72"/>
        <v>10.7142088870933</v>
      </c>
      <c r="AX81" s="1">
        <f t="shared" si="73"/>
        <v>21881.7629727581</v>
      </c>
    </row>
    <row r="82" s="1" customFormat="1" spans="1:50">
      <c r="A82" s="13"/>
      <c r="B82" s="13"/>
      <c r="C82" s="16">
        <v>8</v>
      </c>
      <c r="D82" s="17">
        <v>24.2605676619355</v>
      </c>
      <c r="E82" s="19">
        <f t="shared" si="74"/>
        <v>24.3394600090323</v>
      </c>
      <c r="F82" s="16" t="s">
        <v>73</v>
      </c>
      <c r="G82" s="13">
        <v>9</v>
      </c>
      <c r="H82" s="18">
        <f t="shared" si="57"/>
        <v>24.2605676619355</v>
      </c>
      <c r="I82" s="18">
        <f t="shared" si="58"/>
        <v>297.410567661935</v>
      </c>
      <c r="J82" s="18">
        <f t="shared" si="59"/>
        <v>0.319177899827926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1.56885773552352</v>
      </c>
      <c r="P82" s="18">
        <f t="shared" si="62"/>
        <v>0.500744717153194</v>
      </c>
      <c r="Q82" s="23">
        <f t="shared" si="63"/>
        <v>0.150223415145958</v>
      </c>
      <c r="R82" s="18">
        <f t="shared" si="64"/>
        <v>0.156366</v>
      </c>
      <c r="S82" s="24">
        <f t="shared" si="65"/>
        <v>0.960716620914766</v>
      </c>
      <c r="T82" s="3">
        <v>0.01</v>
      </c>
      <c r="U82" s="25">
        <f t="shared" si="66"/>
        <v>0.00960716620914766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0.0195571662091477</v>
      </c>
      <c r="AU82" s="28">
        <f t="shared" si="70"/>
        <v>52.122</v>
      </c>
      <c r="AV82" s="1">
        <f t="shared" si="71"/>
        <v>0.3</v>
      </c>
      <c r="AW82" s="2">
        <f t="shared" si="72"/>
        <v>10.7142088870933</v>
      </c>
      <c r="AX82" s="1">
        <f t="shared" si="73"/>
        <v>21952.4585216262</v>
      </c>
    </row>
    <row r="83" s="1" customFormat="1" spans="1:50">
      <c r="A83" s="13"/>
      <c r="B83" s="13"/>
      <c r="C83" s="16">
        <v>9</v>
      </c>
      <c r="D83" s="17">
        <v>20.571079433</v>
      </c>
      <c r="E83" s="19">
        <f t="shared" si="74"/>
        <v>24.2605676619355</v>
      </c>
      <c r="F83" s="16" t="s">
        <v>73</v>
      </c>
      <c r="G83" s="13">
        <v>10</v>
      </c>
      <c r="H83" s="18">
        <f t="shared" si="57"/>
        <v>20.571079433</v>
      </c>
      <c r="I83" s="18">
        <f t="shared" si="58"/>
        <v>293.721079433</v>
      </c>
      <c r="J83" s="18">
        <f t="shared" si="59"/>
        <v>0.211560991248352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1.58933301837033</v>
      </c>
      <c r="P83" s="18">
        <f t="shared" si="62"/>
        <v>0.336240868790162</v>
      </c>
      <c r="Q83" s="23">
        <f t="shared" si="63"/>
        <v>0.100872260637049</v>
      </c>
      <c r="R83" s="18">
        <f t="shared" si="64"/>
        <v>0.156366</v>
      </c>
      <c r="S83" s="24">
        <f t="shared" si="65"/>
        <v>0.645103543206635</v>
      </c>
      <c r="T83" s="3">
        <v>0.01</v>
      </c>
      <c r="U83" s="25">
        <f t="shared" si="66"/>
        <v>0.00645103543206635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0.0164010354320663</v>
      </c>
      <c r="AU83" s="28">
        <f t="shared" si="70"/>
        <v>52.122</v>
      </c>
      <c r="AV83" s="1">
        <f t="shared" si="71"/>
        <v>0.3</v>
      </c>
      <c r="AW83" s="2">
        <f t="shared" si="72"/>
        <v>10.7142088870933</v>
      </c>
      <c r="AX83" s="1">
        <f t="shared" si="73"/>
        <v>18409.7760475007</v>
      </c>
    </row>
    <row r="84" s="1" customFormat="1" spans="1:50">
      <c r="A84" s="13"/>
      <c r="B84" s="13"/>
      <c r="C84" s="16">
        <v>10</v>
      </c>
      <c r="D84" s="17">
        <v>15.5342228174194</v>
      </c>
      <c r="E84" s="19">
        <f t="shared" si="74"/>
        <v>20.571079433</v>
      </c>
      <c r="F84" s="16" t="s">
        <v>73</v>
      </c>
      <c r="G84" s="13">
        <v>11</v>
      </c>
      <c r="H84" s="18">
        <f t="shared" si="57"/>
        <v>15.5342228174194</v>
      </c>
      <c r="I84" s="18">
        <f t="shared" si="58"/>
        <v>288.684222817419</v>
      </c>
      <c r="J84" s="18">
        <f t="shared" si="59"/>
        <v>0.118644082769542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1.19043754210116</v>
      </c>
      <c r="O84" s="18">
        <f t="shared" si="75"/>
        <v>0.583874607479008</v>
      </c>
      <c r="P84" s="18">
        <f t="shared" si="62"/>
        <v>0.0692732672567733</v>
      </c>
      <c r="Q84" s="23">
        <f t="shared" si="63"/>
        <v>0.020781980177032</v>
      </c>
      <c r="R84" s="18">
        <f t="shared" si="64"/>
        <v>0.156366</v>
      </c>
      <c r="S84" s="24">
        <f t="shared" si="65"/>
        <v>0.132906003715846</v>
      </c>
      <c r="T84" s="3">
        <v>0.01</v>
      </c>
      <c r="U84" s="25">
        <f t="shared" si="66"/>
        <v>0.00132906003715846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0.0112790600371585</v>
      </c>
      <c r="AU84" s="28">
        <f t="shared" si="70"/>
        <v>52.122</v>
      </c>
      <c r="AV84" s="1">
        <f t="shared" si="71"/>
        <v>0.3</v>
      </c>
      <c r="AW84" s="2">
        <f t="shared" si="72"/>
        <v>10.7142088870933</v>
      </c>
      <c r="AX84" s="1">
        <f t="shared" si="73"/>
        <v>12660.4792831816</v>
      </c>
    </row>
    <row r="85" s="1" customFormat="1" spans="1:51">
      <c r="A85" s="13"/>
      <c r="B85" s="13"/>
      <c r="C85" s="16">
        <v>11</v>
      </c>
      <c r="D85" s="17">
        <v>13.8093120814667</v>
      </c>
      <c r="E85" s="19">
        <f t="shared" si="74"/>
        <v>15.5342228174194</v>
      </c>
      <c r="F85" s="16" t="s">
        <v>75</v>
      </c>
      <c r="G85" s="13">
        <v>12</v>
      </c>
      <c r="H85" s="18">
        <f t="shared" si="57"/>
        <v>13.8093120814667</v>
      </c>
      <c r="I85" s="18">
        <f t="shared" si="58"/>
        <v>286.959312081467</v>
      </c>
      <c r="J85" s="18">
        <f t="shared" si="59"/>
        <v>0.0968717858134564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1.03582134022224</v>
      </c>
      <c r="P85" s="18">
        <f t="shared" si="62"/>
        <v>0.100341863011016</v>
      </c>
      <c r="Q85" s="23">
        <f t="shared" si="63"/>
        <v>0.0301025589033047</v>
      </c>
      <c r="R85" s="18">
        <f t="shared" si="64"/>
        <v>0.156366</v>
      </c>
      <c r="S85" s="24">
        <f t="shared" si="65"/>
        <v>0.192513454992164</v>
      </c>
      <c r="T85" s="3">
        <v>0.01</v>
      </c>
      <c r="U85" s="25">
        <f t="shared" si="66"/>
        <v>0.00192513454992164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0.00741513454992164</v>
      </c>
      <c r="AU85" s="28">
        <f t="shared" si="70"/>
        <v>52.122</v>
      </c>
      <c r="AV85" s="1">
        <f t="shared" si="71"/>
        <v>0.3</v>
      </c>
      <c r="AW85" s="2">
        <f t="shared" si="72"/>
        <v>10.7142088870933</v>
      </c>
      <c r="AX85" s="1">
        <f t="shared" si="73"/>
        <v>8323.31391463519</v>
      </c>
      <c r="AY85" s="1">
        <f>SUM(AX74:AX85)</f>
        <v>164587.151470895</v>
      </c>
    </row>
    <row r="86" s="1" customFormat="1" spans="1:46">
      <c r="A86" s="13"/>
      <c r="B86" s="13"/>
      <c r="C86" s="16">
        <v>12</v>
      </c>
      <c r="D86" s="17">
        <v>5.09162766925807</v>
      </c>
      <c r="E86" s="19">
        <f t="shared" si="74"/>
        <v>13.8093120814667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6.94224548351613</v>
      </c>
      <c r="E90" s="16"/>
      <c r="F90" s="16"/>
      <c r="G90" s="13">
        <v>1</v>
      </c>
      <c r="H90" s="18">
        <f t="shared" ref="H90:H101" si="76">E91</f>
        <v>6.94224548351613</v>
      </c>
      <c r="I90" s="18">
        <f t="shared" ref="I90:I101" si="77">H90+273.15</f>
        <v>280.092245483516</v>
      </c>
      <c r="J90" s="18">
        <f t="shared" ref="J90:J101" si="78">EXP(($C$16*(I90-$C$14))/($C$17*I90*$C$14))</f>
        <v>0.0421611364559262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0.0120032755490022</v>
      </c>
      <c r="Q90" s="23">
        <f t="shared" ref="Q90:Q101" si="82">P90*$B$76</f>
        <v>0.00360098266470066</v>
      </c>
      <c r="R90" s="18">
        <f t="shared" ref="R90:R101" si="83">L90*$B$76</f>
        <v>0.08541</v>
      </c>
      <c r="S90" s="24">
        <f t="shared" ref="S90:S101" si="84">Q90/R90</f>
        <v>0.0421611364559262</v>
      </c>
      <c r="T90" s="3">
        <v>0.01</v>
      </c>
      <c r="U90" s="25">
        <f t="shared" ref="U90:U101" si="85">S90*T90</f>
        <v>0.000421611364559262</v>
      </c>
      <c r="V90" s="24"/>
      <c r="W90" s="3"/>
      <c r="X90" s="3"/>
      <c r="Y90" s="27"/>
      <c r="Z90" s="3"/>
      <c r="AA90" s="26"/>
      <c r="AB90" s="3"/>
      <c r="AC90" s="3"/>
      <c r="AD90" s="3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0.0103716113645593</v>
      </c>
      <c r="AU90" s="28">
        <f t="shared" ref="AU90:AU101" si="89">$B$90/12</f>
        <v>28.47</v>
      </c>
      <c r="AV90" s="1">
        <f t="shared" ref="AV90:AV101" si="90">$B$76</f>
        <v>0.3</v>
      </c>
      <c r="AW90" s="2">
        <f t="shared" ref="AW90:AW101" si="91">$E$9</f>
        <v>0.15</v>
      </c>
      <c r="AX90" s="1">
        <f t="shared" ref="AX90:AX101" si="92">AW90*10000*AV90*0.67*AU90*AT90</f>
        <v>89.0268523280241</v>
      </c>
      <c r="AZ90" s="2">
        <f t="shared" ref="AZ90:AZ101" si="93">$E$10</f>
        <v>0.34102284778416</v>
      </c>
      <c r="BA90" s="1">
        <f t="shared" ref="BA90:BA101" si="94">AZ90*10000*AV90*0.67*AU90*AT90</f>
        <v>202.401271401084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0.27887385716129</v>
      </c>
      <c r="E91" s="19">
        <f t="shared" ref="E91:E102" si="95">D90</f>
        <v>6.94224548351613</v>
      </c>
      <c r="F91" s="16" t="s">
        <v>73</v>
      </c>
      <c r="G91" s="13">
        <v>2</v>
      </c>
      <c r="H91" s="18">
        <f t="shared" si="76"/>
        <v>0.27887385716129</v>
      </c>
      <c r="I91" s="18">
        <f t="shared" si="77"/>
        <v>273.428873857161</v>
      </c>
      <c r="J91" s="18">
        <f t="shared" si="78"/>
        <v>0.0180715884722375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0.557396724450998</v>
      </c>
      <c r="P91" s="18">
        <f t="shared" si="81"/>
        <v>0.0100730442200516</v>
      </c>
      <c r="Q91" s="23">
        <f t="shared" si="82"/>
        <v>0.00302191326601548</v>
      </c>
      <c r="R91" s="18">
        <f t="shared" si="83"/>
        <v>0.08541</v>
      </c>
      <c r="S91" s="24">
        <f t="shared" si="84"/>
        <v>0.0353812582369217</v>
      </c>
      <c r="T91" s="3">
        <v>0.01</v>
      </c>
      <c r="U91" s="25">
        <f t="shared" si="85"/>
        <v>0.000353812582369217</v>
      </c>
      <c r="V91" s="24"/>
      <c r="W91" s="3"/>
      <c r="X91" s="3"/>
      <c r="Y91" s="27"/>
      <c r="Z91" s="3"/>
      <c r="AA91" s="26"/>
      <c r="AB91" s="3"/>
      <c r="AC91" s="3"/>
      <c r="AD91" s="3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0.00584381258236922</v>
      </c>
      <c r="AU91" s="28">
        <f t="shared" si="89"/>
        <v>28.47</v>
      </c>
      <c r="AV91" s="1">
        <f t="shared" si="90"/>
        <v>0.3</v>
      </c>
      <c r="AW91" s="2">
        <f t="shared" si="91"/>
        <v>0.15</v>
      </c>
      <c r="AX91" s="1">
        <f t="shared" si="92"/>
        <v>50.1615632823456</v>
      </c>
      <c r="AZ91" s="2">
        <f t="shared" si="93"/>
        <v>0.34102284778416</v>
      </c>
      <c r="BA91" s="1">
        <f t="shared" si="94"/>
        <v>114.041594399006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8.08198074703571</v>
      </c>
      <c r="E92" s="19">
        <f t="shared" si="95"/>
        <v>0.27887385716129</v>
      </c>
      <c r="F92" s="16" t="s">
        <v>73</v>
      </c>
      <c r="G92" s="13">
        <v>3</v>
      </c>
      <c r="H92" s="18">
        <f t="shared" si="76"/>
        <v>8.08198074703571</v>
      </c>
      <c r="I92" s="18">
        <f t="shared" si="77"/>
        <v>281.231980747036</v>
      </c>
      <c r="J92" s="18">
        <f t="shared" si="78"/>
        <v>0.0485396192934284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0.832023680230946</v>
      </c>
      <c r="P92" s="18">
        <f t="shared" si="81"/>
        <v>0.0403861126815273</v>
      </c>
      <c r="Q92" s="23">
        <f t="shared" si="82"/>
        <v>0.0121158338044582</v>
      </c>
      <c r="R92" s="18">
        <f t="shared" si="83"/>
        <v>0.08541</v>
      </c>
      <c r="S92" s="24">
        <f t="shared" si="84"/>
        <v>0.141854979562794</v>
      </c>
      <c r="T92" s="3">
        <v>0.01</v>
      </c>
      <c r="U92" s="25">
        <f t="shared" si="85"/>
        <v>0.00141854979562794</v>
      </c>
      <c r="V92" s="24"/>
      <c r="W92" s="3"/>
      <c r="X92" s="3"/>
      <c r="Y92" s="27"/>
      <c r="Z92" s="3"/>
      <c r="AA92" s="26"/>
      <c r="AB92" s="3"/>
      <c r="AC92" s="3"/>
      <c r="AD92" s="3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0.00690854979562794</v>
      </c>
      <c r="AU92" s="28">
        <f t="shared" si="89"/>
        <v>28.47</v>
      </c>
      <c r="AV92" s="1">
        <f t="shared" si="90"/>
        <v>0.3</v>
      </c>
      <c r="AW92" s="2">
        <f t="shared" si="91"/>
        <v>0.15</v>
      </c>
      <c r="AX92" s="1">
        <f t="shared" si="92"/>
        <v>59.3009534234805</v>
      </c>
      <c r="AZ92" s="2">
        <f t="shared" si="93"/>
        <v>0.34102284778416</v>
      </c>
      <c r="BA92" s="1">
        <f t="shared" si="94"/>
        <v>134.819866751941</v>
      </c>
    </row>
    <row r="93" s="1" customFormat="1" spans="1:53">
      <c r="A93" s="13"/>
      <c r="B93" s="13"/>
      <c r="C93" s="16">
        <v>3</v>
      </c>
      <c r="D93" s="17">
        <v>8.21291983287097</v>
      </c>
      <c r="E93" s="19">
        <f t="shared" si="95"/>
        <v>8.08198074703571</v>
      </c>
      <c r="F93" s="16" t="s">
        <v>73</v>
      </c>
      <c r="G93" s="13">
        <v>4</v>
      </c>
      <c r="H93" s="18">
        <f t="shared" si="76"/>
        <v>8.21291983287097</v>
      </c>
      <c r="I93" s="18">
        <f t="shared" si="77"/>
        <v>281.362919832871</v>
      </c>
      <c r="J93" s="18">
        <f t="shared" si="78"/>
        <v>0.0493280313800704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1.07633756754942</v>
      </c>
      <c r="P93" s="18">
        <f t="shared" si="81"/>
        <v>0.0530936133076264</v>
      </c>
      <c r="Q93" s="23">
        <f t="shared" si="82"/>
        <v>0.0159280839922879</v>
      </c>
      <c r="R93" s="18">
        <f t="shared" si="83"/>
        <v>0.08541</v>
      </c>
      <c r="S93" s="24">
        <f t="shared" si="84"/>
        <v>0.186489684958294</v>
      </c>
      <c r="T93" s="3">
        <v>0.01</v>
      </c>
      <c r="U93" s="25">
        <f t="shared" si="85"/>
        <v>0.00186489684958294</v>
      </c>
      <c r="V93" s="24"/>
      <c r="W93" s="3"/>
      <c r="X93" s="3"/>
      <c r="Y93" s="27"/>
      <c r="Z93" s="3"/>
      <c r="AA93" s="26"/>
      <c r="AB93" s="3"/>
      <c r="AC93" s="3"/>
      <c r="AD93" s="3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0.00735489684958294</v>
      </c>
      <c r="AU93" s="28">
        <f t="shared" si="89"/>
        <v>28.47</v>
      </c>
      <c r="AV93" s="1">
        <f t="shared" si="90"/>
        <v>0.3</v>
      </c>
      <c r="AW93" s="2">
        <f t="shared" si="91"/>
        <v>0.15</v>
      </c>
      <c r="AX93" s="1">
        <f t="shared" si="92"/>
        <v>63.1322648622494</v>
      </c>
      <c r="AZ93" s="2">
        <f t="shared" si="93"/>
        <v>0.34102284778416</v>
      </c>
      <c r="BA93" s="1">
        <f t="shared" si="94"/>
        <v>143.530298335921</v>
      </c>
    </row>
    <row r="94" s="1" customFormat="1" spans="1:53">
      <c r="A94" s="13"/>
      <c r="B94" s="13"/>
      <c r="C94" s="16">
        <v>4</v>
      </c>
      <c r="D94" s="17">
        <v>15.5791496899</v>
      </c>
      <c r="E94" s="19">
        <f t="shared" si="95"/>
        <v>8.21291983287097</v>
      </c>
      <c r="F94" s="16" t="s">
        <v>73</v>
      </c>
      <c r="G94" s="13">
        <v>5</v>
      </c>
      <c r="H94" s="18">
        <f t="shared" si="76"/>
        <v>15.5791496899</v>
      </c>
      <c r="I94" s="18">
        <f t="shared" si="77"/>
        <v>288.7291496899</v>
      </c>
      <c r="J94" s="18">
        <f t="shared" si="78"/>
        <v>0.119268384413171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0.972081756529703</v>
      </c>
      <c r="O94" s="18">
        <f t="shared" si="96"/>
        <v>0.33586219771209</v>
      </c>
      <c r="P94" s="18">
        <f t="shared" si="81"/>
        <v>0.0400577417065779</v>
      </c>
      <c r="Q94" s="23">
        <f t="shared" si="82"/>
        <v>0.0120173225119734</v>
      </c>
      <c r="R94" s="18">
        <f t="shared" si="83"/>
        <v>0.08541</v>
      </c>
      <c r="S94" s="24">
        <f t="shared" si="84"/>
        <v>0.140701586605472</v>
      </c>
      <c r="T94" s="3">
        <v>0.01</v>
      </c>
      <c r="U94" s="25">
        <f t="shared" si="85"/>
        <v>0.00140701586605472</v>
      </c>
      <c r="V94" s="24"/>
      <c r="W94" s="3"/>
      <c r="X94" s="3"/>
      <c r="Y94" s="27"/>
      <c r="Z94" s="3"/>
      <c r="AA94" s="26"/>
      <c r="AB94" s="3"/>
      <c r="AC94" s="3"/>
      <c r="AD94" s="3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0.0113570158660547</v>
      </c>
      <c r="AU94" s="28">
        <f t="shared" si="89"/>
        <v>28.47</v>
      </c>
      <c r="AV94" s="1">
        <f t="shared" si="90"/>
        <v>0.3</v>
      </c>
      <c r="AW94" s="2">
        <f t="shared" si="91"/>
        <v>0.15</v>
      </c>
      <c r="AX94" s="1">
        <f t="shared" si="92"/>
        <v>97.4852738745332</v>
      </c>
      <c r="AZ94" s="2">
        <f t="shared" si="93"/>
        <v>0.34102284778416</v>
      </c>
      <c r="BA94" s="1">
        <f t="shared" si="94"/>
        <v>221.631371424747</v>
      </c>
    </row>
    <row r="95" s="1" customFormat="1" spans="1:53">
      <c r="A95" s="13"/>
      <c r="B95" s="13"/>
      <c r="C95" s="16">
        <v>5</v>
      </c>
      <c r="D95" s="17">
        <v>19.6322999593548</v>
      </c>
      <c r="E95" s="19">
        <f t="shared" si="95"/>
        <v>15.5791496899</v>
      </c>
      <c r="F95" s="16" t="s">
        <v>75</v>
      </c>
      <c r="G95" s="13">
        <v>6</v>
      </c>
      <c r="H95" s="18">
        <f t="shared" si="76"/>
        <v>19.6322999593548</v>
      </c>
      <c r="I95" s="18">
        <f t="shared" si="77"/>
        <v>292.782299959355</v>
      </c>
      <c r="J95" s="18">
        <f t="shared" si="78"/>
        <v>0.190227669660836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0.580504456005512</v>
      </c>
      <c r="P95" s="18">
        <f t="shared" si="81"/>
        <v>0.11042800989366</v>
      </c>
      <c r="Q95" s="23">
        <f t="shared" si="82"/>
        <v>0.0331284029680979</v>
      </c>
      <c r="R95" s="18">
        <f t="shared" si="83"/>
        <v>0.08541</v>
      </c>
      <c r="S95" s="24">
        <f t="shared" si="84"/>
        <v>0.38787499084531</v>
      </c>
      <c r="T95" s="3">
        <v>0.01</v>
      </c>
      <c r="U95" s="25">
        <f t="shared" si="85"/>
        <v>0.0038787499084531</v>
      </c>
      <c r="V95" s="24"/>
      <c r="W95" s="3"/>
      <c r="X95" s="3"/>
      <c r="Y95" s="27"/>
      <c r="Z95" s="3"/>
      <c r="AA95" s="26"/>
      <c r="AB95" s="3"/>
      <c r="AC95" s="3"/>
      <c r="AD95" s="3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0.0138287499084531</v>
      </c>
      <c r="AU95" s="28">
        <f t="shared" si="89"/>
        <v>28.47</v>
      </c>
      <c r="AV95" s="1">
        <f t="shared" si="90"/>
        <v>0.3</v>
      </c>
      <c r="AW95" s="2">
        <f t="shared" si="91"/>
        <v>0.15</v>
      </c>
      <c r="AX95" s="1">
        <f t="shared" si="92"/>
        <v>118.701909732938</v>
      </c>
      <c r="AZ95" s="2">
        <f t="shared" si="93"/>
        <v>0.34102284778416</v>
      </c>
      <c r="BA95" s="1">
        <f t="shared" si="94"/>
        <v>269.8670886303</v>
      </c>
    </row>
    <row r="96" s="1" customFormat="1" spans="1:53">
      <c r="A96" s="13"/>
      <c r="B96" s="13"/>
      <c r="C96" s="16">
        <v>6</v>
      </c>
      <c r="D96" s="17">
        <v>22.375934308</v>
      </c>
      <c r="E96" s="19">
        <f t="shared" si="95"/>
        <v>19.6322999593548</v>
      </c>
      <c r="F96" s="16" t="s">
        <v>73</v>
      </c>
      <c r="G96" s="13">
        <v>7</v>
      </c>
      <c r="H96" s="18">
        <f t="shared" si="76"/>
        <v>22.375934308</v>
      </c>
      <c r="I96" s="18">
        <f t="shared" si="77"/>
        <v>295.525934308</v>
      </c>
      <c r="J96" s="18">
        <f t="shared" si="78"/>
        <v>0.25903619115161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0.754776446111852</v>
      </c>
      <c r="P96" s="18">
        <f t="shared" si="81"/>
        <v>0.195514415771763</v>
      </c>
      <c r="Q96" s="23">
        <f t="shared" si="82"/>
        <v>0.0586543247315287</v>
      </c>
      <c r="R96" s="18">
        <f t="shared" si="83"/>
        <v>0.08541</v>
      </c>
      <c r="S96" s="24">
        <f t="shared" si="84"/>
        <v>0.686738376437522</v>
      </c>
      <c r="T96" s="3">
        <v>0.01</v>
      </c>
      <c r="U96" s="25">
        <f t="shared" si="85"/>
        <v>0.00686738376437522</v>
      </c>
      <c r="V96" s="24"/>
      <c r="W96" s="3"/>
      <c r="X96" s="3"/>
      <c r="Y96" s="27"/>
      <c r="Z96" s="3"/>
      <c r="AA96" s="26"/>
      <c r="AB96" s="3"/>
      <c r="AC96" s="3"/>
      <c r="AD96" s="3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0.0168173837643752</v>
      </c>
      <c r="AU96" s="28">
        <f t="shared" si="89"/>
        <v>28.47</v>
      </c>
      <c r="AV96" s="1">
        <f t="shared" si="90"/>
        <v>0.3</v>
      </c>
      <c r="AW96" s="2">
        <f t="shared" si="91"/>
        <v>0.15</v>
      </c>
      <c r="AX96" s="1">
        <f t="shared" si="92"/>
        <v>144.355461105186</v>
      </c>
      <c r="AZ96" s="2">
        <f t="shared" si="93"/>
        <v>0.34102284778416</v>
      </c>
      <c r="BA96" s="1">
        <f t="shared" si="94"/>
        <v>328.190069595241</v>
      </c>
    </row>
    <row r="97" s="1" customFormat="1" spans="1:53">
      <c r="A97" s="13"/>
      <c r="B97" s="13"/>
      <c r="C97" s="16">
        <v>7</v>
      </c>
      <c r="D97" s="17">
        <v>24.3394600090323</v>
      </c>
      <c r="E97" s="19">
        <f t="shared" si="95"/>
        <v>22.375934308</v>
      </c>
      <c r="F97" s="16" t="s">
        <v>73</v>
      </c>
      <c r="G97" s="13">
        <v>8</v>
      </c>
      <c r="H97" s="18">
        <f t="shared" si="76"/>
        <v>24.3394600090323</v>
      </c>
      <c r="I97" s="18">
        <f t="shared" si="77"/>
        <v>297.489460009032</v>
      </c>
      <c r="J97" s="18">
        <f t="shared" si="78"/>
        <v>0.321961085139168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0.843962030340089</v>
      </c>
      <c r="P97" s="18">
        <f t="shared" si="81"/>
        <v>0.271722931104551</v>
      </c>
      <c r="Q97" s="23">
        <f t="shared" si="82"/>
        <v>0.0815168793313652</v>
      </c>
      <c r="R97" s="18">
        <f t="shared" si="83"/>
        <v>0.08541</v>
      </c>
      <c r="S97" s="24">
        <f t="shared" si="84"/>
        <v>0.954418444343346</v>
      </c>
      <c r="T97" s="3">
        <v>0.01</v>
      </c>
      <c r="U97" s="25">
        <f t="shared" si="85"/>
        <v>0.00954418444343346</v>
      </c>
      <c r="V97" s="24"/>
      <c r="W97" s="3"/>
      <c r="X97" s="3"/>
      <c r="Y97" s="27"/>
      <c r="Z97" s="3"/>
      <c r="AA97" s="26"/>
      <c r="AB97" s="3"/>
      <c r="AC97" s="3"/>
      <c r="AD97" s="3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0.0194941844434335</v>
      </c>
      <c r="AU97" s="28">
        <f t="shared" si="89"/>
        <v>28.47</v>
      </c>
      <c r="AV97" s="1">
        <f t="shared" si="90"/>
        <v>0.3</v>
      </c>
      <c r="AW97" s="2">
        <f t="shared" si="91"/>
        <v>0.15</v>
      </c>
      <c r="AX97" s="1">
        <f t="shared" si="92"/>
        <v>167.332328478022</v>
      </c>
      <c r="AZ97" s="2">
        <f t="shared" si="93"/>
        <v>0.34102284778416</v>
      </c>
      <c r="BA97" s="1">
        <f t="shared" si="94"/>
        <v>380.427647892864</v>
      </c>
    </row>
    <row r="98" s="1" customFormat="1" spans="1:53">
      <c r="A98" s="13"/>
      <c r="B98" s="13"/>
      <c r="C98" s="16">
        <v>8</v>
      </c>
      <c r="D98" s="17">
        <v>24.2605676619355</v>
      </c>
      <c r="E98" s="19">
        <f t="shared" si="95"/>
        <v>24.3394600090323</v>
      </c>
      <c r="F98" s="16" t="s">
        <v>73</v>
      </c>
      <c r="G98" s="13">
        <v>9</v>
      </c>
      <c r="H98" s="18">
        <f t="shared" si="76"/>
        <v>24.2605676619355</v>
      </c>
      <c r="I98" s="18">
        <f t="shared" si="77"/>
        <v>297.410567661935</v>
      </c>
      <c r="J98" s="18">
        <f t="shared" si="78"/>
        <v>0.319177899827926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0.856939099235539</v>
      </c>
      <c r="P98" s="18">
        <f t="shared" si="81"/>
        <v>0.273516021974434</v>
      </c>
      <c r="Q98" s="23">
        <f t="shared" si="82"/>
        <v>0.0820548065923302</v>
      </c>
      <c r="R98" s="18">
        <f t="shared" si="83"/>
        <v>0.08541</v>
      </c>
      <c r="S98" s="24">
        <f t="shared" si="84"/>
        <v>0.960716620914766</v>
      </c>
      <c r="T98" s="3">
        <v>0.01</v>
      </c>
      <c r="U98" s="25">
        <f t="shared" si="85"/>
        <v>0.00960716620914766</v>
      </c>
      <c r="V98" s="24"/>
      <c r="W98" s="3"/>
      <c r="X98" s="3"/>
      <c r="Y98" s="27"/>
      <c r="Z98" s="3"/>
      <c r="AA98" s="26"/>
      <c r="AB98" s="3"/>
      <c r="AC98" s="3"/>
      <c r="AD98" s="3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0.0195571662091477</v>
      </c>
      <c r="AU98" s="28">
        <f t="shared" si="89"/>
        <v>28.47</v>
      </c>
      <c r="AV98" s="1">
        <f t="shared" si="90"/>
        <v>0.3</v>
      </c>
      <c r="AW98" s="2">
        <f t="shared" si="91"/>
        <v>0.15</v>
      </c>
      <c r="AX98" s="1">
        <f t="shared" si="92"/>
        <v>167.872945375292</v>
      </c>
      <c r="AZ98" s="2">
        <f t="shared" si="93"/>
        <v>0.34102284778416</v>
      </c>
      <c r="BA98" s="1">
        <f t="shared" si="94"/>
        <v>381.656732651978</v>
      </c>
    </row>
    <row r="99" s="1" customFormat="1" spans="1:53">
      <c r="A99" s="13"/>
      <c r="B99" s="13"/>
      <c r="C99" s="16">
        <v>9</v>
      </c>
      <c r="D99" s="17">
        <v>20.571079433</v>
      </c>
      <c r="E99" s="19">
        <f t="shared" si="95"/>
        <v>24.2605676619355</v>
      </c>
      <c r="F99" s="16" t="s">
        <v>73</v>
      </c>
      <c r="G99" s="13">
        <v>10</v>
      </c>
      <c r="H99" s="18">
        <f t="shared" si="76"/>
        <v>20.571079433</v>
      </c>
      <c r="I99" s="18">
        <f t="shared" si="77"/>
        <v>293.721079433</v>
      </c>
      <c r="J99" s="18">
        <f t="shared" si="78"/>
        <v>0.211560991248352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0.868123077261105</v>
      </c>
      <c r="P99" s="18">
        <f t="shared" si="81"/>
        <v>0.183660978750929</v>
      </c>
      <c r="Q99" s="23">
        <f t="shared" si="82"/>
        <v>0.0550982936252787</v>
      </c>
      <c r="R99" s="18">
        <f t="shared" si="83"/>
        <v>0.08541</v>
      </c>
      <c r="S99" s="24">
        <f t="shared" si="84"/>
        <v>0.645103543206635</v>
      </c>
      <c r="T99" s="3">
        <v>0.01</v>
      </c>
      <c r="U99" s="25">
        <f t="shared" si="85"/>
        <v>0.00645103543206635</v>
      </c>
      <c r="V99" s="24"/>
      <c r="W99" s="3"/>
      <c r="X99" s="3"/>
      <c r="Y99" s="27"/>
      <c r="Z99" s="3"/>
      <c r="AA99" s="26"/>
      <c r="AB99" s="3"/>
      <c r="AC99" s="3"/>
      <c r="AD99" s="3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0.0164010354320664</v>
      </c>
      <c r="AU99" s="28">
        <f t="shared" si="89"/>
        <v>28.47</v>
      </c>
      <c r="AV99" s="1">
        <f t="shared" si="90"/>
        <v>0.3</v>
      </c>
      <c r="AW99" s="2">
        <f t="shared" si="91"/>
        <v>0.15</v>
      </c>
      <c r="AX99" s="1">
        <f t="shared" si="92"/>
        <v>140.781649843405</v>
      </c>
      <c r="AZ99" s="2">
        <f t="shared" si="93"/>
        <v>0.34102284778416</v>
      </c>
      <c r="BA99" s="1">
        <f t="shared" si="94"/>
        <v>320.065060969003</v>
      </c>
    </row>
    <row r="100" s="1" customFormat="1" spans="1:53">
      <c r="A100" s="13"/>
      <c r="B100" s="13"/>
      <c r="C100" s="16">
        <v>10</v>
      </c>
      <c r="D100" s="17">
        <v>15.5342228174194</v>
      </c>
      <c r="E100" s="19">
        <f t="shared" si="95"/>
        <v>20.571079433</v>
      </c>
      <c r="F100" s="16" t="s">
        <v>73</v>
      </c>
      <c r="G100" s="13">
        <v>11</v>
      </c>
      <c r="H100" s="18">
        <f t="shared" si="76"/>
        <v>15.5342228174194</v>
      </c>
      <c r="I100" s="18">
        <f t="shared" si="77"/>
        <v>288.684222817419</v>
      </c>
      <c r="J100" s="18">
        <f t="shared" si="78"/>
        <v>0.118644082769542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0.650238993584667</v>
      </c>
      <c r="O100" s="18">
        <f t="shared" si="96"/>
        <v>0.318923104925509</v>
      </c>
      <c r="P100" s="18">
        <f t="shared" si="81"/>
        <v>0.0378383392579014</v>
      </c>
      <c r="Q100" s="23">
        <f t="shared" si="82"/>
        <v>0.0113515017773704</v>
      </c>
      <c r="R100" s="18">
        <f t="shared" si="83"/>
        <v>0.08541</v>
      </c>
      <c r="S100" s="24">
        <f t="shared" si="84"/>
        <v>0.132906003715846</v>
      </c>
      <c r="T100" s="3">
        <v>0.01</v>
      </c>
      <c r="U100" s="25">
        <f t="shared" si="85"/>
        <v>0.00132906003715846</v>
      </c>
      <c r="V100" s="24"/>
      <c r="W100" s="3"/>
      <c r="X100" s="3"/>
      <c r="Y100" s="27"/>
      <c r="Z100" s="3"/>
      <c r="AA100" s="26"/>
      <c r="AB100" s="3"/>
      <c r="AC100" s="3"/>
      <c r="AD100" s="3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0.0112790600371585</v>
      </c>
      <c r="AU100" s="28">
        <f t="shared" si="89"/>
        <v>28.47</v>
      </c>
      <c r="AV100" s="1">
        <f t="shared" si="90"/>
        <v>0.3</v>
      </c>
      <c r="AW100" s="2">
        <f t="shared" si="91"/>
        <v>0.15</v>
      </c>
      <c r="AX100" s="1">
        <f t="shared" si="92"/>
        <v>96.8161240362573</v>
      </c>
      <c r="AZ100" s="2">
        <f t="shared" si="93"/>
        <v>0.34102284778416</v>
      </c>
      <c r="BA100" s="1">
        <f t="shared" si="94"/>
        <v>220.110068868459</v>
      </c>
    </row>
    <row r="101" s="1" customFormat="1" spans="1:54">
      <c r="A101" s="13"/>
      <c r="B101" s="13"/>
      <c r="C101" s="16">
        <v>11</v>
      </c>
      <c r="D101" s="17">
        <v>13.8093120814667</v>
      </c>
      <c r="E101" s="19">
        <f t="shared" si="95"/>
        <v>15.5342228174194</v>
      </c>
      <c r="F101" s="16" t="s">
        <v>75</v>
      </c>
      <c r="G101" s="13">
        <v>12</v>
      </c>
      <c r="H101" s="18">
        <f t="shared" si="76"/>
        <v>13.8093120814667</v>
      </c>
      <c r="I101" s="18">
        <f t="shared" si="77"/>
        <v>286.959312081467</v>
      </c>
      <c r="J101" s="18">
        <f t="shared" si="78"/>
        <v>0.0968717858134564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0.565784765667607</v>
      </c>
      <c r="P101" s="18">
        <f t="shared" si="81"/>
        <v>0.0548085806362691</v>
      </c>
      <c r="Q101" s="23">
        <f t="shared" si="82"/>
        <v>0.0164425741908807</v>
      </c>
      <c r="R101" s="18">
        <f t="shared" si="83"/>
        <v>0.08541</v>
      </c>
      <c r="S101" s="24">
        <f t="shared" si="84"/>
        <v>0.192513454992164</v>
      </c>
      <c r="T101" s="3">
        <v>0.01</v>
      </c>
      <c r="U101" s="25">
        <f t="shared" si="85"/>
        <v>0.00192513454992164</v>
      </c>
      <c r="V101" s="24"/>
      <c r="W101" s="3"/>
      <c r="X101" s="3"/>
      <c r="Y101" s="27"/>
      <c r="Z101" s="3"/>
      <c r="AA101" s="26"/>
      <c r="AB101" s="3"/>
      <c r="AC101" s="3"/>
      <c r="AD101" s="3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0.00741513454992164</v>
      </c>
      <c r="AU101" s="28">
        <f t="shared" si="89"/>
        <v>28.47</v>
      </c>
      <c r="AV101" s="1">
        <f t="shared" si="90"/>
        <v>0.3</v>
      </c>
      <c r="AW101" s="2">
        <f t="shared" si="91"/>
        <v>0.15</v>
      </c>
      <c r="AX101" s="1">
        <f t="shared" si="92"/>
        <v>63.6493275118351</v>
      </c>
      <c r="AY101" s="1">
        <f>SUM(AX90:AX101)</f>
        <v>1258.61665385357</v>
      </c>
      <c r="AZ101" s="2">
        <f t="shared" si="93"/>
        <v>0.34102284778416</v>
      </c>
      <c r="BA101" s="1">
        <f t="shared" si="94"/>
        <v>144.705832850885</v>
      </c>
      <c r="BB101" s="1">
        <f>SUM(BA90:BA101)</f>
        <v>2861.44690377143</v>
      </c>
    </row>
    <row r="102" s="1" customFormat="1" spans="1:46">
      <c r="A102" s="13"/>
      <c r="B102" s="13"/>
      <c r="C102" s="16">
        <v>12</v>
      </c>
      <c r="D102" s="17">
        <v>5.09162766925807</v>
      </c>
      <c r="E102" s="19">
        <f t="shared" si="95"/>
        <v>13.8093120814667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1276.184</v>
      </c>
      <c r="F2" s="3">
        <v>734.672</v>
      </c>
      <c r="G2" s="7">
        <f>(F2+F3+F4)/3</f>
        <v>1194.134</v>
      </c>
      <c r="H2" s="3">
        <v>0.18</v>
      </c>
      <c r="I2" s="20">
        <f>(H2+H3+H4)/3</f>
        <v>0.136666666666667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1409.67805479452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5514.82008521496</v>
      </c>
      <c r="F7" s="3">
        <v>122.786</v>
      </c>
      <c r="G7" s="3"/>
      <c r="H7" s="3">
        <v>0.45</v>
      </c>
      <c r="M7" s="2"/>
    </row>
    <row r="8" s="1" customFormat="1" spans="1:13">
      <c r="A8" s="4" t="s">
        <v>6</v>
      </c>
      <c r="B8" s="5"/>
      <c r="C8" s="3"/>
      <c r="D8" s="3"/>
      <c r="E8" s="12">
        <v>11.836</v>
      </c>
      <c r="F8" s="3">
        <v>625.464</v>
      </c>
      <c r="G8" s="3"/>
      <c r="H8" s="3">
        <v>0.3</v>
      </c>
      <c r="M8" s="2"/>
    </row>
    <row r="9" s="1" customFormat="1" spans="1:13">
      <c r="A9" s="4" t="s">
        <v>7</v>
      </c>
      <c r="B9" s="5"/>
      <c r="C9" s="3"/>
      <c r="D9" s="3"/>
      <c r="E9" s="12">
        <v>7.2104456892828</v>
      </c>
      <c r="F9" s="3">
        <v>341.64</v>
      </c>
      <c r="G9" s="3"/>
      <c r="H9" s="3">
        <v>0.33</v>
      </c>
      <c r="M9" s="2"/>
    </row>
    <row r="10" s="1" customFormat="1" spans="1:13">
      <c r="A10" s="4" t="s">
        <v>8</v>
      </c>
      <c r="B10" s="5"/>
      <c r="C10" s="3"/>
      <c r="D10" s="3"/>
      <c r="E10" s="12">
        <v>17.4114960910968</v>
      </c>
      <c r="F10" s="3">
        <v>341.64</v>
      </c>
      <c r="G10" s="3"/>
      <c r="H10" s="3">
        <v>0.33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(AV38+AV53+AY85+AY101+BB101+AG69)</f>
        <v>165725130.681501</v>
      </c>
      <c r="J14" s="14" t="s">
        <v>22</v>
      </c>
      <c r="K14" s="14">
        <f>I14/(10000*1000)</f>
        <v>16.5725130681501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86563056.4591364</v>
      </c>
      <c r="J15" s="14" t="s">
        <v>22</v>
      </c>
      <c r="K15" s="14">
        <f>I15/(10000*1000)</f>
        <v>8.65630564591364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9.55845165916129</v>
      </c>
      <c r="E27" s="16"/>
      <c r="F27" s="16"/>
      <c r="G27" s="13">
        <v>1</v>
      </c>
      <c r="H27" s="18">
        <f t="shared" ref="H27:H38" si="0">E28</f>
        <v>9.55845165916129</v>
      </c>
      <c r="I27" s="18">
        <f t="shared" ref="I27:I38" si="1">H27+273.15</f>
        <v>282.708451659161</v>
      </c>
      <c r="J27" s="18">
        <f t="shared" ref="J27:J38" si="2">EXP(($C$16*(I27-$C$14))/($C$17*I27*$C$14))</f>
        <v>0.058159921526149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0.0578756164430887</v>
      </c>
      <c r="Q27" s="23">
        <f t="shared" ref="Q27:Q38" si="6">P27*$B$29</f>
        <v>0.00790966758055545</v>
      </c>
      <c r="R27" s="18">
        <f t="shared" ref="R27:R38" si="7">L27*$B$29</f>
        <v>0.135998594444444</v>
      </c>
      <c r="S27" s="24">
        <f t="shared" ref="S27:S38" si="8">Q27/R27</f>
        <v>0.058159921526149</v>
      </c>
      <c r="T27" s="3">
        <v>0.01</v>
      </c>
      <c r="U27" s="25">
        <f t="shared" ref="U27:U38" si="9">S27*T27</f>
        <v>0.00058159921526149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0.0300315992152615</v>
      </c>
      <c r="AR27" s="28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106.348666666667</v>
      </c>
      <c r="AU27" s="1">
        <f t="shared" ref="AU27:AU38" si="17">AT27*10000*AS27*0.67*AR27*AQ27</f>
        <v>291017.919403739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6.93100156190322</v>
      </c>
      <c r="E28" s="19">
        <f t="shared" ref="E28:E39" si="18">D27</f>
        <v>9.55845165916129</v>
      </c>
      <c r="F28" s="16" t="s">
        <v>73</v>
      </c>
      <c r="G28" s="13">
        <v>2</v>
      </c>
      <c r="H28" s="18">
        <f t="shared" si="0"/>
        <v>6.93100156190322</v>
      </c>
      <c r="I28" s="18">
        <f t="shared" si="1"/>
        <v>280.081001561903</v>
      </c>
      <c r="J28" s="18">
        <f t="shared" si="2"/>
        <v>0.0421023390535732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1.93234771689024</v>
      </c>
      <c r="P28" s="18">
        <f t="shared" si="5"/>
        <v>0.0813563587459112</v>
      </c>
      <c r="Q28" s="23">
        <f t="shared" si="6"/>
        <v>0.0111187023619412</v>
      </c>
      <c r="R28" s="18">
        <f t="shared" si="7"/>
        <v>0.135998594444444</v>
      </c>
      <c r="S28" s="24">
        <f t="shared" si="8"/>
        <v>0.0817560093717233</v>
      </c>
      <c r="T28" s="3">
        <v>0.01</v>
      </c>
      <c r="U28" s="25">
        <f t="shared" si="9"/>
        <v>0.000817560093717233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0.0227175600937172</v>
      </c>
      <c r="AR28" s="28">
        <f t="shared" si="15"/>
        <v>99.5111666666667</v>
      </c>
      <c r="AS28" s="1">
        <f t="shared" si="16"/>
        <v>0.136666666666667</v>
      </c>
      <c r="AT28" s="2">
        <f t="shared" ref="AT28:AT38" si="20">$E$2/12</f>
        <v>106.348666666667</v>
      </c>
      <c r="AU28" s="1">
        <f t="shared" si="17"/>
        <v>220142.025238646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10.9699964304286</v>
      </c>
      <c r="E29" s="19">
        <f t="shared" si="18"/>
        <v>6.93100156190322</v>
      </c>
      <c r="F29" s="16" t="s">
        <v>73</v>
      </c>
      <c r="G29" s="13">
        <v>3</v>
      </c>
      <c r="H29" s="18">
        <f t="shared" si="0"/>
        <v>10.9699964304286</v>
      </c>
      <c r="I29" s="18">
        <f t="shared" si="1"/>
        <v>284.119996430429</v>
      </c>
      <c r="J29" s="18">
        <f t="shared" si="2"/>
        <v>0.0690136487266869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2.846103024811</v>
      </c>
      <c r="P29" s="18">
        <f t="shared" si="5"/>
        <v>0.196419954394267</v>
      </c>
      <c r="Q29" s="23">
        <f t="shared" si="6"/>
        <v>0.0268440604338832</v>
      </c>
      <c r="R29" s="18">
        <f t="shared" si="7"/>
        <v>0.135998594444444</v>
      </c>
      <c r="S29" s="24">
        <f t="shared" si="8"/>
        <v>0.197384837273808</v>
      </c>
      <c r="T29" s="3">
        <v>0.01</v>
      </c>
      <c r="U29" s="25">
        <f t="shared" si="9"/>
        <v>0.00197384837273808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0.0238738483727381</v>
      </c>
      <c r="AR29" s="28">
        <f t="shared" si="15"/>
        <v>99.5111666666667</v>
      </c>
      <c r="AS29" s="1">
        <f t="shared" si="16"/>
        <v>0.136666666666667</v>
      </c>
      <c r="AT29" s="2">
        <f t="shared" si="20"/>
        <v>106.348666666667</v>
      </c>
      <c r="AU29" s="1">
        <f t="shared" si="17"/>
        <v>231346.910026152</v>
      </c>
    </row>
    <row r="30" s="1" customFormat="1" spans="1:47">
      <c r="A30" s="13"/>
      <c r="B30" s="13"/>
      <c r="C30" s="16">
        <v>3</v>
      </c>
      <c r="D30" s="17">
        <v>12.0733346294516</v>
      </c>
      <c r="E30" s="19">
        <f t="shared" si="18"/>
        <v>10.9699964304286</v>
      </c>
      <c r="F30" s="16" t="s">
        <v>73</v>
      </c>
      <c r="G30" s="13">
        <v>4</v>
      </c>
      <c r="H30" s="18">
        <f t="shared" si="0"/>
        <v>12.0733346294516</v>
      </c>
      <c r="I30" s="18">
        <f t="shared" si="1"/>
        <v>285.223334629452</v>
      </c>
      <c r="J30" s="18">
        <f t="shared" si="2"/>
        <v>0.0787967651774871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3.6447947370834</v>
      </c>
      <c r="P30" s="18">
        <f t="shared" si="5"/>
        <v>0.287198035018101</v>
      </c>
      <c r="Q30" s="23">
        <f t="shared" si="6"/>
        <v>0.0392503981191405</v>
      </c>
      <c r="R30" s="18">
        <f t="shared" si="7"/>
        <v>0.135998594444444</v>
      </c>
      <c r="S30" s="24">
        <f t="shared" si="8"/>
        <v>0.288608851286139</v>
      </c>
      <c r="T30" s="3">
        <v>0.01</v>
      </c>
      <c r="U30" s="25">
        <f t="shared" si="9"/>
        <v>0.00288608851286139</v>
      </c>
      <c r="V30" s="24"/>
      <c r="W30" s="3"/>
      <c r="X30" s="25"/>
      <c r="Y30" s="27">
        <v>0.04</v>
      </c>
      <c r="Z30" s="3">
        <v>0.21</v>
      </c>
      <c r="AA30" s="26">
        <f t="shared" si="10"/>
        <v>0.0084</v>
      </c>
      <c r="AB30" s="3">
        <v>0.015</v>
      </c>
      <c r="AC30" s="3">
        <v>0.29</v>
      </c>
      <c r="AD30" s="26">
        <f t="shared" si="11"/>
        <v>0.00435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0.015</v>
      </c>
      <c r="AO30" s="3">
        <v>0.38</v>
      </c>
      <c r="AP30" s="3">
        <f t="shared" si="13"/>
        <v>0.0057</v>
      </c>
      <c r="AQ30" s="1">
        <f t="shared" si="14"/>
        <v>0.0323360885128614</v>
      </c>
      <c r="AR30" s="28">
        <f t="shared" si="15"/>
        <v>99.5111666666667</v>
      </c>
      <c r="AS30" s="1">
        <f t="shared" si="16"/>
        <v>0.136666666666667</v>
      </c>
      <c r="AT30" s="2">
        <f t="shared" si="20"/>
        <v>106.348666666667</v>
      </c>
      <c r="AU30" s="1">
        <f t="shared" si="17"/>
        <v>313349.320268162</v>
      </c>
    </row>
    <row r="31" s="1" customFormat="1" spans="1:47">
      <c r="A31" s="13"/>
      <c r="B31" s="13"/>
      <c r="C31" s="16">
        <v>4</v>
      </c>
      <c r="D31" s="17">
        <v>16.5165852146667</v>
      </c>
      <c r="E31" s="19">
        <f t="shared" si="18"/>
        <v>12.0733346294516</v>
      </c>
      <c r="F31" s="16" t="s">
        <v>73</v>
      </c>
      <c r="G31" s="13">
        <v>5</v>
      </c>
      <c r="H31" s="18">
        <f t="shared" si="0"/>
        <v>16.5165852146667</v>
      </c>
      <c r="I31" s="18">
        <f t="shared" si="1"/>
        <v>289.666585214667</v>
      </c>
      <c r="J31" s="18">
        <f t="shared" si="2"/>
        <v>0.133021705224488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3.18971686696203</v>
      </c>
      <c r="O31" s="18">
        <f t="shared" si="19"/>
        <v>1.16299150176993</v>
      </c>
      <c r="P31" s="18">
        <f t="shared" si="5"/>
        <v>0.154703112727024</v>
      </c>
      <c r="Q31" s="23">
        <f t="shared" si="6"/>
        <v>0.02114275873936</v>
      </c>
      <c r="R31" s="18">
        <f t="shared" si="7"/>
        <v>0.135998594444444</v>
      </c>
      <c r="S31" s="24">
        <f t="shared" si="8"/>
        <v>0.155463068024551</v>
      </c>
      <c r="T31" s="3">
        <v>0.01</v>
      </c>
      <c r="U31" s="25">
        <f t="shared" si="9"/>
        <v>0.00155463068024551</v>
      </c>
      <c r="V31" s="24"/>
      <c r="W31" s="3"/>
      <c r="X31" s="25"/>
      <c r="Y31" s="27">
        <v>0.04</v>
      </c>
      <c r="Z31" s="3">
        <v>0.21</v>
      </c>
      <c r="AA31" s="26">
        <f t="shared" si="10"/>
        <v>0.0084</v>
      </c>
      <c r="AB31" s="3">
        <v>0.015</v>
      </c>
      <c r="AC31" s="3">
        <v>0.29</v>
      </c>
      <c r="AD31" s="26">
        <f t="shared" si="11"/>
        <v>0.00435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0.015</v>
      </c>
      <c r="AO31" s="3">
        <v>0.38</v>
      </c>
      <c r="AP31" s="3">
        <f t="shared" si="13"/>
        <v>0.0057</v>
      </c>
      <c r="AQ31" s="1">
        <f t="shared" si="14"/>
        <v>0.0310046306802455</v>
      </c>
      <c r="AR31" s="28">
        <f t="shared" si="15"/>
        <v>99.5111666666667</v>
      </c>
      <c r="AS31" s="1">
        <f t="shared" si="16"/>
        <v>0.136666666666667</v>
      </c>
      <c r="AT31" s="2">
        <f t="shared" si="20"/>
        <v>106.348666666667</v>
      </c>
      <c r="AU31" s="1">
        <f t="shared" si="17"/>
        <v>300446.974127875</v>
      </c>
    </row>
    <row r="32" s="1" customFormat="1" spans="1:47">
      <c r="A32" s="13"/>
      <c r="B32" s="13"/>
      <c r="C32" s="16">
        <v>5</v>
      </c>
      <c r="D32" s="17">
        <v>19.0569342754839</v>
      </c>
      <c r="E32" s="19">
        <f t="shared" si="18"/>
        <v>16.5165852146667</v>
      </c>
      <c r="F32" s="16" t="s">
        <v>75</v>
      </c>
      <c r="G32" s="13">
        <v>6</v>
      </c>
      <c r="H32" s="18">
        <f t="shared" si="0"/>
        <v>19.0569342754839</v>
      </c>
      <c r="I32" s="18">
        <f t="shared" si="1"/>
        <v>292.206934275484</v>
      </c>
      <c r="J32" s="18">
        <f t="shared" si="2"/>
        <v>0.17817019531278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2.00340005570957</v>
      </c>
      <c r="P32" s="18">
        <f t="shared" si="5"/>
        <v>0.356946179215409</v>
      </c>
      <c r="Q32" s="23">
        <f t="shared" si="6"/>
        <v>0.0487826444927726</v>
      </c>
      <c r="R32" s="18">
        <f t="shared" si="7"/>
        <v>0.135998594444444</v>
      </c>
      <c r="S32" s="24">
        <f t="shared" si="8"/>
        <v>0.35869962253691</v>
      </c>
      <c r="T32" s="3">
        <v>0.01</v>
      </c>
      <c r="U32" s="25">
        <f t="shared" si="9"/>
        <v>0.0035869962253691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0.0330369962253691</v>
      </c>
      <c r="AR32" s="28">
        <f t="shared" si="15"/>
        <v>99.5111666666667</v>
      </c>
      <c r="AS32" s="1">
        <f t="shared" si="16"/>
        <v>0.136666666666667</v>
      </c>
      <c r="AT32" s="2">
        <f t="shared" si="20"/>
        <v>106.348666666667</v>
      </c>
      <c r="AU32" s="1">
        <f t="shared" si="17"/>
        <v>320141.389605727</v>
      </c>
    </row>
    <row r="33" s="1" customFormat="1" spans="1:47">
      <c r="A33" s="13"/>
      <c r="B33" s="13"/>
      <c r="C33" s="16">
        <v>6</v>
      </c>
      <c r="D33" s="17">
        <v>20.89142203</v>
      </c>
      <c r="E33" s="19">
        <f t="shared" si="18"/>
        <v>19.0569342754839</v>
      </c>
      <c r="F33" s="16" t="s">
        <v>73</v>
      </c>
      <c r="G33" s="13">
        <v>7</v>
      </c>
      <c r="H33" s="18">
        <f t="shared" si="0"/>
        <v>20.89142203</v>
      </c>
      <c r="I33" s="18">
        <f t="shared" si="1"/>
        <v>294.04142203</v>
      </c>
      <c r="J33" s="18">
        <f t="shared" si="2"/>
        <v>0.21934114679376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2.64156554316083</v>
      </c>
      <c r="P33" s="18">
        <f t="shared" si="5"/>
        <v>0.579404015567778</v>
      </c>
      <c r="Q33" s="23">
        <f t="shared" si="6"/>
        <v>0.0791852154609297</v>
      </c>
      <c r="R33" s="18">
        <f t="shared" si="7"/>
        <v>0.135998594444444</v>
      </c>
      <c r="S33" s="24">
        <f t="shared" si="8"/>
        <v>0.58225024886766</v>
      </c>
      <c r="T33" s="3">
        <v>0.01</v>
      </c>
      <c r="U33" s="25">
        <f t="shared" si="9"/>
        <v>0.0058225024886766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0.0352725024886766</v>
      </c>
      <c r="AR33" s="28">
        <f t="shared" si="15"/>
        <v>99.5111666666667</v>
      </c>
      <c r="AS33" s="1">
        <f t="shared" si="16"/>
        <v>0.136666666666667</v>
      </c>
      <c r="AT33" s="2">
        <f t="shared" si="20"/>
        <v>106.348666666667</v>
      </c>
      <c r="AU33" s="1">
        <f t="shared" si="17"/>
        <v>341804.317939932</v>
      </c>
    </row>
    <row r="34" s="1" customFormat="1" spans="1:47">
      <c r="A34" s="13"/>
      <c r="B34" s="13"/>
      <c r="C34" s="16">
        <v>7</v>
      </c>
      <c r="D34" s="17">
        <v>20.9287155877419</v>
      </c>
      <c r="E34" s="19">
        <f t="shared" si="18"/>
        <v>20.89142203</v>
      </c>
      <c r="F34" s="16" t="s">
        <v>73</v>
      </c>
      <c r="G34" s="13">
        <v>8</v>
      </c>
      <c r="H34" s="18">
        <f t="shared" si="0"/>
        <v>20.9287155877419</v>
      </c>
      <c r="I34" s="18">
        <f t="shared" si="1"/>
        <v>294.078715587742</v>
      </c>
      <c r="J34" s="18">
        <f t="shared" si="2"/>
        <v>0.220264163942888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3.05727319425972</v>
      </c>
      <c r="P34" s="18">
        <f t="shared" si="5"/>
        <v>0.67340772407862</v>
      </c>
      <c r="Q34" s="23">
        <f t="shared" si="6"/>
        <v>0.0920323889574114</v>
      </c>
      <c r="R34" s="18">
        <f t="shared" si="7"/>
        <v>0.135998594444444</v>
      </c>
      <c r="S34" s="24">
        <f t="shared" si="8"/>
        <v>0.676715736168926</v>
      </c>
      <c r="T34" s="3">
        <v>0.01</v>
      </c>
      <c r="U34" s="25">
        <f t="shared" si="9"/>
        <v>0.00676715736168926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0.0362171573616893</v>
      </c>
      <c r="AR34" s="28">
        <f t="shared" si="15"/>
        <v>99.5111666666667</v>
      </c>
      <c r="AS34" s="1">
        <f t="shared" si="16"/>
        <v>0.136666666666667</v>
      </c>
      <c r="AT34" s="2">
        <f t="shared" si="20"/>
        <v>106.348666666667</v>
      </c>
      <c r="AU34" s="1">
        <f t="shared" si="17"/>
        <v>350958.392410899</v>
      </c>
    </row>
    <row r="35" s="1" customFormat="1" spans="1:47">
      <c r="A35" s="13"/>
      <c r="B35" s="13"/>
      <c r="C35" s="16">
        <v>8</v>
      </c>
      <c r="D35" s="17">
        <v>20.3332396951613</v>
      </c>
      <c r="E35" s="19">
        <f t="shared" si="18"/>
        <v>20.9287155877419</v>
      </c>
      <c r="F35" s="16" t="s">
        <v>73</v>
      </c>
      <c r="G35" s="13">
        <v>9</v>
      </c>
      <c r="H35" s="18">
        <f t="shared" si="0"/>
        <v>20.3332396951613</v>
      </c>
      <c r="I35" s="18">
        <f t="shared" si="1"/>
        <v>293.483239695161</v>
      </c>
      <c r="J35" s="18">
        <f t="shared" si="2"/>
        <v>0.205953135644225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3.37897713684777</v>
      </c>
      <c r="P35" s="18">
        <f t="shared" si="5"/>
        <v>0.695910936603943</v>
      </c>
      <c r="Q35" s="23">
        <f t="shared" si="6"/>
        <v>0.0951078280025389</v>
      </c>
      <c r="R35" s="18">
        <f t="shared" si="7"/>
        <v>0.135998594444444</v>
      </c>
      <c r="S35" s="24">
        <f t="shared" si="8"/>
        <v>0.699329492271999</v>
      </c>
      <c r="T35" s="3">
        <v>0.01</v>
      </c>
      <c r="U35" s="25">
        <f t="shared" si="9"/>
        <v>0.00699329492271999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0.03644329492272</v>
      </c>
      <c r="AR35" s="28">
        <f t="shared" si="15"/>
        <v>99.5111666666667</v>
      </c>
      <c r="AS35" s="1">
        <f t="shared" si="16"/>
        <v>0.136666666666667</v>
      </c>
      <c r="AT35" s="2">
        <f t="shared" si="20"/>
        <v>106.348666666667</v>
      </c>
      <c r="AU35" s="1">
        <f t="shared" si="17"/>
        <v>353149.753651388</v>
      </c>
    </row>
    <row r="36" s="1" customFormat="1" spans="1:47">
      <c r="A36" s="13"/>
      <c r="B36" s="13"/>
      <c r="C36" s="16">
        <v>9</v>
      </c>
      <c r="D36" s="17">
        <v>19.550043793</v>
      </c>
      <c r="E36" s="19">
        <f t="shared" si="18"/>
        <v>20.3332396951613</v>
      </c>
      <c r="F36" s="16" t="s">
        <v>73</v>
      </c>
      <c r="G36" s="13">
        <v>10</v>
      </c>
      <c r="H36" s="18">
        <f t="shared" si="0"/>
        <v>19.550043793</v>
      </c>
      <c r="I36" s="18">
        <f t="shared" si="1"/>
        <v>292.700043793</v>
      </c>
      <c r="J36" s="18">
        <f t="shared" si="2"/>
        <v>0.188458121134415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3.67817786691049</v>
      </c>
      <c r="P36" s="18">
        <f t="shared" si="5"/>
        <v>0.693182489996142</v>
      </c>
      <c r="Q36" s="23">
        <f t="shared" si="6"/>
        <v>0.0947349402994727</v>
      </c>
      <c r="R36" s="18">
        <f t="shared" si="7"/>
        <v>0.135998594444444</v>
      </c>
      <c r="S36" s="24">
        <f t="shared" si="8"/>
        <v>0.696587642588997</v>
      </c>
      <c r="T36" s="3">
        <v>0.01</v>
      </c>
      <c r="U36" s="25">
        <f t="shared" si="9"/>
        <v>0.00696587642588997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0.03641587642589</v>
      </c>
      <c r="AR36" s="28">
        <f t="shared" si="15"/>
        <v>99.5111666666667</v>
      </c>
      <c r="AS36" s="1">
        <f t="shared" si="16"/>
        <v>0.136666666666667</v>
      </c>
      <c r="AT36" s="2">
        <f t="shared" si="20"/>
        <v>106.348666666667</v>
      </c>
      <c r="AU36" s="1">
        <f t="shared" si="17"/>
        <v>352884.057714136</v>
      </c>
    </row>
    <row r="37" s="1" customFormat="1" spans="1:47">
      <c r="A37" s="13"/>
      <c r="B37" s="13"/>
      <c r="C37" s="16">
        <v>10</v>
      </c>
      <c r="D37" s="17">
        <v>16.0482445041935</v>
      </c>
      <c r="E37" s="19">
        <f t="shared" si="18"/>
        <v>19.550043793</v>
      </c>
      <c r="F37" s="16" t="s">
        <v>73</v>
      </c>
      <c r="G37" s="13">
        <v>11</v>
      </c>
      <c r="H37" s="18">
        <f t="shared" si="0"/>
        <v>16.0482445041935</v>
      </c>
      <c r="I37" s="18">
        <f t="shared" si="1"/>
        <v>289.198244504194</v>
      </c>
      <c r="J37" s="18">
        <f t="shared" si="2"/>
        <v>0.125974138485517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2.83574560806863</v>
      </c>
      <c r="O37" s="18">
        <f t="shared" si="19"/>
        <v>1.14436143551238</v>
      </c>
      <c r="P37" s="18">
        <f t="shared" si="5"/>
        <v>0.144159945954722</v>
      </c>
      <c r="Q37" s="23">
        <f t="shared" si="6"/>
        <v>0.0197018592804787</v>
      </c>
      <c r="R37" s="18">
        <f t="shared" si="7"/>
        <v>0.135998594444444</v>
      </c>
      <c r="S37" s="24">
        <f t="shared" si="8"/>
        <v>0.144868109563639</v>
      </c>
      <c r="T37" s="3">
        <v>0.01</v>
      </c>
      <c r="U37" s="25">
        <f t="shared" si="9"/>
        <v>0.00144868109563639</v>
      </c>
      <c r="V37" s="24"/>
      <c r="W37" s="3"/>
      <c r="X37" s="25"/>
      <c r="Y37" s="27">
        <v>0.04</v>
      </c>
      <c r="Z37" s="3">
        <v>0.21</v>
      </c>
      <c r="AA37" s="26">
        <f t="shared" si="10"/>
        <v>0.0084</v>
      </c>
      <c r="AB37" s="3">
        <v>0.015</v>
      </c>
      <c r="AC37" s="3">
        <v>0.29</v>
      </c>
      <c r="AD37" s="26">
        <f t="shared" si="11"/>
        <v>0.00435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0.015</v>
      </c>
      <c r="AO37" s="3">
        <v>0.38</v>
      </c>
      <c r="AP37" s="3">
        <f t="shared" si="13"/>
        <v>0.0057</v>
      </c>
      <c r="AQ37" s="1">
        <f t="shared" si="14"/>
        <v>0.0308986810956364</v>
      </c>
      <c r="AR37" s="28">
        <f t="shared" si="15"/>
        <v>99.5111666666667</v>
      </c>
      <c r="AS37" s="1">
        <f t="shared" si="16"/>
        <v>0.136666666666667</v>
      </c>
      <c r="AT37" s="2">
        <f t="shared" si="20"/>
        <v>106.348666666667</v>
      </c>
      <c r="AU37" s="1">
        <f t="shared" si="17"/>
        <v>299420.281294981</v>
      </c>
    </row>
    <row r="38" s="1" customFormat="1" spans="1:48">
      <c r="A38" s="13"/>
      <c r="B38" s="13"/>
      <c r="C38" s="16">
        <v>11</v>
      </c>
      <c r="D38" s="17">
        <v>11.8298497191667</v>
      </c>
      <c r="E38" s="19">
        <f t="shared" si="18"/>
        <v>16.0482445041935</v>
      </c>
      <c r="F38" s="16" t="s">
        <v>75</v>
      </c>
      <c r="G38" s="13">
        <v>12</v>
      </c>
      <c r="H38" s="18">
        <f t="shared" si="0"/>
        <v>11.8298497191667</v>
      </c>
      <c r="I38" s="18">
        <f t="shared" si="1"/>
        <v>284.979849719167</v>
      </c>
      <c r="J38" s="18">
        <f t="shared" si="2"/>
        <v>0.0765317093797267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1.99531315622433</v>
      </c>
      <c r="P38" s="18">
        <f t="shared" si="5"/>
        <v>0.152704726593706</v>
      </c>
      <c r="Q38" s="23">
        <f t="shared" si="6"/>
        <v>0.0208696459678064</v>
      </c>
      <c r="R38" s="18">
        <f t="shared" si="7"/>
        <v>0.135998594444444</v>
      </c>
      <c r="S38" s="24">
        <f t="shared" si="8"/>
        <v>0.153454865126063</v>
      </c>
      <c r="T38" s="3">
        <v>0.01</v>
      </c>
      <c r="U38" s="25">
        <f t="shared" si="9"/>
        <v>0.00153454865126063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0.0234345486512606</v>
      </c>
      <c r="AR38" s="28">
        <f t="shared" si="15"/>
        <v>99.5111666666667</v>
      </c>
      <c r="AS38" s="1">
        <f t="shared" si="16"/>
        <v>0.136666666666667</v>
      </c>
      <c r="AT38" s="2">
        <f t="shared" si="20"/>
        <v>106.348666666667</v>
      </c>
      <c r="AU38" s="1">
        <f t="shared" si="17"/>
        <v>227089.924241857</v>
      </c>
      <c r="AV38" s="1">
        <f>SUM(AU27:AU38)</f>
        <v>3601751.26592349</v>
      </c>
    </row>
    <row r="39" s="1" customFormat="1" spans="1:46">
      <c r="A39" s="13"/>
      <c r="B39" s="13"/>
      <c r="C39" s="16">
        <v>12</v>
      </c>
      <c r="D39" s="17">
        <v>8.96201917419355</v>
      </c>
      <c r="E39" s="19">
        <f t="shared" si="18"/>
        <v>11.8298497191667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9.55845165916129</v>
      </c>
      <c r="E42" s="16"/>
      <c r="F42" s="16"/>
      <c r="G42" s="13">
        <v>1</v>
      </c>
      <c r="H42" s="18">
        <f t="shared" ref="H42:H53" si="21">E43</f>
        <v>9.55845165916129</v>
      </c>
      <c r="I42" s="18">
        <f t="shared" ref="I42:I53" si="22">H42+273.15</f>
        <v>282.708451659161</v>
      </c>
      <c r="J42" s="18">
        <f t="shared" ref="J42:J53" si="23">EXP(($C$16*(I42-$C$14))/($C$17*I42*$C$14))</f>
        <v>0.058159921526149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0.00448360893370242</v>
      </c>
      <c r="Q42" s="23">
        <f t="shared" ref="Q42:Q53" si="27">P42*$B$44</f>
        <v>0.000694959384723875</v>
      </c>
      <c r="R42" s="18">
        <f t="shared" ref="R42:R53" si="28">L42*$B$44</f>
        <v>0.0119491114583333</v>
      </c>
      <c r="S42" s="24">
        <f t="shared" ref="S42:S53" si="29">Q42/R42</f>
        <v>0.058159921526149</v>
      </c>
      <c r="T42" s="3">
        <v>0.01</v>
      </c>
      <c r="U42" s="25">
        <f t="shared" ref="U42:U53" si="30">S42*T42</f>
        <v>0.00058159921526149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0.0276815992152615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117.473171232877</v>
      </c>
      <c r="AU42" s="1">
        <f t="shared" ref="AU42:AU53" si="37">AT42*10000*AS42*0.67*AR42*AQ42</f>
        <v>26033.9630530086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6.93100156190322</v>
      </c>
      <c r="E43" s="19">
        <f t="shared" ref="E43:E54" si="38">D42</f>
        <v>9.55845165916129</v>
      </c>
      <c r="F43" s="16" t="s">
        <v>73</v>
      </c>
      <c r="G43" s="13">
        <v>2</v>
      </c>
      <c r="H43" s="18">
        <f t="shared" si="21"/>
        <v>6.93100156190322</v>
      </c>
      <c r="I43" s="18">
        <f t="shared" si="22"/>
        <v>280.081001561903</v>
      </c>
      <c r="J43" s="18">
        <f t="shared" si="23"/>
        <v>0.0421023390535732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0.149698474399631</v>
      </c>
      <c r="P43" s="18">
        <f t="shared" si="26"/>
        <v>0.00630265592497591</v>
      </c>
      <c r="Q43" s="23">
        <f t="shared" si="27"/>
        <v>0.000976911668371266</v>
      </c>
      <c r="R43" s="18">
        <f t="shared" si="28"/>
        <v>0.0119491114583333</v>
      </c>
      <c r="S43" s="24">
        <f t="shared" si="29"/>
        <v>0.0817560093717233</v>
      </c>
      <c r="T43" s="3">
        <v>0.01</v>
      </c>
      <c r="U43" s="25">
        <f t="shared" si="30"/>
        <v>0.000817560093717233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0.0156175600937172</v>
      </c>
      <c r="AR43" s="28">
        <f t="shared" si="34"/>
        <v>7.70910416666667</v>
      </c>
      <c r="AS43" s="1">
        <f t="shared" si="35"/>
        <v>0.155</v>
      </c>
      <c r="AT43" s="2">
        <f t="shared" si="36"/>
        <v>117.473171232877</v>
      </c>
      <c r="AU43" s="1">
        <f t="shared" si="37"/>
        <v>14687.9874712519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10.9699964304286</v>
      </c>
      <c r="E44" s="19">
        <f t="shared" si="38"/>
        <v>6.93100156190322</v>
      </c>
      <c r="F44" s="16" t="s">
        <v>73</v>
      </c>
      <c r="G44" s="13">
        <v>3</v>
      </c>
      <c r="H44" s="18">
        <f t="shared" si="21"/>
        <v>10.9699964304286</v>
      </c>
      <c r="I44" s="18">
        <f t="shared" si="22"/>
        <v>284.119996430429</v>
      </c>
      <c r="J44" s="18">
        <f t="shared" si="23"/>
        <v>0.0690136487266869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0.220486860141322</v>
      </c>
      <c r="P44" s="18">
        <f t="shared" si="26"/>
        <v>0.0152166027146433</v>
      </c>
      <c r="Q44" s="23">
        <f t="shared" si="27"/>
        <v>0.00235857342076971</v>
      </c>
      <c r="R44" s="18">
        <f t="shared" si="28"/>
        <v>0.0119491114583333</v>
      </c>
      <c r="S44" s="24">
        <f t="shared" si="29"/>
        <v>0.197384837273808</v>
      </c>
      <c r="T44" s="3">
        <v>0.01</v>
      </c>
      <c r="U44" s="25">
        <f t="shared" si="30"/>
        <v>0.00197384837273808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0.0167738483727381</v>
      </c>
      <c r="AR44" s="28">
        <f t="shared" si="34"/>
        <v>7.70910416666667</v>
      </c>
      <c r="AS44" s="1">
        <f t="shared" si="35"/>
        <v>0.155</v>
      </c>
      <c r="AT44" s="2">
        <f t="shared" si="36"/>
        <v>117.473171232877</v>
      </c>
      <c r="AU44" s="1">
        <f t="shared" si="37"/>
        <v>15775.4523283422</v>
      </c>
    </row>
    <row r="45" s="1" customFormat="1" spans="1:47">
      <c r="A45" s="13"/>
      <c r="B45" s="13"/>
      <c r="C45" s="16">
        <v>3</v>
      </c>
      <c r="D45" s="17">
        <v>12.0733346294516</v>
      </c>
      <c r="E45" s="19">
        <f t="shared" si="38"/>
        <v>10.9699964304286</v>
      </c>
      <c r="F45" s="16" t="s">
        <v>73</v>
      </c>
      <c r="G45" s="13">
        <v>4</v>
      </c>
      <c r="H45" s="18">
        <f t="shared" si="21"/>
        <v>12.0733346294516</v>
      </c>
      <c r="I45" s="18">
        <f t="shared" si="22"/>
        <v>285.223334629452</v>
      </c>
      <c r="J45" s="18">
        <f t="shared" si="23"/>
        <v>0.0787967651774871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0.282361299093345</v>
      </c>
      <c r="P45" s="18">
        <f t="shared" si="26"/>
        <v>0.0222491569798685</v>
      </c>
      <c r="Q45" s="23">
        <f t="shared" si="27"/>
        <v>0.00344861933187962</v>
      </c>
      <c r="R45" s="18">
        <f t="shared" si="28"/>
        <v>0.0119491114583333</v>
      </c>
      <c r="S45" s="24">
        <f t="shared" si="29"/>
        <v>0.288608851286139</v>
      </c>
      <c r="T45" s="3">
        <v>0.01</v>
      </c>
      <c r="U45" s="25">
        <f t="shared" si="30"/>
        <v>0.00288608851286139</v>
      </c>
      <c r="V45" s="24"/>
      <c r="W45" s="3"/>
      <c r="X45" s="25"/>
      <c r="Y45" s="27">
        <v>0.04</v>
      </c>
      <c r="Z45" s="3">
        <v>0.49</v>
      </c>
      <c r="AA45" s="26">
        <f t="shared" si="31"/>
        <v>0.0196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0.015</v>
      </c>
      <c r="AO45" s="3">
        <v>0.5</v>
      </c>
      <c r="AP45" s="3">
        <f t="shared" si="32"/>
        <v>0.0075</v>
      </c>
      <c r="AQ45" s="1">
        <f t="shared" si="33"/>
        <v>0.0299860885128614</v>
      </c>
      <c r="AR45" s="28">
        <f t="shared" si="34"/>
        <v>7.70910416666667</v>
      </c>
      <c r="AS45" s="1">
        <f t="shared" si="35"/>
        <v>0.155</v>
      </c>
      <c r="AT45" s="2">
        <f t="shared" si="36"/>
        <v>117.473171232877</v>
      </c>
      <c r="AU45" s="1">
        <f t="shared" si="37"/>
        <v>28201.2868684872</v>
      </c>
    </row>
    <row r="46" s="1" customFormat="1" spans="1:47">
      <c r="A46" s="13"/>
      <c r="B46" s="13"/>
      <c r="C46" s="16">
        <v>4</v>
      </c>
      <c r="D46" s="17">
        <v>16.5165852146667</v>
      </c>
      <c r="E46" s="19">
        <f t="shared" si="38"/>
        <v>12.0733346294516</v>
      </c>
      <c r="F46" s="16" t="s">
        <v>73</v>
      </c>
      <c r="G46" s="13">
        <v>5</v>
      </c>
      <c r="H46" s="18">
        <f t="shared" si="21"/>
        <v>16.5165852146667</v>
      </c>
      <c r="I46" s="18">
        <f t="shared" si="22"/>
        <v>289.666585214667</v>
      </c>
      <c r="J46" s="18">
        <f t="shared" si="23"/>
        <v>0.133021705224488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0.247106535007803</v>
      </c>
      <c r="O46" s="18">
        <f t="shared" si="39"/>
        <v>0.0900966487723405</v>
      </c>
      <c r="P46" s="18">
        <f t="shared" si="26"/>
        <v>0.0119848098547085</v>
      </c>
      <c r="Q46" s="23">
        <f t="shared" si="27"/>
        <v>0.00185764552747982</v>
      </c>
      <c r="R46" s="18">
        <f t="shared" si="28"/>
        <v>0.0119491114583333</v>
      </c>
      <c r="S46" s="24">
        <f t="shared" si="29"/>
        <v>0.155463068024551</v>
      </c>
      <c r="T46" s="3">
        <v>0.01</v>
      </c>
      <c r="U46" s="25">
        <f t="shared" si="30"/>
        <v>0.00155463068024551</v>
      </c>
      <c r="V46" s="24"/>
      <c r="W46" s="3"/>
      <c r="X46" s="25"/>
      <c r="Y46" s="27">
        <v>0.04</v>
      </c>
      <c r="Z46" s="3">
        <v>0.49</v>
      </c>
      <c r="AA46" s="26">
        <f t="shared" si="31"/>
        <v>0.0196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0.015</v>
      </c>
      <c r="AO46" s="3">
        <v>0.5</v>
      </c>
      <c r="AP46" s="3">
        <f t="shared" si="32"/>
        <v>0.0075</v>
      </c>
      <c r="AQ46" s="1">
        <f t="shared" si="33"/>
        <v>0.0286546306802455</v>
      </c>
      <c r="AR46" s="28">
        <f t="shared" si="34"/>
        <v>7.70910416666667</v>
      </c>
      <c r="AS46" s="1">
        <f t="shared" si="35"/>
        <v>0.155</v>
      </c>
      <c r="AT46" s="2">
        <f t="shared" si="36"/>
        <v>117.473171232877</v>
      </c>
      <c r="AU46" s="1">
        <f t="shared" si="37"/>
        <v>26949.0787228737</v>
      </c>
    </row>
    <row r="47" s="1" customFormat="1" spans="1:47">
      <c r="A47" s="13"/>
      <c r="B47" s="13"/>
      <c r="C47" s="16">
        <v>5</v>
      </c>
      <c r="D47" s="17">
        <v>19.0569342754839</v>
      </c>
      <c r="E47" s="19">
        <f t="shared" si="38"/>
        <v>16.5165852146667</v>
      </c>
      <c r="F47" s="16" t="s">
        <v>75</v>
      </c>
      <c r="G47" s="13">
        <v>6</v>
      </c>
      <c r="H47" s="18">
        <f t="shared" si="21"/>
        <v>19.0569342754839</v>
      </c>
      <c r="I47" s="18">
        <f t="shared" si="22"/>
        <v>292.206934275484</v>
      </c>
      <c r="J47" s="18">
        <f t="shared" si="23"/>
        <v>0.17817019531278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0.155202880584299</v>
      </c>
      <c r="P47" s="18">
        <f t="shared" si="26"/>
        <v>0.0276525275468106</v>
      </c>
      <c r="Q47" s="23">
        <f t="shared" si="27"/>
        <v>0.00428614176975564</v>
      </c>
      <c r="R47" s="18">
        <f t="shared" si="28"/>
        <v>0.0119491114583333</v>
      </c>
      <c r="S47" s="24">
        <f t="shared" si="29"/>
        <v>0.35869962253691</v>
      </c>
      <c r="T47" s="3">
        <v>0.01</v>
      </c>
      <c r="U47" s="25">
        <f t="shared" si="30"/>
        <v>0.0035869962253691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0.0306869962253691</v>
      </c>
      <c r="AR47" s="28">
        <f t="shared" si="34"/>
        <v>7.70910416666667</v>
      </c>
      <c r="AS47" s="1">
        <f t="shared" si="35"/>
        <v>0.155</v>
      </c>
      <c r="AT47" s="2">
        <f t="shared" si="36"/>
        <v>117.473171232877</v>
      </c>
      <c r="AU47" s="1">
        <f t="shared" si="37"/>
        <v>28860.4758607523</v>
      </c>
    </row>
    <row r="48" s="1" customFormat="1" spans="1:47">
      <c r="A48" s="13"/>
      <c r="B48" s="13"/>
      <c r="C48" s="16">
        <v>6</v>
      </c>
      <c r="D48" s="17">
        <v>20.89142203</v>
      </c>
      <c r="E48" s="19">
        <f t="shared" si="38"/>
        <v>19.0569342754839</v>
      </c>
      <c r="F48" s="16" t="s">
        <v>73</v>
      </c>
      <c r="G48" s="13">
        <v>7</v>
      </c>
      <c r="H48" s="18">
        <f t="shared" si="21"/>
        <v>20.89142203</v>
      </c>
      <c r="I48" s="18">
        <f t="shared" si="22"/>
        <v>294.04142203</v>
      </c>
      <c r="J48" s="18">
        <f t="shared" si="23"/>
        <v>0.21934114679376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0.204641394704155</v>
      </c>
      <c r="P48" s="18">
        <f t="shared" si="26"/>
        <v>0.0448862781958838</v>
      </c>
      <c r="Q48" s="23">
        <f t="shared" si="27"/>
        <v>0.00695737312036199</v>
      </c>
      <c r="R48" s="18">
        <f t="shared" si="28"/>
        <v>0.0119491114583333</v>
      </c>
      <c r="S48" s="24">
        <f t="shared" si="29"/>
        <v>0.58225024886766</v>
      </c>
      <c r="T48" s="3">
        <v>0.01</v>
      </c>
      <c r="U48" s="25">
        <f t="shared" si="30"/>
        <v>0.0058225024886766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0.0329225024886766</v>
      </c>
      <c r="AR48" s="28">
        <f t="shared" si="34"/>
        <v>7.70910416666667</v>
      </c>
      <c r="AS48" s="1">
        <f t="shared" si="35"/>
        <v>0.155</v>
      </c>
      <c r="AT48" s="2">
        <f t="shared" si="36"/>
        <v>117.473171232877</v>
      </c>
      <c r="AU48" s="1">
        <f t="shared" si="37"/>
        <v>30962.9225803635</v>
      </c>
    </row>
    <row r="49" s="1" customFormat="1" spans="1:47">
      <c r="A49" s="13"/>
      <c r="B49" s="13"/>
      <c r="C49" s="16">
        <v>7</v>
      </c>
      <c r="D49" s="17">
        <v>20.9287155877419</v>
      </c>
      <c r="E49" s="19">
        <f t="shared" si="38"/>
        <v>20.89142203</v>
      </c>
      <c r="F49" s="16" t="s">
        <v>73</v>
      </c>
      <c r="G49" s="13">
        <v>8</v>
      </c>
      <c r="H49" s="18">
        <f t="shared" si="21"/>
        <v>20.9287155877419</v>
      </c>
      <c r="I49" s="18">
        <f t="shared" si="22"/>
        <v>294.078715587742</v>
      </c>
      <c r="J49" s="18">
        <f t="shared" si="23"/>
        <v>0.220264163942888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0.236846158174938</v>
      </c>
      <c r="P49" s="18">
        <f t="shared" si="26"/>
        <v>0.0521687210134876</v>
      </c>
      <c r="Q49" s="23">
        <f t="shared" si="27"/>
        <v>0.00808615175709058</v>
      </c>
      <c r="R49" s="18">
        <f t="shared" si="28"/>
        <v>0.0119491114583333</v>
      </c>
      <c r="S49" s="24">
        <f t="shared" si="29"/>
        <v>0.676715736168925</v>
      </c>
      <c r="T49" s="3">
        <v>0.01</v>
      </c>
      <c r="U49" s="25">
        <f t="shared" si="30"/>
        <v>0.00676715736168925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0.0338671573616893</v>
      </c>
      <c r="AR49" s="28">
        <f t="shared" si="34"/>
        <v>7.70910416666667</v>
      </c>
      <c r="AS49" s="1">
        <f t="shared" si="35"/>
        <v>0.155</v>
      </c>
      <c r="AT49" s="2">
        <f t="shared" si="36"/>
        <v>117.473171232877</v>
      </c>
      <c r="AU49" s="1">
        <f t="shared" si="37"/>
        <v>31851.3506610756</v>
      </c>
    </row>
    <row r="50" s="1" customFormat="1" spans="1:47">
      <c r="A50" s="13"/>
      <c r="B50" s="13"/>
      <c r="C50" s="16">
        <v>8</v>
      </c>
      <c r="D50" s="17">
        <v>20.3332396951613</v>
      </c>
      <c r="E50" s="19">
        <f t="shared" si="38"/>
        <v>20.9287155877419</v>
      </c>
      <c r="F50" s="16" t="s">
        <v>73</v>
      </c>
      <c r="G50" s="13">
        <v>9</v>
      </c>
      <c r="H50" s="18">
        <f t="shared" si="21"/>
        <v>20.3332396951613</v>
      </c>
      <c r="I50" s="18">
        <f t="shared" si="22"/>
        <v>293.483239695161</v>
      </c>
      <c r="J50" s="18">
        <f t="shared" si="23"/>
        <v>0.205953135644225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0.261768478828117</v>
      </c>
      <c r="P50" s="18">
        <f t="shared" si="26"/>
        <v>0.0539120390274695</v>
      </c>
      <c r="Q50" s="23">
        <f t="shared" si="27"/>
        <v>0.00835636604925778</v>
      </c>
      <c r="R50" s="18">
        <f t="shared" si="28"/>
        <v>0.0119491114583333</v>
      </c>
      <c r="S50" s="24">
        <f t="shared" si="29"/>
        <v>0.699329492271999</v>
      </c>
      <c r="T50" s="3">
        <v>0.01</v>
      </c>
      <c r="U50" s="25">
        <f t="shared" si="30"/>
        <v>0.00699329492271999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0.03409329492272</v>
      </c>
      <c r="AR50" s="28">
        <f t="shared" si="34"/>
        <v>7.70910416666667</v>
      </c>
      <c r="AS50" s="1">
        <f t="shared" si="35"/>
        <v>0.155</v>
      </c>
      <c r="AT50" s="2">
        <f t="shared" si="36"/>
        <v>117.473171232877</v>
      </c>
      <c r="AU50" s="1">
        <f t="shared" si="37"/>
        <v>32064.0282908249</v>
      </c>
    </row>
    <row r="51" s="1" customFormat="1" spans="1:47">
      <c r="A51" s="13"/>
      <c r="B51" s="13"/>
      <c r="C51" s="16">
        <v>9</v>
      </c>
      <c r="D51" s="17">
        <v>19.550043793</v>
      </c>
      <c r="E51" s="19">
        <f t="shared" si="38"/>
        <v>20.3332396951613</v>
      </c>
      <c r="F51" s="16" t="s">
        <v>73</v>
      </c>
      <c r="G51" s="13">
        <v>10</v>
      </c>
      <c r="H51" s="18">
        <f t="shared" si="21"/>
        <v>19.550043793</v>
      </c>
      <c r="I51" s="18">
        <f t="shared" si="22"/>
        <v>292.700043793</v>
      </c>
      <c r="J51" s="18">
        <f t="shared" si="23"/>
        <v>0.188458121134415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0.284947481467314</v>
      </c>
      <c r="P51" s="18">
        <f t="shared" si="26"/>
        <v>0.0537006669793135</v>
      </c>
      <c r="Q51" s="23">
        <f t="shared" si="27"/>
        <v>0.00832360338179359</v>
      </c>
      <c r="R51" s="18">
        <f t="shared" si="28"/>
        <v>0.0119491114583333</v>
      </c>
      <c r="S51" s="24">
        <f t="shared" si="29"/>
        <v>0.696587642588997</v>
      </c>
      <c r="T51" s="3">
        <v>0.01</v>
      </c>
      <c r="U51" s="25">
        <f t="shared" si="30"/>
        <v>0.00696587642588997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0.03406587642589</v>
      </c>
      <c r="AR51" s="28">
        <f t="shared" si="34"/>
        <v>7.70910416666667</v>
      </c>
      <c r="AS51" s="1">
        <f t="shared" si="35"/>
        <v>0.155</v>
      </c>
      <c r="AT51" s="2">
        <f t="shared" si="36"/>
        <v>117.473171232877</v>
      </c>
      <c r="AU51" s="1">
        <f t="shared" si="37"/>
        <v>32038.2417700429</v>
      </c>
    </row>
    <row r="52" s="1" customFormat="1" spans="1:47">
      <c r="A52" s="13"/>
      <c r="B52" s="13"/>
      <c r="C52" s="16">
        <v>10</v>
      </c>
      <c r="D52" s="17">
        <v>16.0482445041935</v>
      </c>
      <c r="E52" s="19">
        <f t="shared" si="38"/>
        <v>19.550043793</v>
      </c>
      <c r="F52" s="16" t="s">
        <v>73</v>
      </c>
      <c r="G52" s="13">
        <v>11</v>
      </c>
      <c r="H52" s="18">
        <f t="shared" si="21"/>
        <v>16.0482445041935</v>
      </c>
      <c r="I52" s="18">
        <f t="shared" si="22"/>
        <v>289.198244504194</v>
      </c>
      <c r="J52" s="18">
        <f t="shared" si="23"/>
        <v>0.125974138485517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0.2196844737636</v>
      </c>
      <c r="O52" s="18">
        <f t="shared" si="39"/>
        <v>0.0886533823910667</v>
      </c>
      <c r="P52" s="18">
        <f t="shared" si="26"/>
        <v>0.0111680334705417</v>
      </c>
      <c r="Q52" s="23">
        <f t="shared" si="27"/>
        <v>0.00173104518793397</v>
      </c>
      <c r="R52" s="18">
        <f t="shared" si="28"/>
        <v>0.0119491114583333</v>
      </c>
      <c r="S52" s="24">
        <f t="shared" si="29"/>
        <v>0.144868109563639</v>
      </c>
      <c r="T52" s="3">
        <v>0.01</v>
      </c>
      <c r="U52" s="25">
        <f t="shared" si="30"/>
        <v>0.00144868109563639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0.0285486810956364</v>
      </c>
      <c r="AR52" s="28">
        <f t="shared" si="34"/>
        <v>7.70910416666667</v>
      </c>
      <c r="AS52" s="1">
        <f t="shared" si="35"/>
        <v>0.155</v>
      </c>
      <c r="AT52" s="2">
        <f t="shared" si="36"/>
        <v>117.473171232877</v>
      </c>
      <c r="AU52" s="1">
        <f t="shared" si="37"/>
        <v>26849.4353623241</v>
      </c>
    </row>
    <row r="53" s="1" customFormat="1" spans="1:48">
      <c r="A53" s="13"/>
      <c r="B53" s="13"/>
      <c r="C53" s="16">
        <v>11</v>
      </c>
      <c r="D53" s="17">
        <v>11.8298497191667</v>
      </c>
      <c r="E53" s="19">
        <f t="shared" si="38"/>
        <v>16.0482445041935</v>
      </c>
      <c r="F53" s="16" t="s">
        <v>75</v>
      </c>
      <c r="G53" s="13">
        <v>12</v>
      </c>
      <c r="H53" s="18">
        <f t="shared" si="21"/>
        <v>11.8298497191667</v>
      </c>
      <c r="I53" s="18">
        <f t="shared" si="22"/>
        <v>284.979849719167</v>
      </c>
      <c r="J53" s="18">
        <f t="shared" si="23"/>
        <v>0.0765317093797267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0.154576390587192</v>
      </c>
      <c r="P53" s="18">
        <f t="shared" si="26"/>
        <v>0.0118299954013861</v>
      </c>
      <c r="Q53" s="23">
        <f t="shared" si="27"/>
        <v>0.00183364928721484</v>
      </c>
      <c r="R53" s="18">
        <f t="shared" si="28"/>
        <v>0.0119491114583333</v>
      </c>
      <c r="S53" s="24">
        <f t="shared" si="29"/>
        <v>0.153454865126063</v>
      </c>
      <c r="T53" s="3">
        <v>0.01</v>
      </c>
      <c r="U53" s="25">
        <f t="shared" si="30"/>
        <v>0.00153454865126063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0.0163345486512606</v>
      </c>
      <c r="AR53" s="28">
        <f t="shared" si="34"/>
        <v>7.70910416666667</v>
      </c>
      <c r="AS53" s="1">
        <f t="shared" si="35"/>
        <v>0.155</v>
      </c>
      <c r="AT53" s="2">
        <f t="shared" si="36"/>
        <v>117.473171232877</v>
      </c>
      <c r="AU53" s="1">
        <f t="shared" si="37"/>
        <v>15362.3001607523</v>
      </c>
      <c r="AV53" s="1">
        <f>SUM(AU42:AU53)</f>
        <v>309636.523130099</v>
      </c>
    </row>
    <row r="54" s="1" customFormat="1" spans="1:46">
      <c r="A54" s="13"/>
      <c r="B54" s="13"/>
      <c r="C54" s="16">
        <v>12</v>
      </c>
      <c r="D54" s="17">
        <v>8.96201917419355</v>
      </c>
      <c r="E54" s="19">
        <f t="shared" si="38"/>
        <v>11.8298497191667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9.55845165916129</v>
      </c>
      <c r="E58" s="16"/>
      <c r="F58" s="16"/>
      <c r="G58" s="13">
        <v>1</v>
      </c>
      <c r="H58" s="18">
        <f t="shared" ref="H58:H69" si="40">E59</f>
        <v>9.55845165916129</v>
      </c>
      <c r="I58" s="18">
        <f t="shared" ref="I58:I69" si="41">H58+273.15</f>
        <v>282.708451659161</v>
      </c>
      <c r="J58" s="18">
        <f t="shared" ref="J58:J69" si="42">EXP(($C$16*(I58-$C$14))/($C$17*I58*$C$14))</f>
        <v>0.058159921526149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0.160677542801469</v>
      </c>
      <c r="Q58" s="23">
        <f t="shared" ref="Q58:Q69" si="46">P58*$B$60</f>
        <v>0.072304894260661</v>
      </c>
      <c r="R58" s="18">
        <f t="shared" ref="R58:R69" si="47">L58*$B$60</f>
        <v>1.24320825</v>
      </c>
      <c r="S58" s="24">
        <f t="shared" ref="S58:S69" si="48">Q58/R58</f>
        <v>0.058159921526149</v>
      </c>
      <c r="T58" s="3">
        <v>0.27</v>
      </c>
      <c r="U58" s="25">
        <f t="shared" ref="U58:U69" si="49">S58*T58</f>
        <v>0.0157031788120602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0.231134508411836</v>
      </c>
      <c r="AC58" s="28">
        <f t="shared" ref="AC58:AC69" si="51">$B$58/12</f>
        <v>10.2321666666667</v>
      </c>
      <c r="AD58" s="1">
        <f t="shared" ref="AD58:AD69" si="52">$B$60</f>
        <v>0.45</v>
      </c>
      <c r="AE58" s="29">
        <f t="shared" ref="AE58:AE69" si="53">$E$7/12</f>
        <v>459.56834043458</v>
      </c>
      <c r="AF58" s="1">
        <f t="shared" ref="AF58:AF69" si="54">AE58*10000*AC58*AB58</f>
        <v>10868822.5593158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6.93100156190322</v>
      </c>
      <c r="E59" s="19">
        <f t="shared" ref="E59:E70" si="55">D58</f>
        <v>9.55845165916129</v>
      </c>
      <c r="F59" s="16" t="s">
        <v>73</v>
      </c>
      <c r="G59" s="13">
        <v>2</v>
      </c>
      <c r="H59" s="18">
        <f t="shared" si="40"/>
        <v>6.93100156190322</v>
      </c>
      <c r="I59" s="18">
        <f t="shared" si="41"/>
        <v>280.081001561903</v>
      </c>
      <c r="J59" s="18">
        <f t="shared" si="42"/>
        <v>0.0421023390535732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5.36469245719853</v>
      </c>
      <c r="P59" s="18">
        <f t="shared" si="45"/>
        <v>0.225866100751119</v>
      </c>
      <c r="Q59" s="23">
        <f t="shared" si="46"/>
        <v>0.101639745338004</v>
      </c>
      <c r="R59" s="18">
        <f t="shared" si="47"/>
        <v>1.24320825</v>
      </c>
      <c r="S59" s="24">
        <f t="shared" si="48"/>
        <v>0.0817560093717233</v>
      </c>
      <c r="T59" s="3">
        <v>0.27</v>
      </c>
      <c r="U59" s="25">
        <f t="shared" si="49"/>
        <v>0.0220741225303653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0.233055347942905</v>
      </c>
      <c r="AC59" s="28">
        <f t="shared" si="51"/>
        <v>10.2321666666667</v>
      </c>
      <c r="AD59" s="1">
        <f t="shared" si="52"/>
        <v>0.45</v>
      </c>
      <c r="AE59" s="29">
        <f t="shared" si="53"/>
        <v>459.56834043458</v>
      </c>
      <c r="AF59" s="1">
        <f t="shared" si="54"/>
        <v>10959147.7304534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0.45</v>
      </c>
      <c r="C60" s="16">
        <v>2</v>
      </c>
      <c r="D60" s="17">
        <v>10.9699964304286</v>
      </c>
      <c r="E60" s="19">
        <f t="shared" si="55"/>
        <v>6.93100156190322</v>
      </c>
      <c r="F60" s="16" t="s">
        <v>73</v>
      </c>
      <c r="G60" s="13">
        <v>3</v>
      </c>
      <c r="H60" s="18">
        <f t="shared" si="40"/>
        <v>10.9699964304286</v>
      </c>
      <c r="I60" s="18">
        <f t="shared" si="41"/>
        <v>284.119996430429</v>
      </c>
      <c r="J60" s="18">
        <f t="shared" si="42"/>
        <v>0.0690136487266869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7.90151135644741</v>
      </c>
      <c r="P60" s="18">
        <f t="shared" si="45"/>
        <v>0.545312129163789</v>
      </c>
      <c r="Q60" s="23">
        <f t="shared" si="46"/>
        <v>0.245390458123705</v>
      </c>
      <c r="R60" s="18">
        <f t="shared" si="47"/>
        <v>1.24320825</v>
      </c>
      <c r="S60" s="24">
        <f t="shared" si="48"/>
        <v>0.197384837273808</v>
      </c>
      <c r="T60" s="3">
        <v>0.27</v>
      </c>
      <c r="U60" s="25">
        <f t="shared" si="49"/>
        <v>0.053293906063928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0.242468112678274</v>
      </c>
      <c r="AC60" s="28">
        <f t="shared" si="51"/>
        <v>10.2321666666667</v>
      </c>
      <c r="AD60" s="1">
        <f t="shared" si="52"/>
        <v>0.45</v>
      </c>
      <c r="AE60" s="29">
        <f t="shared" si="53"/>
        <v>459.56834043458</v>
      </c>
      <c r="AF60" s="1">
        <f t="shared" si="54"/>
        <v>11401771.6830785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12.0733346294516</v>
      </c>
      <c r="E61" s="19">
        <f t="shared" si="55"/>
        <v>10.9699964304286</v>
      </c>
      <c r="F61" s="16" t="s">
        <v>73</v>
      </c>
      <c r="G61" s="13">
        <v>4</v>
      </c>
      <c r="H61" s="18">
        <f t="shared" si="40"/>
        <v>12.0733346294516</v>
      </c>
      <c r="I61" s="18">
        <f t="shared" si="41"/>
        <v>285.223334629452</v>
      </c>
      <c r="J61" s="18">
        <f t="shared" si="42"/>
        <v>0.0787967651774871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10.1188842272836</v>
      </c>
      <c r="P61" s="18">
        <f t="shared" si="45"/>
        <v>0.797335344315446</v>
      </c>
      <c r="Q61" s="23">
        <f t="shared" si="46"/>
        <v>0.35880090494195</v>
      </c>
      <c r="R61" s="18">
        <f t="shared" si="47"/>
        <v>1.24320825</v>
      </c>
      <c r="S61" s="24">
        <f t="shared" si="48"/>
        <v>0.288608851286139</v>
      </c>
      <c r="T61" s="3">
        <v>0.27</v>
      </c>
      <c r="U61" s="25">
        <f t="shared" si="49"/>
        <v>0.0779243898472574</v>
      </c>
      <c r="V61" s="3">
        <v>220.1</v>
      </c>
      <c r="W61" s="26">
        <v>12.1</v>
      </c>
      <c r="X61" s="26">
        <v>4.5</v>
      </c>
      <c r="Y61" s="26">
        <v>1.5</v>
      </c>
      <c r="Z61" s="26">
        <v>6.8</v>
      </c>
      <c r="AA61" s="3">
        <v>30.2</v>
      </c>
      <c r="AB61" s="2">
        <f t="shared" si="50"/>
        <v>0.298694203538948</v>
      </c>
      <c r="AC61" s="28">
        <f t="shared" si="51"/>
        <v>10.2321666666667</v>
      </c>
      <c r="AD61" s="1">
        <f t="shared" si="52"/>
        <v>0.45</v>
      </c>
      <c r="AE61" s="29">
        <f t="shared" si="53"/>
        <v>459.56834043458</v>
      </c>
      <c r="AF61" s="1">
        <f t="shared" si="54"/>
        <v>14045736.0524307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16.5165852146667</v>
      </c>
      <c r="E62" s="19">
        <f t="shared" si="55"/>
        <v>12.0733346294516</v>
      </c>
      <c r="F62" s="16" t="s">
        <v>73</v>
      </c>
      <c r="G62" s="13">
        <v>5</v>
      </c>
      <c r="H62" s="18">
        <f t="shared" si="40"/>
        <v>16.5165852146667</v>
      </c>
      <c r="I62" s="18">
        <f t="shared" si="41"/>
        <v>289.666585214667</v>
      </c>
      <c r="J62" s="18">
        <f t="shared" si="42"/>
        <v>0.133021705224488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8.85547143881977</v>
      </c>
      <c r="O62" s="18">
        <f t="shared" si="56"/>
        <v>3.22876244414841</v>
      </c>
      <c r="P62" s="18">
        <f t="shared" si="45"/>
        <v>0.429495486085407</v>
      </c>
      <c r="Q62" s="23">
        <f t="shared" si="46"/>
        <v>0.193272968738433</v>
      </c>
      <c r="R62" s="18">
        <f t="shared" si="47"/>
        <v>1.24320825</v>
      </c>
      <c r="S62" s="24">
        <f t="shared" si="48"/>
        <v>0.155463068024551</v>
      </c>
      <c r="T62" s="3">
        <v>0.27</v>
      </c>
      <c r="U62" s="25">
        <f t="shared" si="49"/>
        <v>0.0419750283666288</v>
      </c>
      <c r="V62" s="3">
        <v>220.1</v>
      </c>
      <c r="W62" s="26">
        <v>12.1</v>
      </c>
      <c r="X62" s="26">
        <v>4.5</v>
      </c>
      <c r="Y62" s="26">
        <v>1.5</v>
      </c>
      <c r="Z62" s="26">
        <v>6.8</v>
      </c>
      <c r="AA62" s="3">
        <v>30.2</v>
      </c>
      <c r="AB62" s="2">
        <f t="shared" si="50"/>
        <v>0.287855471052539</v>
      </c>
      <c r="AC62" s="28">
        <f t="shared" si="51"/>
        <v>10.2321666666667</v>
      </c>
      <c r="AD62" s="1">
        <f t="shared" si="52"/>
        <v>0.45</v>
      </c>
      <c r="AE62" s="29">
        <f t="shared" si="53"/>
        <v>459.56834043458</v>
      </c>
      <c r="AF62" s="1">
        <f t="shared" si="54"/>
        <v>13536057.6795554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19.0569342754839</v>
      </c>
      <c r="E63" s="19">
        <f t="shared" si="55"/>
        <v>16.5165852146667</v>
      </c>
      <c r="F63" s="16" t="s">
        <v>75</v>
      </c>
      <c r="G63" s="13">
        <v>6</v>
      </c>
      <c r="H63" s="18">
        <f t="shared" si="40"/>
        <v>19.0569342754839</v>
      </c>
      <c r="I63" s="18">
        <f t="shared" si="41"/>
        <v>292.206934275484</v>
      </c>
      <c r="J63" s="18">
        <f t="shared" si="42"/>
        <v>0.17817019531278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5.561951958063</v>
      </c>
      <c r="P63" s="18">
        <f t="shared" si="45"/>
        <v>0.990974066688384</v>
      </c>
      <c r="Q63" s="23">
        <f t="shared" si="46"/>
        <v>0.445938330009773</v>
      </c>
      <c r="R63" s="18">
        <f t="shared" si="47"/>
        <v>1.24320825</v>
      </c>
      <c r="S63" s="24">
        <f t="shared" si="48"/>
        <v>0.35869962253691</v>
      </c>
      <c r="T63" s="3">
        <v>0.27</v>
      </c>
      <c r="U63" s="25">
        <f t="shared" si="49"/>
        <v>0.0968488980849658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0.304399942772617</v>
      </c>
      <c r="AC63" s="28">
        <f t="shared" si="51"/>
        <v>10.2321666666667</v>
      </c>
      <c r="AD63" s="1">
        <f t="shared" si="52"/>
        <v>0.45</v>
      </c>
      <c r="AE63" s="29">
        <f t="shared" si="53"/>
        <v>459.56834043458</v>
      </c>
      <c r="AF63" s="1">
        <f t="shared" si="54"/>
        <v>14314041.5846794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20.89142203</v>
      </c>
      <c r="E64" s="19">
        <f t="shared" si="55"/>
        <v>19.0569342754839</v>
      </c>
      <c r="F64" s="16" t="s">
        <v>73</v>
      </c>
      <c r="G64" s="13">
        <v>7</v>
      </c>
      <c r="H64" s="18">
        <f t="shared" si="40"/>
        <v>20.89142203</v>
      </c>
      <c r="I64" s="18">
        <f t="shared" si="41"/>
        <v>294.04142203</v>
      </c>
      <c r="J64" s="18">
        <f t="shared" si="42"/>
        <v>0.21934114679376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7.33366289137462</v>
      </c>
      <c r="P64" s="18">
        <f t="shared" si="45"/>
        <v>1.60857402879295</v>
      </c>
      <c r="Q64" s="23">
        <f t="shared" si="46"/>
        <v>0.723858312956827</v>
      </c>
      <c r="R64" s="18">
        <f t="shared" si="47"/>
        <v>1.24320825</v>
      </c>
      <c r="S64" s="24">
        <f t="shared" si="48"/>
        <v>0.58225024886766</v>
      </c>
      <c r="T64" s="3">
        <v>0.27</v>
      </c>
      <c r="U64" s="25">
        <f t="shared" si="49"/>
        <v>0.157207567194268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0.322598081509072</v>
      </c>
      <c r="AC64" s="28">
        <f t="shared" si="51"/>
        <v>10.2321666666667</v>
      </c>
      <c r="AD64" s="1">
        <f t="shared" si="52"/>
        <v>0.45</v>
      </c>
      <c r="AE64" s="29">
        <f t="shared" si="53"/>
        <v>459.56834043458</v>
      </c>
      <c r="AF64" s="1">
        <f t="shared" si="54"/>
        <v>15169787.1944345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20.9287155877419</v>
      </c>
      <c r="E65" s="19">
        <f t="shared" si="55"/>
        <v>20.89142203</v>
      </c>
      <c r="F65" s="16" t="s">
        <v>73</v>
      </c>
      <c r="G65" s="13">
        <v>8</v>
      </c>
      <c r="H65" s="18">
        <f t="shared" si="40"/>
        <v>20.9287155877419</v>
      </c>
      <c r="I65" s="18">
        <f t="shared" si="41"/>
        <v>294.078715587742</v>
      </c>
      <c r="J65" s="18">
        <f t="shared" si="42"/>
        <v>0.220264163942888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8.48777386258167</v>
      </c>
      <c r="P65" s="18">
        <f t="shared" si="45"/>
        <v>1.86955241357785</v>
      </c>
      <c r="Q65" s="23">
        <f t="shared" si="46"/>
        <v>0.841298586110031</v>
      </c>
      <c r="R65" s="18">
        <f t="shared" si="47"/>
        <v>1.24320825</v>
      </c>
      <c r="S65" s="24">
        <f t="shared" si="48"/>
        <v>0.676715736168926</v>
      </c>
      <c r="T65" s="3">
        <v>0.27</v>
      </c>
      <c r="U65" s="25">
        <f t="shared" si="49"/>
        <v>0.18271324876561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0.330288044502831</v>
      </c>
      <c r="AC65" s="28">
        <f t="shared" si="51"/>
        <v>10.2321666666667</v>
      </c>
      <c r="AD65" s="1">
        <f t="shared" si="52"/>
        <v>0.45</v>
      </c>
      <c r="AE65" s="29">
        <f t="shared" si="53"/>
        <v>459.56834043458</v>
      </c>
      <c r="AF65" s="1">
        <f t="shared" si="54"/>
        <v>15531398.4650369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20.3332396951613</v>
      </c>
      <c r="E66" s="19">
        <f t="shared" si="55"/>
        <v>20.9287155877419</v>
      </c>
      <c r="F66" s="16" t="s">
        <v>73</v>
      </c>
      <c r="G66" s="13">
        <v>9</v>
      </c>
      <c r="H66" s="18">
        <f t="shared" si="40"/>
        <v>20.3332396951613</v>
      </c>
      <c r="I66" s="18">
        <f t="shared" si="41"/>
        <v>293.483239695161</v>
      </c>
      <c r="J66" s="18">
        <f t="shared" si="42"/>
        <v>0.205953135644225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9.38090644900382</v>
      </c>
      <c r="P66" s="18">
        <f t="shared" si="45"/>
        <v>1.93202709835747</v>
      </c>
      <c r="Q66" s="23">
        <f t="shared" si="46"/>
        <v>0.869412194260861</v>
      </c>
      <c r="R66" s="18">
        <f t="shared" si="47"/>
        <v>1.24320825</v>
      </c>
      <c r="S66" s="24">
        <f t="shared" si="48"/>
        <v>0.699329492271999</v>
      </c>
      <c r="T66" s="3">
        <v>0.27</v>
      </c>
      <c r="U66" s="25">
        <f t="shared" si="49"/>
        <v>0.18881896291344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0.332128917318402</v>
      </c>
      <c r="AC66" s="28">
        <f t="shared" si="51"/>
        <v>10.2321666666667</v>
      </c>
      <c r="AD66" s="1">
        <f t="shared" si="52"/>
        <v>0.45</v>
      </c>
      <c r="AE66" s="29">
        <f t="shared" si="53"/>
        <v>459.56834043458</v>
      </c>
      <c r="AF66" s="1">
        <f t="shared" si="54"/>
        <v>15617963.297455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19.550043793</v>
      </c>
      <c r="E67" s="19">
        <f t="shared" si="55"/>
        <v>20.3332396951613</v>
      </c>
      <c r="F67" s="16" t="s">
        <v>73</v>
      </c>
      <c r="G67" s="13">
        <v>10</v>
      </c>
      <c r="H67" s="18">
        <f t="shared" si="40"/>
        <v>19.550043793</v>
      </c>
      <c r="I67" s="18">
        <f t="shared" si="41"/>
        <v>292.700043793</v>
      </c>
      <c r="J67" s="18">
        <f t="shared" si="42"/>
        <v>0.188458121134415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10.2115643506463</v>
      </c>
      <c r="P67" s="18">
        <f t="shared" si="45"/>
        <v>1.92445223136598</v>
      </c>
      <c r="Q67" s="23">
        <f t="shared" si="46"/>
        <v>0.866003504114693</v>
      </c>
      <c r="R67" s="18">
        <f t="shared" si="47"/>
        <v>1.24320825</v>
      </c>
      <c r="S67" s="24">
        <f t="shared" si="48"/>
        <v>0.696587642588997</v>
      </c>
      <c r="T67" s="3">
        <v>0.27</v>
      </c>
      <c r="U67" s="25">
        <f t="shared" si="49"/>
        <v>0.188078663499029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0.331905717044957</v>
      </c>
      <c r="AC67" s="28">
        <f t="shared" si="51"/>
        <v>10.2321666666667</v>
      </c>
      <c r="AD67" s="1">
        <f t="shared" si="52"/>
        <v>0.45</v>
      </c>
      <c r="AE67" s="29">
        <f t="shared" si="53"/>
        <v>459.56834043458</v>
      </c>
      <c r="AF67" s="1">
        <f t="shared" si="54"/>
        <v>15607467.5727624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16.0482445041935</v>
      </c>
      <c r="E68" s="19">
        <f t="shared" si="55"/>
        <v>19.550043793</v>
      </c>
      <c r="F68" s="16" t="s">
        <v>73</v>
      </c>
      <c r="G68" s="13">
        <v>11</v>
      </c>
      <c r="H68" s="18">
        <f t="shared" si="40"/>
        <v>16.0482445041935</v>
      </c>
      <c r="I68" s="18">
        <f t="shared" si="41"/>
        <v>289.198244504194</v>
      </c>
      <c r="J68" s="18">
        <f t="shared" si="42"/>
        <v>0.125974138485517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7.87275651331635</v>
      </c>
      <c r="O68" s="18">
        <f t="shared" si="56"/>
        <v>3.17704060596402</v>
      </c>
      <c r="P68" s="18">
        <f t="shared" si="45"/>
        <v>0.400224953269822</v>
      </c>
      <c r="Q68" s="23">
        <f t="shared" si="46"/>
        <v>0.18010122897142</v>
      </c>
      <c r="R68" s="18">
        <f t="shared" si="47"/>
        <v>1.24320825</v>
      </c>
      <c r="S68" s="24">
        <f t="shared" si="48"/>
        <v>0.144868109563639</v>
      </c>
      <c r="T68" s="3">
        <v>0.27</v>
      </c>
      <c r="U68" s="25">
        <f t="shared" si="49"/>
        <v>0.0391143895821825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0.286992988459028</v>
      </c>
      <c r="AC68" s="28">
        <f t="shared" si="51"/>
        <v>10.2321666666667</v>
      </c>
      <c r="AD68" s="1">
        <f t="shared" si="52"/>
        <v>0.45</v>
      </c>
      <c r="AE68" s="29">
        <f t="shared" si="53"/>
        <v>459.56834043458</v>
      </c>
      <c r="AF68" s="1">
        <f t="shared" si="54"/>
        <v>13495500.4718335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11.8298497191667</v>
      </c>
      <c r="E69" s="19">
        <f t="shared" si="55"/>
        <v>16.0482445041935</v>
      </c>
      <c r="F69" s="16" t="s">
        <v>75</v>
      </c>
      <c r="G69" s="13">
        <v>12</v>
      </c>
      <c r="H69" s="18">
        <f t="shared" si="40"/>
        <v>11.8298497191667</v>
      </c>
      <c r="I69" s="18">
        <f t="shared" si="41"/>
        <v>284.979849719167</v>
      </c>
      <c r="J69" s="18">
        <f t="shared" si="42"/>
        <v>0.0765317093797267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5.5395006526942</v>
      </c>
      <c r="P69" s="18">
        <f t="shared" si="45"/>
        <v>0.423947454060798</v>
      </c>
      <c r="Q69" s="23">
        <f t="shared" si="46"/>
        <v>0.190776354327359</v>
      </c>
      <c r="R69" s="18">
        <f t="shared" si="47"/>
        <v>1.24320825</v>
      </c>
      <c r="S69" s="24">
        <f t="shared" si="48"/>
        <v>0.153454865126063</v>
      </c>
      <c r="T69" s="3">
        <v>0.27</v>
      </c>
      <c r="U69" s="25">
        <f t="shared" si="49"/>
        <v>0.0414328135840371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0.238891993295587</v>
      </c>
      <c r="AC69" s="28">
        <f t="shared" si="51"/>
        <v>10.2321666666667</v>
      </c>
      <c r="AD69" s="1">
        <f t="shared" si="52"/>
        <v>0.45</v>
      </c>
      <c r="AE69" s="29">
        <f t="shared" si="53"/>
        <v>459.56834043458</v>
      </c>
      <c r="AF69" s="1">
        <f t="shared" si="54"/>
        <v>11233608.9656702</v>
      </c>
      <c r="AG69" s="1">
        <f>SUM(AF58:AF69)</f>
        <v>161781303.256706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8.96201917419355</v>
      </c>
      <c r="E70" s="19">
        <f t="shared" si="55"/>
        <v>11.8298497191667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9.55845165916129</v>
      </c>
      <c r="E74" s="16"/>
      <c r="F74" s="16"/>
      <c r="G74" s="13">
        <v>1</v>
      </c>
      <c r="H74" s="18">
        <f t="shared" ref="H74:H85" si="57">E75</f>
        <v>9.55845165916129</v>
      </c>
      <c r="I74" s="18">
        <f t="shared" ref="I74:I85" si="58">H74+273.15</f>
        <v>282.708451659161</v>
      </c>
      <c r="J74" s="18">
        <f t="shared" ref="J74:J85" si="59">EXP(($C$16*(I74-$C$14))/($C$17*I74*$C$14))</f>
        <v>0.058159921526149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0.0303141142978594</v>
      </c>
      <c r="Q74" s="23">
        <f t="shared" ref="Q74:Q85" si="63">P74*$B$76</f>
        <v>0.00909423428935782</v>
      </c>
      <c r="R74" s="18">
        <f t="shared" ref="R74:R85" si="64">L74*$B$76</f>
        <v>0.156366</v>
      </c>
      <c r="S74" s="24">
        <f t="shared" ref="S74:S85" si="65">Q74/R74</f>
        <v>0.058159921526149</v>
      </c>
      <c r="T74" s="3">
        <v>0.01</v>
      </c>
      <c r="U74" s="25">
        <f t="shared" ref="U74:U85" si="66">S74*T74</f>
        <v>0.00058159921526149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0.0105315992152615</v>
      </c>
      <c r="AU74" s="28">
        <f t="shared" ref="AU74:AU85" si="70">$B$74/12</f>
        <v>52.122</v>
      </c>
      <c r="AV74" s="1">
        <f t="shared" ref="AV74:AV85" si="71">$B$76</f>
        <v>0.3</v>
      </c>
      <c r="AW74" s="2">
        <f>$E$8/12</f>
        <v>0.986333333333333</v>
      </c>
      <c r="AX74" s="1">
        <f t="shared" ref="AX74:AX85" si="72">AW74*10000*AV74*0.67*AU74*AT74</f>
        <v>1088.26625618594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6.93100156190322</v>
      </c>
      <c r="E75" s="19">
        <f t="shared" ref="E75:E86" si="73">D74</f>
        <v>9.55845165916129</v>
      </c>
      <c r="F75" s="16" t="s">
        <v>73</v>
      </c>
      <c r="G75" s="13">
        <v>2</v>
      </c>
      <c r="H75" s="18">
        <f t="shared" si="57"/>
        <v>6.93100156190322</v>
      </c>
      <c r="I75" s="18">
        <f t="shared" si="58"/>
        <v>280.081001561903</v>
      </c>
      <c r="J75" s="18">
        <f t="shared" si="59"/>
        <v>0.0421023390535732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1.01212588570214</v>
      </c>
      <c r="P75" s="18">
        <f t="shared" si="62"/>
        <v>0.0426128672047296</v>
      </c>
      <c r="Q75" s="23">
        <f t="shared" si="63"/>
        <v>0.0127838601614189</v>
      </c>
      <c r="R75" s="18">
        <f t="shared" si="64"/>
        <v>0.156366</v>
      </c>
      <c r="S75" s="24">
        <f t="shared" si="65"/>
        <v>0.0817560093717233</v>
      </c>
      <c r="T75" s="3">
        <v>0.01</v>
      </c>
      <c r="U75" s="25">
        <f t="shared" si="66"/>
        <v>0.000817560093717233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0.00630756009371723</v>
      </c>
      <c r="AU75" s="28">
        <f t="shared" si="70"/>
        <v>52.122</v>
      </c>
      <c r="AV75" s="1">
        <f t="shared" si="71"/>
        <v>0.3</v>
      </c>
      <c r="AW75" s="2">
        <f t="shared" ref="AW75:AW85" si="75">$E$8/12</f>
        <v>0.986333333333333</v>
      </c>
      <c r="AX75" s="1">
        <f t="shared" si="72"/>
        <v>651.781810962793</v>
      </c>
    </row>
    <row r="76" s="1" customFormat="1" spans="1:50">
      <c r="A76" s="13" t="s">
        <v>38</v>
      </c>
      <c r="B76" s="13">
        <f>H8</f>
        <v>0.3</v>
      </c>
      <c r="C76" s="16">
        <v>2</v>
      </c>
      <c r="D76" s="17">
        <v>10.9699964304286</v>
      </c>
      <c r="E76" s="19">
        <f t="shared" si="73"/>
        <v>6.93100156190322</v>
      </c>
      <c r="F76" s="16" t="s">
        <v>73</v>
      </c>
      <c r="G76" s="13">
        <v>3</v>
      </c>
      <c r="H76" s="18">
        <f t="shared" si="57"/>
        <v>10.9699964304286</v>
      </c>
      <c r="I76" s="18">
        <f t="shared" si="58"/>
        <v>284.119996430429</v>
      </c>
      <c r="J76" s="18">
        <f t="shared" si="59"/>
        <v>0.0690136487266869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1.49073301849741</v>
      </c>
      <c r="P76" s="18">
        <f t="shared" si="62"/>
        <v>0.102880924883854</v>
      </c>
      <c r="Q76" s="23">
        <f t="shared" si="63"/>
        <v>0.0308642774651562</v>
      </c>
      <c r="R76" s="18">
        <f t="shared" si="64"/>
        <v>0.156366</v>
      </c>
      <c r="S76" s="24">
        <f t="shared" si="65"/>
        <v>0.197384837273808</v>
      </c>
      <c r="T76" s="3">
        <v>0.01</v>
      </c>
      <c r="U76" s="25">
        <f t="shared" si="66"/>
        <v>0.00197384837273808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0.00746384837273808</v>
      </c>
      <c r="AU76" s="28">
        <f t="shared" si="70"/>
        <v>52.122</v>
      </c>
      <c r="AV76" s="1">
        <f t="shared" si="71"/>
        <v>0.3</v>
      </c>
      <c r="AW76" s="2">
        <f t="shared" si="75"/>
        <v>0.986333333333333</v>
      </c>
      <c r="AX76" s="1">
        <f t="shared" si="72"/>
        <v>771.265043353387</v>
      </c>
    </row>
    <row r="77" s="1" customFormat="1" spans="1:50">
      <c r="A77" s="13"/>
      <c r="B77" s="13"/>
      <c r="C77" s="16">
        <v>3</v>
      </c>
      <c r="D77" s="17">
        <v>12.0733346294516</v>
      </c>
      <c r="E77" s="19">
        <f t="shared" si="73"/>
        <v>10.9699964304286</v>
      </c>
      <c r="F77" s="16" t="s">
        <v>73</v>
      </c>
      <c r="G77" s="13">
        <v>4</v>
      </c>
      <c r="H77" s="18">
        <f t="shared" si="57"/>
        <v>12.0733346294516</v>
      </c>
      <c r="I77" s="18">
        <f t="shared" si="58"/>
        <v>285.223334629452</v>
      </c>
      <c r="J77" s="18">
        <f t="shared" si="59"/>
        <v>0.0787967651774871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1.90907209361356</v>
      </c>
      <c r="P77" s="18">
        <f t="shared" si="62"/>
        <v>0.150428705467361</v>
      </c>
      <c r="Q77" s="23">
        <f t="shared" si="63"/>
        <v>0.0451286116402083</v>
      </c>
      <c r="R77" s="18">
        <f t="shared" si="64"/>
        <v>0.156366</v>
      </c>
      <c r="S77" s="24">
        <f t="shared" si="65"/>
        <v>0.288608851286138</v>
      </c>
      <c r="T77" s="3">
        <v>0.01</v>
      </c>
      <c r="U77" s="25">
        <f t="shared" si="66"/>
        <v>0.00288608851286138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0.005</v>
      </c>
      <c r="AF77" s="3">
        <v>0.49</v>
      </c>
      <c r="AG77" s="25">
        <f t="shared" si="67"/>
        <v>0.00245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0.015</v>
      </c>
      <c r="AR77" s="3">
        <v>0.5</v>
      </c>
      <c r="AS77" s="3">
        <f t="shared" si="68"/>
        <v>0.0075</v>
      </c>
      <c r="AT77" s="2">
        <f t="shared" si="69"/>
        <v>0.0128360885128614</v>
      </c>
      <c r="AU77" s="28">
        <f t="shared" si="70"/>
        <v>52.122</v>
      </c>
      <c r="AV77" s="1">
        <f t="shared" si="71"/>
        <v>0.3</v>
      </c>
      <c r="AW77" s="2">
        <f t="shared" si="75"/>
        <v>0.986333333333333</v>
      </c>
      <c r="AX77" s="1">
        <f t="shared" si="72"/>
        <v>1326.39703661721</v>
      </c>
    </row>
    <row r="78" s="1" customFormat="1" spans="1:50">
      <c r="A78" s="13"/>
      <c r="B78" s="13"/>
      <c r="C78" s="16">
        <v>4</v>
      </c>
      <c r="D78" s="17">
        <v>16.5165852146667</v>
      </c>
      <c r="E78" s="19">
        <f t="shared" si="73"/>
        <v>12.0733346294516</v>
      </c>
      <c r="F78" s="16" t="s">
        <v>73</v>
      </c>
      <c r="G78" s="13">
        <v>5</v>
      </c>
      <c r="H78" s="18">
        <f t="shared" si="57"/>
        <v>16.5165852146667</v>
      </c>
      <c r="I78" s="18">
        <f t="shared" si="58"/>
        <v>289.666585214667</v>
      </c>
      <c r="J78" s="18">
        <f t="shared" si="59"/>
        <v>0.133021705224488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1.67071121873889</v>
      </c>
      <c r="O78" s="18">
        <f t="shared" si="74"/>
        <v>0.609152169407309</v>
      </c>
      <c r="P78" s="18">
        <f t="shared" si="62"/>
        <v>0.0810304603157565</v>
      </c>
      <c r="Q78" s="23">
        <f t="shared" si="63"/>
        <v>0.0243091380947269</v>
      </c>
      <c r="R78" s="18">
        <f t="shared" si="64"/>
        <v>0.156366</v>
      </c>
      <c r="S78" s="24">
        <f t="shared" si="65"/>
        <v>0.155463068024551</v>
      </c>
      <c r="T78" s="3">
        <v>0.01</v>
      </c>
      <c r="U78" s="25">
        <f t="shared" si="66"/>
        <v>0.00155463068024551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0.005</v>
      </c>
      <c r="AF78" s="3">
        <v>0.49</v>
      </c>
      <c r="AG78" s="25">
        <f t="shared" si="67"/>
        <v>0.00245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0.015</v>
      </c>
      <c r="AR78" s="3">
        <v>0.5</v>
      </c>
      <c r="AS78" s="3">
        <f t="shared" si="68"/>
        <v>0.0075</v>
      </c>
      <c r="AT78" s="2">
        <f t="shared" si="69"/>
        <v>0.0115046306802455</v>
      </c>
      <c r="AU78" s="28">
        <f t="shared" si="70"/>
        <v>52.122</v>
      </c>
      <c r="AV78" s="1">
        <f t="shared" si="71"/>
        <v>0.3</v>
      </c>
      <c r="AW78" s="2">
        <f t="shared" si="75"/>
        <v>0.986333333333333</v>
      </c>
      <c r="AX78" s="1">
        <f t="shared" si="72"/>
        <v>1188.8129336568</v>
      </c>
    </row>
    <row r="79" s="1" customFormat="1" spans="1:50">
      <c r="A79" s="13"/>
      <c r="B79" s="13"/>
      <c r="C79" s="16">
        <v>5</v>
      </c>
      <c r="D79" s="17">
        <v>19.0569342754839</v>
      </c>
      <c r="E79" s="19">
        <f t="shared" si="73"/>
        <v>16.5165852146667</v>
      </c>
      <c r="F79" s="16" t="s">
        <v>75</v>
      </c>
      <c r="G79" s="13">
        <v>6</v>
      </c>
      <c r="H79" s="18">
        <f t="shared" si="57"/>
        <v>19.0569342754839</v>
      </c>
      <c r="I79" s="18">
        <f t="shared" si="58"/>
        <v>292.206934275484</v>
      </c>
      <c r="J79" s="18">
        <f t="shared" si="59"/>
        <v>0.17817019531278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1.04934170909155</v>
      </c>
      <c r="P79" s="18">
        <f t="shared" si="62"/>
        <v>0.186961417258688</v>
      </c>
      <c r="Q79" s="23">
        <f t="shared" si="63"/>
        <v>0.0560884251776065</v>
      </c>
      <c r="R79" s="18">
        <f t="shared" si="64"/>
        <v>0.156366</v>
      </c>
      <c r="S79" s="24">
        <f t="shared" si="65"/>
        <v>0.35869962253691</v>
      </c>
      <c r="T79" s="3">
        <v>0.01</v>
      </c>
      <c r="U79" s="25">
        <f t="shared" si="66"/>
        <v>0.0035869962253691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0.0135369962253691</v>
      </c>
      <c r="AU79" s="28">
        <f t="shared" si="70"/>
        <v>52.122</v>
      </c>
      <c r="AV79" s="1">
        <f t="shared" si="71"/>
        <v>0.3</v>
      </c>
      <c r="AW79" s="2">
        <f t="shared" si="75"/>
        <v>0.986333333333333</v>
      </c>
      <c r="AX79" s="1">
        <f t="shared" si="72"/>
        <v>1398.82423372487</v>
      </c>
    </row>
    <row r="80" s="1" customFormat="1" spans="1:50">
      <c r="A80" s="13"/>
      <c r="B80" s="13"/>
      <c r="C80" s="16">
        <v>6</v>
      </c>
      <c r="D80" s="17">
        <v>20.89142203</v>
      </c>
      <c r="E80" s="19">
        <f t="shared" si="73"/>
        <v>19.0569342754839</v>
      </c>
      <c r="F80" s="16" t="s">
        <v>73</v>
      </c>
      <c r="G80" s="13">
        <v>7</v>
      </c>
      <c r="H80" s="18">
        <f t="shared" si="57"/>
        <v>20.89142203</v>
      </c>
      <c r="I80" s="18">
        <f t="shared" si="58"/>
        <v>294.04142203</v>
      </c>
      <c r="J80" s="18">
        <f t="shared" si="59"/>
        <v>0.21934114679376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1.38360029183286</v>
      </c>
      <c r="P80" s="18">
        <f t="shared" si="62"/>
        <v>0.303480474714801</v>
      </c>
      <c r="Q80" s="23">
        <f t="shared" si="63"/>
        <v>0.0910441424144404</v>
      </c>
      <c r="R80" s="18">
        <f t="shared" si="64"/>
        <v>0.156366</v>
      </c>
      <c r="S80" s="24">
        <f t="shared" si="65"/>
        <v>0.58225024886766</v>
      </c>
      <c r="T80" s="3">
        <v>0.01</v>
      </c>
      <c r="U80" s="25">
        <f t="shared" si="66"/>
        <v>0.0058225024886766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0.0157725024886766</v>
      </c>
      <c r="AU80" s="28">
        <f t="shared" si="70"/>
        <v>52.122</v>
      </c>
      <c r="AV80" s="1">
        <f t="shared" si="71"/>
        <v>0.3</v>
      </c>
      <c r="AW80" s="2">
        <f t="shared" si="75"/>
        <v>0.986333333333333</v>
      </c>
      <c r="AX80" s="1">
        <f t="shared" si="72"/>
        <v>1629.82676070334</v>
      </c>
    </row>
    <row r="81" s="1" customFormat="1" spans="1:50">
      <c r="A81" s="13"/>
      <c r="B81" s="13"/>
      <c r="C81" s="16">
        <v>7</v>
      </c>
      <c r="D81" s="17">
        <v>20.9287155877419</v>
      </c>
      <c r="E81" s="19">
        <f t="shared" si="73"/>
        <v>20.89142203</v>
      </c>
      <c r="F81" s="16" t="s">
        <v>73</v>
      </c>
      <c r="G81" s="13">
        <v>8</v>
      </c>
      <c r="H81" s="18">
        <f t="shared" si="57"/>
        <v>20.9287155877419</v>
      </c>
      <c r="I81" s="18">
        <f t="shared" si="58"/>
        <v>294.078715587742</v>
      </c>
      <c r="J81" s="18">
        <f t="shared" si="59"/>
        <v>0.220264163942888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1.60133981711806</v>
      </c>
      <c r="P81" s="18">
        <f t="shared" si="62"/>
        <v>0.352717776005967</v>
      </c>
      <c r="Q81" s="23">
        <f t="shared" si="63"/>
        <v>0.10581533280179</v>
      </c>
      <c r="R81" s="18">
        <f t="shared" si="64"/>
        <v>0.156366</v>
      </c>
      <c r="S81" s="24">
        <f t="shared" si="65"/>
        <v>0.676715736168925</v>
      </c>
      <c r="T81" s="3">
        <v>0.01</v>
      </c>
      <c r="U81" s="25">
        <f t="shared" si="66"/>
        <v>0.00676715736168925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0.0167171573616893</v>
      </c>
      <c r="AU81" s="28">
        <f t="shared" si="70"/>
        <v>52.122</v>
      </c>
      <c r="AV81" s="1">
        <f t="shared" si="71"/>
        <v>0.3</v>
      </c>
      <c r="AW81" s="2">
        <f t="shared" si="75"/>
        <v>0.986333333333333</v>
      </c>
      <c r="AX81" s="1">
        <f t="shared" si="72"/>
        <v>1727.44118763211</v>
      </c>
    </row>
    <row r="82" s="1" customFormat="1" spans="1:50">
      <c r="A82" s="13"/>
      <c r="B82" s="13"/>
      <c r="C82" s="16">
        <v>8</v>
      </c>
      <c r="D82" s="17">
        <v>20.3332396951613</v>
      </c>
      <c r="E82" s="19">
        <f t="shared" si="73"/>
        <v>20.9287155877419</v>
      </c>
      <c r="F82" s="16" t="s">
        <v>73</v>
      </c>
      <c r="G82" s="13">
        <v>9</v>
      </c>
      <c r="H82" s="18">
        <f t="shared" si="57"/>
        <v>20.3332396951613</v>
      </c>
      <c r="I82" s="18">
        <f t="shared" si="58"/>
        <v>293.483239695161</v>
      </c>
      <c r="J82" s="18">
        <f t="shared" si="59"/>
        <v>0.205953135644225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1.7698420411121</v>
      </c>
      <c r="P82" s="18">
        <f t="shared" si="62"/>
        <v>0.364504517962011</v>
      </c>
      <c r="Q82" s="23">
        <f t="shared" si="63"/>
        <v>0.109351355388603</v>
      </c>
      <c r="R82" s="18">
        <f t="shared" si="64"/>
        <v>0.156366</v>
      </c>
      <c r="S82" s="24">
        <f t="shared" si="65"/>
        <v>0.699329492271999</v>
      </c>
      <c r="T82" s="3">
        <v>0.01</v>
      </c>
      <c r="U82" s="25">
        <f t="shared" si="66"/>
        <v>0.00699329492271999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0.01694329492272</v>
      </c>
      <c r="AU82" s="28">
        <f t="shared" si="70"/>
        <v>52.122</v>
      </c>
      <c r="AV82" s="1">
        <f t="shared" si="71"/>
        <v>0.3</v>
      </c>
      <c r="AW82" s="2">
        <f t="shared" si="75"/>
        <v>0.986333333333333</v>
      </c>
      <c r="AX82" s="1">
        <f t="shared" si="72"/>
        <v>1750.80875716223</v>
      </c>
    </row>
    <row r="83" s="1" customFormat="1" spans="1:50">
      <c r="A83" s="13"/>
      <c r="B83" s="13"/>
      <c r="C83" s="16">
        <v>9</v>
      </c>
      <c r="D83" s="17">
        <v>19.550043793</v>
      </c>
      <c r="E83" s="19">
        <f t="shared" si="73"/>
        <v>20.3332396951613</v>
      </c>
      <c r="F83" s="16" t="s">
        <v>73</v>
      </c>
      <c r="G83" s="13">
        <v>10</v>
      </c>
      <c r="H83" s="18">
        <f t="shared" si="57"/>
        <v>19.550043793</v>
      </c>
      <c r="I83" s="18">
        <f t="shared" si="58"/>
        <v>292.700043793</v>
      </c>
      <c r="J83" s="18">
        <f t="shared" si="59"/>
        <v>0.188458121134415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1.92655752315008</v>
      </c>
      <c r="P83" s="18">
        <f t="shared" si="62"/>
        <v>0.363075411070237</v>
      </c>
      <c r="Q83" s="23">
        <f t="shared" si="63"/>
        <v>0.108922623321071</v>
      </c>
      <c r="R83" s="18">
        <f t="shared" si="64"/>
        <v>0.156366</v>
      </c>
      <c r="S83" s="24">
        <f t="shared" si="65"/>
        <v>0.696587642588997</v>
      </c>
      <c r="T83" s="3">
        <v>0.01</v>
      </c>
      <c r="U83" s="25">
        <f t="shared" si="66"/>
        <v>0.00696587642588997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0.01691587642589</v>
      </c>
      <c r="AU83" s="28">
        <f t="shared" si="70"/>
        <v>52.122</v>
      </c>
      <c r="AV83" s="1">
        <f t="shared" si="71"/>
        <v>0.3</v>
      </c>
      <c r="AW83" s="2">
        <f t="shared" si="75"/>
        <v>0.986333333333333</v>
      </c>
      <c r="AX83" s="1">
        <f t="shared" si="72"/>
        <v>1747.97550987608</v>
      </c>
    </row>
    <row r="84" s="1" customFormat="1" spans="1:50">
      <c r="A84" s="13"/>
      <c r="B84" s="13"/>
      <c r="C84" s="16">
        <v>10</v>
      </c>
      <c r="D84" s="17">
        <v>16.0482445041935</v>
      </c>
      <c r="E84" s="19">
        <f t="shared" si="73"/>
        <v>19.550043793</v>
      </c>
      <c r="F84" s="16" t="s">
        <v>73</v>
      </c>
      <c r="G84" s="13">
        <v>11</v>
      </c>
      <c r="H84" s="18">
        <f t="shared" si="57"/>
        <v>16.0482445041935</v>
      </c>
      <c r="I84" s="18">
        <f t="shared" si="58"/>
        <v>289.198244504194</v>
      </c>
      <c r="J84" s="18">
        <f t="shared" si="59"/>
        <v>0.125974138485517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1.48530800647586</v>
      </c>
      <c r="O84" s="18">
        <f t="shared" si="74"/>
        <v>0.599394105603992</v>
      </c>
      <c r="P84" s="18">
        <f t="shared" si="62"/>
        <v>0.0755081560667599</v>
      </c>
      <c r="Q84" s="23">
        <f t="shared" si="63"/>
        <v>0.022652446820028</v>
      </c>
      <c r="R84" s="18">
        <f t="shared" si="64"/>
        <v>0.156366</v>
      </c>
      <c r="S84" s="24">
        <f t="shared" si="65"/>
        <v>0.144868109563639</v>
      </c>
      <c r="T84" s="3">
        <v>0.01</v>
      </c>
      <c r="U84" s="25">
        <f t="shared" si="66"/>
        <v>0.00144868109563639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0.0113986810956364</v>
      </c>
      <c r="AU84" s="28">
        <f t="shared" si="70"/>
        <v>52.122</v>
      </c>
      <c r="AV84" s="1">
        <f t="shared" si="71"/>
        <v>0.3</v>
      </c>
      <c r="AW84" s="2">
        <f t="shared" si="75"/>
        <v>0.986333333333333</v>
      </c>
      <c r="AX84" s="1">
        <f t="shared" si="72"/>
        <v>1177.86479981403</v>
      </c>
    </row>
    <row r="85" s="1" customFormat="1" spans="1:51">
      <c r="A85" s="13"/>
      <c r="B85" s="13"/>
      <c r="C85" s="16">
        <v>11</v>
      </c>
      <c r="D85" s="17">
        <v>11.8298497191667</v>
      </c>
      <c r="E85" s="19">
        <f t="shared" si="73"/>
        <v>16.0482445041935</v>
      </c>
      <c r="F85" s="16" t="s">
        <v>75</v>
      </c>
      <c r="G85" s="13">
        <v>12</v>
      </c>
      <c r="H85" s="18">
        <f t="shared" si="57"/>
        <v>11.8298497191667</v>
      </c>
      <c r="I85" s="18">
        <f t="shared" si="58"/>
        <v>284.979849719167</v>
      </c>
      <c r="J85" s="18">
        <f t="shared" si="59"/>
        <v>0.0765317093797267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1.04510594953723</v>
      </c>
      <c r="P85" s="18">
        <f t="shared" si="62"/>
        <v>0.0799837448010068</v>
      </c>
      <c r="Q85" s="23">
        <f t="shared" si="63"/>
        <v>0.023995123440302</v>
      </c>
      <c r="R85" s="18">
        <f t="shared" si="64"/>
        <v>0.156366</v>
      </c>
      <c r="S85" s="24">
        <f t="shared" si="65"/>
        <v>0.153454865126063</v>
      </c>
      <c r="T85" s="3">
        <v>0.01</v>
      </c>
      <c r="U85" s="25">
        <f t="shared" si="66"/>
        <v>0.00153454865126063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0.00702454865126063</v>
      </c>
      <c r="AU85" s="28">
        <f t="shared" si="70"/>
        <v>52.122</v>
      </c>
      <c r="AV85" s="1">
        <f t="shared" si="71"/>
        <v>0.3</v>
      </c>
      <c r="AW85" s="2">
        <f t="shared" si="75"/>
        <v>0.986333333333333</v>
      </c>
      <c r="AX85" s="1">
        <f t="shared" si="72"/>
        <v>725.87069692374</v>
      </c>
      <c r="AY85" s="1">
        <f>SUM(AX74:AX85)</f>
        <v>15185.1350266125</v>
      </c>
    </row>
    <row r="86" s="1" customFormat="1" spans="1:46">
      <c r="A86" s="13"/>
      <c r="B86" s="13"/>
      <c r="C86" s="16">
        <v>12</v>
      </c>
      <c r="D86" s="17">
        <v>8.96201917419355</v>
      </c>
      <c r="E86" s="19">
        <f t="shared" si="73"/>
        <v>11.8298497191667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9.55845165916129</v>
      </c>
      <c r="E90" s="16"/>
      <c r="F90" s="16"/>
      <c r="G90" s="13">
        <v>1</v>
      </c>
      <c r="H90" s="18">
        <f t="shared" ref="H90:H101" si="76">E91</f>
        <v>9.55845165916129</v>
      </c>
      <c r="I90" s="18">
        <f t="shared" ref="I90:I101" si="77">H90+273.15</f>
        <v>282.708451659161</v>
      </c>
      <c r="J90" s="18">
        <f t="shared" ref="J90:J101" si="78">EXP(($C$16*(I90-$C$14))/($C$17*I90*$C$14))</f>
        <v>0.058159921526149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0.0165581296584946</v>
      </c>
      <c r="Q90" s="23">
        <f t="shared" ref="Q90:Q101" si="82">P90*$B$76</f>
        <v>0.00496743889754839</v>
      </c>
      <c r="R90" s="18">
        <f t="shared" ref="R90:R101" si="83">L90*$B$76</f>
        <v>0.08541</v>
      </c>
      <c r="S90" s="24">
        <f t="shared" ref="S90:S101" si="84">Q90/R90</f>
        <v>0.058159921526149</v>
      </c>
      <c r="T90" s="3">
        <v>0.01</v>
      </c>
      <c r="U90" s="25">
        <f t="shared" ref="U90:U101" si="85">S90*T90</f>
        <v>0.00058159921526149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0.0105315992152615</v>
      </c>
      <c r="AU90" s="28">
        <f t="shared" ref="AU90:AU101" si="89">$B$90/12</f>
        <v>28.47</v>
      </c>
      <c r="AV90" s="1">
        <f t="shared" ref="AV90:AV101" si="90">$B$76</f>
        <v>0.3</v>
      </c>
      <c r="AW90" s="2">
        <f>$E$9/12</f>
        <v>0.6008704741069</v>
      </c>
      <c r="AX90" s="1">
        <f t="shared" ref="AX90:AX101" si="91">AW90*10000*AV90*0.67*AU90*AT90</f>
        <v>362.125169913899</v>
      </c>
      <c r="AZ90" s="2">
        <f>$E$10/12</f>
        <v>1.4509580075914</v>
      </c>
      <c r="BA90" s="1">
        <f t="shared" ref="BA90:BA101" si="92">AZ90*10000*AV90*0.67*AU90*AT90</f>
        <v>874.445388280951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6.93100156190322</v>
      </c>
      <c r="E91" s="19">
        <f t="shared" ref="E91:E102" si="93">D90</f>
        <v>9.55845165916129</v>
      </c>
      <c r="F91" s="16" t="s">
        <v>73</v>
      </c>
      <c r="G91" s="13">
        <v>2</v>
      </c>
      <c r="H91" s="18">
        <f t="shared" si="76"/>
        <v>6.93100156190322</v>
      </c>
      <c r="I91" s="18">
        <f t="shared" si="77"/>
        <v>280.081001561903</v>
      </c>
      <c r="J91" s="18">
        <f t="shared" si="78"/>
        <v>0.0421023390535732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0.552841870341505</v>
      </c>
      <c r="P91" s="18">
        <f t="shared" si="81"/>
        <v>0.0232759358681296</v>
      </c>
      <c r="Q91" s="23">
        <f t="shared" si="82"/>
        <v>0.00698278076043888</v>
      </c>
      <c r="R91" s="18">
        <f t="shared" si="83"/>
        <v>0.08541</v>
      </c>
      <c r="S91" s="24">
        <f t="shared" si="84"/>
        <v>0.0817560093717233</v>
      </c>
      <c r="T91" s="3">
        <v>0.01</v>
      </c>
      <c r="U91" s="25">
        <f t="shared" si="85"/>
        <v>0.000817560093717233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0.00630756009371723</v>
      </c>
      <c r="AU91" s="28">
        <f t="shared" si="89"/>
        <v>28.47</v>
      </c>
      <c r="AV91" s="1">
        <f t="shared" si="90"/>
        <v>0.3</v>
      </c>
      <c r="AW91" s="2">
        <f t="shared" ref="AW91:AW101" si="95">$E$9/12</f>
        <v>0.6008704741069</v>
      </c>
      <c r="AX91" s="1">
        <f t="shared" si="91"/>
        <v>216.883136548675</v>
      </c>
      <c r="AZ91" s="2">
        <f t="shared" ref="AZ91:AZ101" si="96">$E$10/12</f>
        <v>1.4509580075914</v>
      </c>
      <c r="BA91" s="1">
        <f t="shared" si="92"/>
        <v>523.720730586029</v>
      </c>
    </row>
    <row r="92" s="1" customFormat="1" spans="1:53">
      <c r="A92" s="13" t="s">
        <v>38</v>
      </c>
      <c r="B92" s="13">
        <f>H9</f>
        <v>0.33</v>
      </c>
      <c r="C92" s="16">
        <v>2</v>
      </c>
      <c r="D92" s="17">
        <v>10.9699964304286</v>
      </c>
      <c r="E92" s="19">
        <f t="shared" si="93"/>
        <v>6.93100156190322</v>
      </c>
      <c r="F92" s="16" t="s">
        <v>73</v>
      </c>
      <c r="G92" s="13">
        <v>3</v>
      </c>
      <c r="H92" s="18">
        <f t="shared" si="76"/>
        <v>10.9699964304286</v>
      </c>
      <c r="I92" s="18">
        <f t="shared" si="77"/>
        <v>284.119996430429</v>
      </c>
      <c r="J92" s="18">
        <f t="shared" si="78"/>
        <v>0.0690136487266869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0.814265934473376</v>
      </c>
      <c r="P92" s="18">
        <f t="shared" si="81"/>
        <v>0.056195463171853</v>
      </c>
      <c r="Q92" s="23">
        <f t="shared" si="82"/>
        <v>0.0168586389515559</v>
      </c>
      <c r="R92" s="18">
        <f t="shared" si="83"/>
        <v>0.08541</v>
      </c>
      <c r="S92" s="24">
        <f t="shared" si="84"/>
        <v>0.197384837273808</v>
      </c>
      <c r="T92" s="3">
        <v>0.01</v>
      </c>
      <c r="U92" s="25">
        <f t="shared" si="85"/>
        <v>0.00197384837273808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0.00746384837273808</v>
      </c>
      <c r="AU92" s="28">
        <f t="shared" si="89"/>
        <v>28.47</v>
      </c>
      <c r="AV92" s="1">
        <f t="shared" si="90"/>
        <v>0.3</v>
      </c>
      <c r="AW92" s="2">
        <f t="shared" si="95"/>
        <v>0.6008704741069</v>
      </c>
      <c r="AX92" s="1">
        <f t="shared" si="91"/>
        <v>256.641684225186</v>
      </c>
      <c r="AZ92" s="2">
        <f t="shared" si="96"/>
        <v>1.4509580075914</v>
      </c>
      <c r="BA92" s="1">
        <f t="shared" si="92"/>
        <v>619.728082598426</v>
      </c>
    </row>
    <row r="93" s="1" customFormat="1" spans="1:53">
      <c r="A93" s="13"/>
      <c r="B93" s="13"/>
      <c r="C93" s="16">
        <v>3</v>
      </c>
      <c r="D93" s="17">
        <v>12.0733346294516</v>
      </c>
      <c r="E93" s="19">
        <f t="shared" si="93"/>
        <v>10.9699964304286</v>
      </c>
      <c r="F93" s="16" t="s">
        <v>73</v>
      </c>
      <c r="G93" s="13">
        <v>4</v>
      </c>
      <c r="H93" s="18">
        <f t="shared" si="76"/>
        <v>12.0733346294516</v>
      </c>
      <c r="I93" s="18">
        <f t="shared" si="77"/>
        <v>285.223334629452</v>
      </c>
      <c r="J93" s="18">
        <f t="shared" si="78"/>
        <v>0.0787967651774871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1.04277047130152</v>
      </c>
      <c r="P93" s="18">
        <f t="shared" si="81"/>
        <v>0.0821669399611636</v>
      </c>
      <c r="Q93" s="23">
        <f t="shared" si="82"/>
        <v>0.0246500819883491</v>
      </c>
      <c r="R93" s="18">
        <f t="shared" si="83"/>
        <v>0.08541</v>
      </c>
      <c r="S93" s="24">
        <f t="shared" si="84"/>
        <v>0.288608851286139</v>
      </c>
      <c r="T93" s="3">
        <v>0.01</v>
      </c>
      <c r="U93" s="25">
        <f t="shared" si="85"/>
        <v>0.00288608851286139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0.005</v>
      </c>
      <c r="AF93" s="3">
        <v>0.49</v>
      </c>
      <c r="AG93" s="25">
        <f t="shared" si="86"/>
        <v>0.00245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0.015</v>
      </c>
      <c r="AR93" s="3">
        <v>0.5</v>
      </c>
      <c r="AS93" s="3">
        <f t="shared" si="87"/>
        <v>0.0075</v>
      </c>
      <c r="AT93" s="2">
        <f t="shared" si="88"/>
        <v>0.0128360885128614</v>
      </c>
      <c r="AU93" s="28">
        <f t="shared" si="89"/>
        <v>28.47</v>
      </c>
      <c r="AV93" s="1">
        <f t="shared" si="90"/>
        <v>0.3</v>
      </c>
      <c r="AW93" s="2">
        <f t="shared" si="95"/>
        <v>0.6008704741069</v>
      </c>
      <c r="AX93" s="1">
        <f t="shared" si="91"/>
        <v>441.364187787729</v>
      </c>
      <c r="AZ93" s="2">
        <f t="shared" si="96"/>
        <v>1.4509580075914</v>
      </c>
      <c r="BA93" s="1">
        <f t="shared" si="92"/>
        <v>1065.78860192213</v>
      </c>
    </row>
    <row r="94" s="1" customFormat="1" spans="1:53">
      <c r="A94" s="13"/>
      <c r="B94" s="13"/>
      <c r="C94" s="16">
        <v>4</v>
      </c>
      <c r="D94" s="17">
        <v>16.5165852146667</v>
      </c>
      <c r="E94" s="19">
        <f t="shared" si="93"/>
        <v>12.0733346294516</v>
      </c>
      <c r="F94" s="16" t="s">
        <v>73</v>
      </c>
      <c r="G94" s="13">
        <v>5</v>
      </c>
      <c r="H94" s="18">
        <f t="shared" si="76"/>
        <v>16.5165852146667</v>
      </c>
      <c r="I94" s="18">
        <f t="shared" si="77"/>
        <v>289.666585214667</v>
      </c>
      <c r="J94" s="18">
        <f t="shared" si="78"/>
        <v>0.133021705224488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0.912573354773341</v>
      </c>
      <c r="O94" s="18">
        <f t="shared" si="94"/>
        <v>0.332730176567018</v>
      </c>
      <c r="P94" s="18">
        <f t="shared" si="81"/>
        <v>0.0442603354665897</v>
      </c>
      <c r="Q94" s="23">
        <f t="shared" si="82"/>
        <v>0.0132781006399769</v>
      </c>
      <c r="R94" s="18">
        <f t="shared" si="83"/>
        <v>0.08541</v>
      </c>
      <c r="S94" s="24">
        <f t="shared" si="84"/>
        <v>0.155463068024551</v>
      </c>
      <c r="T94" s="3">
        <v>0.01</v>
      </c>
      <c r="U94" s="25">
        <f t="shared" si="85"/>
        <v>0.00155463068024551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0.005</v>
      </c>
      <c r="AF94" s="3">
        <v>0.49</v>
      </c>
      <c r="AG94" s="25">
        <f t="shared" si="86"/>
        <v>0.00245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0.015</v>
      </c>
      <c r="AR94" s="3">
        <v>0.5</v>
      </c>
      <c r="AS94" s="3">
        <f t="shared" si="87"/>
        <v>0.0075</v>
      </c>
      <c r="AT94" s="2">
        <f t="shared" si="88"/>
        <v>0.0115046306802455</v>
      </c>
      <c r="AU94" s="28">
        <f t="shared" si="89"/>
        <v>28.47</v>
      </c>
      <c r="AV94" s="1">
        <f t="shared" si="90"/>
        <v>0.3</v>
      </c>
      <c r="AW94" s="2">
        <f t="shared" si="95"/>
        <v>0.6008704741069</v>
      </c>
      <c r="AX94" s="1">
        <f t="shared" si="91"/>
        <v>395.58249936471</v>
      </c>
      <c r="AZ94" s="2">
        <f t="shared" si="96"/>
        <v>1.4509580075914</v>
      </c>
      <c r="BA94" s="1">
        <f t="shared" si="92"/>
        <v>955.236810344804</v>
      </c>
    </row>
    <row r="95" s="1" customFormat="1" spans="1:53">
      <c r="A95" s="13"/>
      <c r="B95" s="13"/>
      <c r="C95" s="16">
        <v>5</v>
      </c>
      <c r="D95" s="17">
        <v>19.0569342754839</v>
      </c>
      <c r="E95" s="19">
        <f t="shared" si="93"/>
        <v>16.5165852146667</v>
      </c>
      <c r="F95" s="16" t="s">
        <v>75</v>
      </c>
      <c r="G95" s="13">
        <v>6</v>
      </c>
      <c r="H95" s="18">
        <f t="shared" si="76"/>
        <v>19.0569342754839</v>
      </c>
      <c r="I95" s="18">
        <f t="shared" si="77"/>
        <v>292.206934275484</v>
      </c>
      <c r="J95" s="18">
        <f t="shared" si="78"/>
        <v>0.17817019531278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0.573169841100428</v>
      </c>
      <c r="P95" s="18">
        <f t="shared" si="81"/>
        <v>0.102121782536258</v>
      </c>
      <c r="Q95" s="23">
        <f t="shared" si="82"/>
        <v>0.0306365347608775</v>
      </c>
      <c r="R95" s="18">
        <f t="shared" si="83"/>
        <v>0.08541</v>
      </c>
      <c r="S95" s="24">
        <f t="shared" si="84"/>
        <v>0.35869962253691</v>
      </c>
      <c r="T95" s="3">
        <v>0.01</v>
      </c>
      <c r="U95" s="25">
        <f t="shared" si="85"/>
        <v>0.0035869962253691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0.0135369962253691</v>
      </c>
      <c r="AU95" s="28">
        <f t="shared" si="89"/>
        <v>28.47</v>
      </c>
      <c r="AV95" s="1">
        <f t="shared" si="90"/>
        <v>0.3</v>
      </c>
      <c r="AW95" s="2">
        <f t="shared" si="95"/>
        <v>0.6008704741069</v>
      </c>
      <c r="AX95" s="1">
        <f t="shared" si="91"/>
        <v>465.464641982569</v>
      </c>
      <c r="AZ95" s="2">
        <f t="shared" si="96"/>
        <v>1.4509580075914</v>
      </c>
      <c r="BA95" s="1">
        <f t="shared" si="92"/>
        <v>1123.98541555749</v>
      </c>
    </row>
    <row r="96" s="1" customFormat="1" spans="1:53">
      <c r="A96" s="13"/>
      <c r="B96" s="13"/>
      <c r="C96" s="16">
        <v>6</v>
      </c>
      <c r="D96" s="17">
        <v>20.89142203</v>
      </c>
      <c r="E96" s="19">
        <f t="shared" si="93"/>
        <v>19.0569342754839</v>
      </c>
      <c r="F96" s="16" t="s">
        <v>73</v>
      </c>
      <c r="G96" s="13">
        <v>7</v>
      </c>
      <c r="H96" s="18">
        <f t="shared" si="76"/>
        <v>20.89142203</v>
      </c>
      <c r="I96" s="18">
        <f t="shared" si="77"/>
        <v>294.04142203</v>
      </c>
      <c r="J96" s="18">
        <f t="shared" si="78"/>
        <v>0.21934114679376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0.75574805856417</v>
      </c>
      <c r="P96" s="18">
        <f t="shared" si="81"/>
        <v>0.165766645852623</v>
      </c>
      <c r="Q96" s="23">
        <f t="shared" si="82"/>
        <v>0.0497299937557868</v>
      </c>
      <c r="R96" s="18">
        <f t="shared" si="83"/>
        <v>0.08541</v>
      </c>
      <c r="S96" s="24">
        <f t="shared" si="84"/>
        <v>0.58225024886766</v>
      </c>
      <c r="T96" s="3">
        <v>0.01</v>
      </c>
      <c r="U96" s="25">
        <f t="shared" si="85"/>
        <v>0.0058225024886766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0.0157725024886766</v>
      </c>
      <c r="AU96" s="28">
        <f t="shared" si="89"/>
        <v>28.47</v>
      </c>
      <c r="AV96" s="1">
        <f t="shared" si="90"/>
        <v>0.3</v>
      </c>
      <c r="AW96" s="2">
        <f t="shared" si="95"/>
        <v>0.6008704741069</v>
      </c>
      <c r="AX96" s="1">
        <f t="shared" si="91"/>
        <v>542.331703565268</v>
      </c>
      <c r="AZ96" s="2">
        <f t="shared" si="96"/>
        <v>1.4509580075914</v>
      </c>
      <c r="BA96" s="1">
        <f t="shared" si="92"/>
        <v>1309.60092394008</v>
      </c>
    </row>
    <row r="97" s="1" customFormat="1" spans="1:53">
      <c r="A97" s="13"/>
      <c r="B97" s="13"/>
      <c r="C97" s="16">
        <v>7</v>
      </c>
      <c r="D97" s="17">
        <v>20.9287155877419</v>
      </c>
      <c r="E97" s="19">
        <f t="shared" si="93"/>
        <v>20.89142203</v>
      </c>
      <c r="F97" s="16" t="s">
        <v>73</v>
      </c>
      <c r="G97" s="13">
        <v>8</v>
      </c>
      <c r="H97" s="18">
        <f t="shared" si="76"/>
        <v>20.9287155877419</v>
      </c>
      <c r="I97" s="18">
        <f t="shared" si="77"/>
        <v>294.078715587742</v>
      </c>
      <c r="J97" s="18">
        <f t="shared" si="78"/>
        <v>0.220264163942888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0.874681412711547</v>
      </c>
      <c r="P97" s="18">
        <f t="shared" si="81"/>
        <v>0.192660970087293</v>
      </c>
      <c r="Q97" s="23">
        <f t="shared" si="82"/>
        <v>0.0577982910261879</v>
      </c>
      <c r="R97" s="18">
        <f t="shared" si="83"/>
        <v>0.08541</v>
      </c>
      <c r="S97" s="24">
        <f t="shared" si="84"/>
        <v>0.676715736168926</v>
      </c>
      <c r="T97" s="3">
        <v>0.01</v>
      </c>
      <c r="U97" s="25">
        <f t="shared" si="85"/>
        <v>0.00676715736168926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0.0167171573616893</v>
      </c>
      <c r="AU97" s="28">
        <f t="shared" si="89"/>
        <v>28.47</v>
      </c>
      <c r="AV97" s="1">
        <f t="shared" si="90"/>
        <v>0.3</v>
      </c>
      <c r="AW97" s="2">
        <f t="shared" si="95"/>
        <v>0.6008704741069</v>
      </c>
      <c r="AX97" s="1">
        <f t="shared" si="91"/>
        <v>574.813314326147</v>
      </c>
      <c r="AZ97" s="2">
        <f t="shared" si="96"/>
        <v>1.4509580075914</v>
      </c>
      <c r="BA97" s="1">
        <f t="shared" si="92"/>
        <v>1388.03621950526</v>
      </c>
    </row>
    <row r="98" s="1" customFormat="1" spans="1:53">
      <c r="A98" s="13"/>
      <c r="B98" s="13"/>
      <c r="C98" s="16">
        <v>8</v>
      </c>
      <c r="D98" s="17">
        <v>20.3332396951613</v>
      </c>
      <c r="E98" s="19">
        <f t="shared" si="93"/>
        <v>20.9287155877419</v>
      </c>
      <c r="F98" s="16" t="s">
        <v>73</v>
      </c>
      <c r="G98" s="13">
        <v>9</v>
      </c>
      <c r="H98" s="18">
        <f t="shared" si="76"/>
        <v>20.3332396951613</v>
      </c>
      <c r="I98" s="18">
        <f t="shared" si="77"/>
        <v>293.483239695161</v>
      </c>
      <c r="J98" s="18">
        <f t="shared" si="78"/>
        <v>0.205953135644225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0.966720442624254</v>
      </c>
      <c r="P98" s="18">
        <f t="shared" si="81"/>
        <v>0.199099106449838</v>
      </c>
      <c r="Q98" s="23">
        <f t="shared" si="82"/>
        <v>0.0597297319349515</v>
      </c>
      <c r="R98" s="18">
        <f t="shared" si="83"/>
        <v>0.08541</v>
      </c>
      <c r="S98" s="24">
        <f t="shared" si="84"/>
        <v>0.699329492271999</v>
      </c>
      <c r="T98" s="3">
        <v>0.01</v>
      </c>
      <c r="U98" s="25">
        <f t="shared" si="85"/>
        <v>0.00699329492271999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0.01694329492272</v>
      </c>
      <c r="AU98" s="28">
        <f t="shared" si="89"/>
        <v>28.47</v>
      </c>
      <c r="AV98" s="1">
        <f t="shared" si="90"/>
        <v>0.3</v>
      </c>
      <c r="AW98" s="2">
        <f t="shared" si="95"/>
        <v>0.6008704741069</v>
      </c>
      <c r="AX98" s="1">
        <f t="shared" si="91"/>
        <v>582.588971283687</v>
      </c>
      <c r="AZ98" s="2">
        <f t="shared" si="96"/>
        <v>1.4509580075914</v>
      </c>
      <c r="BA98" s="1">
        <f t="shared" si="92"/>
        <v>1406.81256517875</v>
      </c>
    </row>
    <row r="99" s="1" customFormat="1" spans="1:53">
      <c r="A99" s="13"/>
      <c r="B99" s="13"/>
      <c r="C99" s="16">
        <v>9</v>
      </c>
      <c r="D99" s="17">
        <v>19.550043793</v>
      </c>
      <c r="E99" s="19">
        <f t="shared" si="93"/>
        <v>20.3332396951613</v>
      </c>
      <c r="F99" s="16" t="s">
        <v>73</v>
      </c>
      <c r="G99" s="13">
        <v>10</v>
      </c>
      <c r="H99" s="18">
        <f t="shared" si="76"/>
        <v>19.550043793</v>
      </c>
      <c r="I99" s="18">
        <f t="shared" si="77"/>
        <v>292.700043793</v>
      </c>
      <c r="J99" s="18">
        <f t="shared" si="78"/>
        <v>0.188458121134415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1.05232133617442</v>
      </c>
      <c r="P99" s="18">
        <f t="shared" si="81"/>
        <v>0.198318501845088</v>
      </c>
      <c r="Q99" s="23">
        <f t="shared" si="82"/>
        <v>0.0594955505535263</v>
      </c>
      <c r="R99" s="18">
        <f t="shared" si="83"/>
        <v>0.08541</v>
      </c>
      <c r="S99" s="24">
        <f t="shared" si="84"/>
        <v>0.696587642588997</v>
      </c>
      <c r="T99" s="3">
        <v>0.01</v>
      </c>
      <c r="U99" s="25">
        <f t="shared" si="85"/>
        <v>0.00696587642588997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0.01691587642589</v>
      </c>
      <c r="AU99" s="28">
        <f t="shared" si="89"/>
        <v>28.47</v>
      </c>
      <c r="AV99" s="1">
        <f t="shared" si="90"/>
        <v>0.3</v>
      </c>
      <c r="AW99" s="2">
        <f t="shared" si="95"/>
        <v>0.6008704741069</v>
      </c>
      <c r="AX99" s="1">
        <f t="shared" si="91"/>
        <v>581.646196343204</v>
      </c>
      <c r="AZ99" s="2">
        <f t="shared" si="96"/>
        <v>1.4509580075914</v>
      </c>
      <c r="BA99" s="1">
        <f t="shared" si="92"/>
        <v>1404.53598992968</v>
      </c>
    </row>
    <row r="100" s="1" customFormat="1" spans="1:53">
      <c r="A100" s="13"/>
      <c r="B100" s="13"/>
      <c r="C100" s="16">
        <v>10</v>
      </c>
      <c r="D100" s="17">
        <v>16.0482445041935</v>
      </c>
      <c r="E100" s="19">
        <f t="shared" si="93"/>
        <v>19.550043793</v>
      </c>
      <c r="F100" s="16" t="s">
        <v>73</v>
      </c>
      <c r="G100" s="13">
        <v>11</v>
      </c>
      <c r="H100" s="18">
        <f t="shared" si="76"/>
        <v>16.0482445041935</v>
      </c>
      <c r="I100" s="18">
        <f t="shared" si="77"/>
        <v>289.198244504194</v>
      </c>
      <c r="J100" s="18">
        <f t="shared" si="78"/>
        <v>0.125974138485517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0.811302692612862</v>
      </c>
      <c r="O100" s="18">
        <f t="shared" si="94"/>
        <v>0.327400141716466</v>
      </c>
      <c r="P100" s="18">
        <f t="shared" si="81"/>
        <v>0.041243950792768</v>
      </c>
      <c r="Q100" s="23">
        <f t="shared" si="82"/>
        <v>0.0123731852378304</v>
      </c>
      <c r="R100" s="18">
        <f t="shared" si="83"/>
        <v>0.08541</v>
      </c>
      <c r="S100" s="24">
        <f t="shared" si="84"/>
        <v>0.144868109563639</v>
      </c>
      <c r="T100" s="3">
        <v>0.01</v>
      </c>
      <c r="U100" s="25">
        <f t="shared" si="85"/>
        <v>0.00144868109563639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0.0113986810956364</v>
      </c>
      <c r="AU100" s="28">
        <f t="shared" si="89"/>
        <v>28.47</v>
      </c>
      <c r="AV100" s="1">
        <f t="shared" si="90"/>
        <v>0.3</v>
      </c>
      <c r="AW100" s="2">
        <f t="shared" si="95"/>
        <v>0.6008704741069</v>
      </c>
      <c r="AX100" s="1">
        <f t="shared" si="91"/>
        <v>391.939461821723</v>
      </c>
      <c r="AZ100" s="2">
        <f t="shared" si="96"/>
        <v>1.4509580075914</v>
      </c>
      <c r="BA100" s="1">
        <f t="shared" si="92"/>
        <v>946.439748876925</v>
      </c>
    </row>
    <row r="101" s="1" customFormat="1" spans="1:54">
      <c r="A101" s="13"/>
      <c r="B101" s="13"/>
      <c r="C101" s="16">
        <v>11</v>
      </c>
      <c r="D101" s="17">
        <v>11.8298497191667</v>
      </c>
      <c r="E101" s="19">
        <f t="shared" si="93"/>
        <v>16.0482445041935</v>
      </c>
      <c r="F101" s="16" t="s">
        <v>75</v>
      </c>
      <c r="G101" s="13">
        <v>12</v>
      </c>
      <c r="H101" s="18">
        <f t="shared" si="76"/>
        <v>11.8298497191667</v>
      </c>
      <c r="I101" s="18">
        <f t="shared" si="77"/>
        <v>284.979849719167</v>
      </c>
      <c r="J101" s="18">
        <f t="shared" si="78"/>
        <v>0.0765317093797267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0.570856190923698</v>
      </c>
      <c r="P101" s="18">
        <f t="shared" si="81"/>
        <v>0.0436886001013903</v>
      </c>
      <c r="Q101" s="23">
        <f t="shared" si="82"/>
        <v>0.0131065800304171</v>
      </c>
      <c r="R101" s="18">
        <f t="shared" si="83"/>
        <v>0.08541</v>
      </c>
      <c r="S101" s="24">
        <f t="shared" si="84"/>
        <v>0.153454865126063</v>
      </c>
      <c r="T101" s="3">
        <v>0.01</v>
      </c>
      <c r="U101" s="25">
        <f t="shared" si="85"/>
        <v>0.00153454865126063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0.00702454865126064</v>
      </c>
      <c r="AU101" s="28">
        <f t="shared" si="89"/>
        <v>28.47</v>
      </c>
      <c r="AV101" s="1">
        <f t="shared" si="90"/>
        <v>0.3</v>
      </c>
      <c r="AW101" s="2">
        <f t="shared" si="95"/>
        <v>0.6008704741069</v>
      </c>
      <c r="AX101" s="1">
        <f t="shared" si="91"/>
        <v>241.53652469228</v>
      </c>
      <c r="AY101" s="1">
        <f>SUM(AX90:AX101)</f>
        <v>5052.91749185507</v>
      </c>
      <c r="AZ101" s="2">
        <f t="shared" si="96"/>
        <v>1.4509580075914</v>
      </c>
      <c r="BA101" s="1">
        <f t="shared" si="92"/>
        <v>583.252747023333</v>
      </c>
      <c r="BB101" s="1">
        <f>SUM(BA90:BA101)</f>
        <v>12201.5832237439</v>
      </c>
    </row>
    <row r="102" s="1" customFormat="1" spans="1:46">
      <c r="A102" s="13"/>
      <c r="B102" s="13"/>
      <c r="C102" s="16">
        <v>12</v>
      </c>
      <c r="D102" s="17">
        <v>8.96201917419355</v>
      </c>
      <c r="E102" s="19">
        <f t="shared" si="93"/>
        <v>11.8298497191667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3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895.359411968308</v>
      </c>
      <c r="F2" s="3">
        <v>734.672</v>
      </c>
      <c r="G2" s="7">
        <f>(F2+F3+F4)/3</f>
        <v>1194.134</v>
      </c>
      <c r="H2" s="3">
        <v>0.18</v>
      </c>
      <c r="I2" s="20">
        <f>(H2+H3+H4)/3</f>
        <v>0.136666666666667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2112.29539726027</v>
      </c>
      <c r="F5" s="3">
        <v>91.104</v>
      </c>
      <c r="G5" s="7">
        <f>(F5+F6)/2</f>
        <v>92.50925</v>
      </c>
      <c r="H5" s="3">
        <v>0.18</v>
      </c>
      <c r="I5" s="20">
        <f>(H5+H6)/2</f>
        <v>0.185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42.8630136986301</v>
      </c>
      <c r="F7" s="3">
        <v>134.758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12">
        <v>28.5299280929857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3">
        <v>8.14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3">
        <v>1.77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20</v>
      </c>
      <c r="H14" s="14" t="s">
        <v>21</v>
      </c>
      <c r="I14" s="14">
        <f>(AV38+AV54+AY86+AY102+BB102+AG70)</f>
        <v>3371687.50937575</v>
      </c>
      <c r="J14" s="14" t="s">
        <v>22</v>
      </c>
      <c r="K14" s="14">
        <f>I14/(10000*1000)</f>
        <v>0.337168750937575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13864606.6414146</v>
      </c>
      <c r="J15" s="14" t="s">
        <v>22</v>
      </c>
      <c r="K15" s="14">
        <f>I15/(10000*1000)</f>
        <v>1.38646066414146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-13.2374105025806</v>
      </c>
      <c r="E27" s="16"/>
      <c r="F27" s="16"/>
      <c r="G27" s="13">
        <v>1</v>
      </c>
      <c r="H27" s="18">
        <f t="shared" ref="H27:H38" si="0">E28</f>
        <v>-13.2374105025806</v>
      </c>
      <c r="I27" s="18">
        <f t="shared" ref="I27:I38" si="1">H27+273.15</f>
        <v>259.912589497419</v>
      </c>
      <c r="J27" s="18">
        <f t="shared" ref="J27:J38" si="2">EXP(($C$16*(I27-$C$14))/($C$17*I27*$C$14))</f>
        <v>0.00283632674923619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0.00282246183864367</v>
      </c>
      <c r="Q27" s="23">
        <f t="shared" ref="Q27:Q38" si="6">P27*$B$29</f>
        <v>0.000385736451281302</v>
      </c>
      <c r="R27" s="18">
        <f t="shared" ref="R27:R38" si="7">L27*$B$29</f>
        <v>0.135998594444444</v>
      </c>
      <c r="S27" s="24">
        <f t="shared" ref="S27:S38" si="8">Q27/R27</f>
        <v>0.00283632674923619</v>
      </c>
      <c r="T27" s="3">
        <v>0.01</v>
      </c>
      <c r="U27" s="25">
        <f t="shared" ref="U27:U38" si="9">S27*T27</f>
        <v>2.83632674923619e-5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0.0294783632674924</v>
      </c>
      <c r="AR27" s="28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74.6132843306923</v>
      </c>
      <c r="AU27" s="1">
        <f t="shared" ref="AU27:AU38" si="17">AT27*10000*AS27*0.67*AR27*AQ27</f>
        <v>200414.318510527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-15.2935178732258</v>
      </c>
      <c r="E28" s="19">
        <f t="shared" ref="E28:E39" si="18">D27</f>
        <v>-13.2374105025806</v>
      </c>
      <c r="F28" s="16" t="s">
        <v>73</v>
      </c>
      <c r="G28" s="13">
        <v>2</v>
      </c>
      <c r="H28" s="18">
        <f t="shared" si="0"/>
        <v>-15.2935178732258</v>
      </c>
      <c r="I28" s="18">
        <f t="shared" si="1"/>
        <v>257.856482126774</v>
      </c>
      <c r="J28" s="18">
        <f t="shared" si="2"/>
        <v>0.00210390554114258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1.98740087149469</v>
      </c>
      <c r="P28" s="18">
        <f t="shared" si="5"/>
        <v>0.00418130370600927</v>
      </c>
      <c r="Q28" s="23">
        <f t="shared" si="6"/>
        <v>0.000571444839821267</v>
      </c>
      <c r="R28" s="18">
        <f t="shared" si="7"/>
        <v>0.135998594444444</v>
      </c>
      <c r="S28" s="24">
        <f t="shared" si="8"/>
        <v>0.00420184371872095</v>
      </c>
      <c r="T28" s="3">
        <v>0.01</v>
      </c>
      <c r="U28" s="25">
        <f t="shared" si="9"/>
        <v>4.20184371872095e-5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0.0219420184371872</v>
      </c>
      <c r="AR28" s="28">
        <f t="shared" si="15"/>
        <v>99.5111666666667</v>
      </c>
      <c r="AS28" s="1">
        <f t="shared" si="16"/>
        <v>0.136666666666667</v>
      </c>
      <c r="AT28" s="2">
        <f t="shared" ref="AT28:AT38" si="20">$E$2/12</f>
        <v>74.6132843306923</v>
      </c>
      <c r="AU28" s="1">
        <f t="shared" si="17"/>
        <v>149177.029671919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-12.3884031647857</v>
      </c>
      <c r="E29" s="19">
        <f t="shared" si="18"/>
        <v>-15.2935178732258</v>
      </c>
      <c r="F29" s="16" t="s">
        <v>73</v>
      </c>
      <c r="G29" s="13">
        <v>3</v>
      </c>
      <c r="H29" s="18">
        <f t="shared" si="0"/>
        <v>-12.3884031647857</v>
      </c>
      <c r="I29" s="18">
        <f t="shared" si="1"/>
        <v>260.761596835214</v>
      </c>
      <c r="J29" s="18">
        <f t="shared" si="2"/>
        <v>0.00320425856238415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2.97833123445535</v>
      </c>
      <c r="P29" s="18">
        <f t="shared" si="5"/>
        <v>0.0095433433596197</v>
      </c>
      <c r="Q29" s="23">
        <f t="shared" si="6"/>
        <v>0.00130425692581469</v>
      </c>
      <c r="R29" s="18">
        <f t="shared" si="7"/>
        <v>0.135998594444444</v>
      </c>
      <c r="S29" s="24">
        <f t="shared" si="8"/>
        <v>0.00959022356916698</v>
      </c>
      <c r="T29" s="3">
        <v>0.01</v>
      </c>
      <c r="U29" s="25">
        <f t="shared" si="9"/>
        <v>9.59022356916698e-5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0.0219959022356917</v>
      </c>
      <c r="AR29" s="28">
        <f t="shared" si="15"/>
        <v>99.5111666666667</v>
      </c>
      <c r="AS29" s="1">
        <f t="shared" si="16"/>
        <v>0.136666666666667</v>
      </c>
      <c r="AT29" s="2">
        <f t="shared" si="20"/>
        <v>74.6132843306923</v>
      </c>
      <c r="AU29" s="1">
        <f t="shared" si="17"/>
        <v>149543.369032691</v>
      </c>
    </row>
    <row r="30" s="1" customFormat="1" spans="1:47">
      <c r="A30" s="13"/>
      <c r="B30" s="13"/>
      <c r="C30" s="16">
        <v>3</v>
      </c>
      <c r="D30" s="17">
        <v>-9.10547104558064</v>
      </c>
      <c r="E30" s="19">
        <f t="shared" si="18"/>
        <v>-12.3884031647857</v>
      </c>
      <c r="F30" s="16" t="s">
        <v>73</v>
      </c>
      <c r="G30" s="13">
        <v>4</v>
      </c>
      <c r="H30" s="18">
        <f t="shared" si="0"/>
        <v>-9.10547104558064</v>
      </c>
      <c r="I30" s="18">
        <f t="shared" si="1"/>
        <v>264.044528954419</v>
      </c>
      <c r="J30" s="18">
        <f t="shared" si="2"/>
        <v>0.00509742758422487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3.96389955776239</v>
      </c>
      <c r="P30" s="18">
        <f t="shared" si="5"/>
        <v>0.0202056909468348</v>
      </c>
      <c r="Q30" s="23">
        <f t="shared" si="6"/>
        <v>0.00276144442940076</v>
      </c>
      <c r="R30" s="18">
        <f t="shared" si="7"/>
        <v>0.135998594444444</v>
      </c>
      <c r="S30" s="24">
        <f t="shared" si="8"/>
        <v>0.0203049483024533</v>
      </c>
      <c r="T30" s="3">
        <v>0.01</v>
      </c>
      <c r="U30" s="25">
        <f t="shared" si="9"/>
        <v>0.000203049483024533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0.0221030494830245</v>
      </c>
      <c r="AR30" s="28">
        <f t="shared" si="15"/>
        <v>99.5111666666667</v>
      </c>
      <c r="AS30" s="1">
        <f t="shared" si="16"/>
        <v>0.136666666666667</v>
      </c>
      <c r="AT30" s="2">
        <f t="shared" si="20"/>
        <v>74.6132843306923</v>
      </c>
      <c r="AU30" s="1">
        <f t="shared" si="17"/>
        <v>150271.83018773</v>
      </c>
    </row>
    <row r="31" s="1" customFormat="1" spans="1:47">
      <c r="A31" s="13"/>
      <c r="B31" s="13"/>
      <c r="C31" s="16">
        <v>4</v>
      </c>
      <c r="D31" s="17">
        <v>-5.00307703353333</v>
      </c>
      <c r="E31" s="19">
        <f t="shared" si="18"/>
        <v>-9.10547104558064</v>
      </c>
      <c r="F31" s="16" t="s">
        <v>73</v>
      </c>
      <c r="G31" s="13">
        <v>5</v>
      </c>
      <c r="H31" s="18">
        <f t="shared" si="0"/>
        <v>-5.00307703353333</v>
      </c>
      <c r="I31" s="18">
        <f t="shared" si="1"/>
        <v>268.146922966467</v>
      </c>
      <c r="J31" s="18">
        <f t="shared" si="2"/>
        <v>0.0089611370756559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3.74650917347478</v>
      </c>
      <c r="O31" s="18">
        <f t="shared" si="19"/>
        <v>1.19229636000744</v>
      </c>
      <c r="P31" s="18">
        <f t="shared" si="5"/>
        <v>0.0106843311168323</v>
      </c>
      <c r="Q31" s="23">
        <f t="shared" si="6"/>
        <v>0.00146019191930041</v>
      </c>
      <c r="R31" s="18">
        <f t="shared" si="7"/>
        <v>0.135998594444444</v>
      </c>
      <c r="S31" s="24">
        <f t="shared" si="8"/>
        <v>0.0107368162536187</v>
      </c>
      <c r="T31" s="3">
        <v>0.01</v>
      </c>
      <c r="U31" s="25">
        <f t="shared" si="9"/>
        <v>0.000107368162536187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0.0220073681625362</v>
      </c>
      <c r="AR31" s="28">
        <f t="shared" si="15"/>
        <v>99.5111666666667</v>
      </c>
      <c r="AS31" s="1">
        <f t="shared" si="16"/>
        <v>0.136666666666667</v>
      </c>
      <c r="AT31" s="2">
        <f t="shared" si="20"/>
        <v>74.6132843306923</v>
      </c>
      <c r="AU31" s="1">
        <f t="shared" si="17"/>
        <v>149621.322340132</v>
      </c>
    </row>
    <row r="32" s="1" customFormat="1" spans="1:47">
      <c r="A32" s="13"/>
      <c r="B32" s="13"/>
      <c r="C32" s="16">
        <v>5</v>
      </c>
      <c r="D32" s="17">
        <v>1.07558348016129</v>
      </c>
      <c r="E32" s="19">
        <f t="shared" si="18"/>
        <v>-5.00307703353333</v>
      </c>
      <c r="F32" s="16" t="s">
        <v>75</v>
      </c>
      <c r="G32" s="13">
        <v>6</v>
      </c>
      <c r="H32" s="18">
        <f t="shared" si="0"/>
        <v>1.07558348016129</v>
      </c>
      <c r="I32" s="18">
        <f t="shared" si="1"/>
        <v>274.225583480161</v>
      </c>
      <c r="J32" s="18">
        <f t="shared" si="2"/>
        <v>0.0200413745819342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2.17672369555728</v>
      </c>
      <c r="P32" s="18">
        <f t="shared" si="5"/>
        <v>0.0436245349440355</v>
      </c>
      <c r="Q32" s="23">
        <f t="shared" si="6"/>
        <v>0.00596201977568486</v>
      </c>
      <c r="R32" s="18">
        <f t="shared" si="7"/>
        <v>0.135998594444444</v>
      </c>
      <c r="S32" s="24">
        <f t="shared" si="8"/>
        <v>0.0438388337764796</v>
      </c>
      <c r="T32" s="3">
        <v>0.01</v>
      </c>
      <c r="U32" s="25">
        <f t="shared" si="9"/>
        <v>0.000438388337764796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0.0223383883377648</v>
      </c>
      <c r="AR32" s="28">
        <f t="shared" si="15"/>
        <v>99.5111666666667</v>
      </c>
      <c r="AS32" s="1">
        <f t="shared" si="16"/>
        <v>0.136666666666667</v>
      </c>
      <c r="AT32" s="2">
        <f t="shared" si="20"/>
        <v>74.6132843306923</v>
      </c>
      <c r="AU32" s="1">
        <f t="shared" si="17"/>
        <v>151871.826624568</v>
      </c>
    </row>
    <row r="33" s="1" customFormat="1" spans="1:47">
      <c r="A33" s="13"/>
      <c r="B33" s="13"/>
      <c r="C33" s="16">
        <v>6</v>
      </c>
      <c r="D33" s="17">
        <v>4.57504220563333</v>
      </c>
      <c r="E33" s="19">
        <f t="shared" si="18"/>
        <v>1.07558348016129</v>
      </c>
      <c r="F33" s="16" t="s">
        <v>73</v>
      </c>
      <c r="G33" s="13">
        <v>7</v>
      </c>
      <c r="H33" s="18">
        <f t="shared" si="0"/>
        <v>4.57504220563333</v>
      </c>
      <c r="I33" s="18">
        <f t="shared" si="1"/>
        <v>277.725042205633</v>
      </c>
      <c r="J33" s="18">
        <f t="shared" si="2"/>
        <v>0.0313494412689606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3.12821082727991</v>
      </c>
      <c r="P33" s="18">
        <f t="shared" si="5"/>
        <v>0.0980676616067382</v>
      </c>
      <c r="Q33" s="23">
        <f t="shared" si="6"/>
        <v>0.0134025804195876</v>
      </c>
      <c r="R33" s="18">
        <f t="shared" si="7"/>
        <v>0.135998594444444</v>
      </c>
      <c r="S33" s="24">
        <f t="shared" si="8"/>
        <v>0.098549403943013</v>
      </c>
      <c r="T33" s="3">
        <v>0.01</v>
      </c>
      <c r="U33" s="25">
        <f t="shared" si="9"/>
        <v>0.00098549403943013</v>
      </c>
      <c r="V33" s="24"/>
      <c r="W33" s="3"/>
      <c r="X33" s="25"/>
      <c r="Y33" s="27">
        <v>0.02</v>
      </c>
      <c r="Z33" s="3">
        <v>0.21</v>
      </c>
      <c r="AA33" s="26">
        <f t="shared" si="10"/>
        <v>0.0042</v>
      </c>
      <c r="AB33" s="3">
        <v>0.01</v>
      </c>
      <c r="AC33" s="3">
        <v>0.29</v>
      </c>
      <c r="AD33" s="26">
        <f t="shared" si="11"/>
        <v>0.0029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0.0228854940394301</v>
      </c>
      <c r="AR33" s="28">
        <f t="shared" si="15"/>
        <v>99.5111666666667</v>
      </c>
      <c r="AS33" s="1">
        <f t="shared" si="16"/>
        <v>0.136666666666667</v>
      </c>
      <c r="AT33" s="2">
        <f t="shared" si="20"/>
        <v>74.6132843306923</v>
      </c>
      <c r="AU33" s="1">
        <f t="shared" si="17"/>
        <v>155591.42989282</v>
      </c>
    </row>
    <row r="34" s="1" customFormat="1" spans="1:47">
      <c r="A34" s="13"/>
      <c r="B34" s="13"/>
      <c r="C34" s="16">
        <v>7</v>
      </c>
      <c r="D34" s="17">
        <v>7.68170513587097</v>
      </c>
      <c r="E34" s="19">
        <f t="shared" si="18"/>
        <v>4.57504220563333</v>
      </c>
      <c r="F34" s="16" t="s">
        <v>73</v>
      </c>
      <c r="G34" s="13">
        <v>8</v>
      </c>
      <c r="H34" s="18">
        <f t="shared" si="0"/>
        <v>7.68170513587097</v>
      </c>
      <c r="I34" s="18">
        <f t="shared" si="1"/>
        <v>280.831705135871</v>
      </c>
      <c r="J34" s="18">
        <f t="shared" si="2"/>
        <v>0.0462024571901099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4.02525483233984</v>
      </c>
      <c r="P34" s="18">
        <f t="shared" si="5"/>
        <v>0.185976664070464</v>
      </c>
      <c r="Q34" s="23">
        <f t="shared" si="6"/>
        <v>0.0254168107562968</v>
      </c>
      <c r="R34" s="18">
        <f t="shared" si="7"/>
        <v>0.135998594444444</v>
      </c>
      <c r="S34" s="24">
        <f t="shared" si="8"/>
        <v>0.186890245889119</v>
      </c>
      <c r="T34" s="3">
        <v>0.01</v>
      </c>
      <c r="U34" s="25">
        <f t="shared" si="9"/>
        <v>0.00186890245889119</v>
      </c>
      <c r="V34" s="24"/>
      <c r="W34" s="3"/>
      <c r="X34" s="25"/>
      <c r="Y34" s="27">
        <v>0.02</v>
      </c>
      <c r="Z34" s="3">
        <v>0.21</v>
      </c>
      <c r="AA34" s="26">
        <f t="shared" si="10"/>
        <v>0.0042</v>
      </c>
      <c r="AB34" s="3">
        <v>0.01</v>
      </c>
      <c r="AC34" s="3">
        <v>0.29</v>
      </c>
      <c r="AD34" s="26">
        <f t="shared" si="11"/>
        <v>0.0029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0.0237689024588912</v>
      </c>
      <c r="AR34" s="28">
        <f t="shared" si="15"/>
        <v>99.5111666666667</v>
      </c>
      <c r="AS34" s="1">
        <f t="shared" si="16"/>
        <v>0.136666666666667</v>
      </c>
      <c r="AT34" s="2">
        <f t="shared" si="20"/>
        <v>74.6132843306923</v>
      </c>
      <c r="AU34" s="1">
        <f t="shared" si="17"/>
        <v>161597.451826473</v>
      </c>
    </row>
    <row r="35" s="1" customFormat="1" spans="1:47">
      <c r="A35" s="13"/>
      <c r="B35" s="13"/>
      <c r="C35" s="16">
        <v>8</v>
      </c>
      <c r="D35" s="17">
        <v>7.10026931719355</v>
      </c>
      <c r="E35" s="19">
        <f t="shared" si="18"/>
        <v>7.68170513587097</v>
      </c>
      <c r="F35" s="16" t="s">
        <v>73</v>
      </c>
      <c r="G35" s="13">
        <v>9</v>
      </c>
      <c r="H35" s="18">
        <f t="shared" si="0"/>
        <v>7.10026931719355</v>
      </c>
      <c r="I35" s="18">
        <f t="shared" si="1"/>
        <v>280.250269317193</v>
      </c>
      <c r="J35" s="18">
        <f t="shared" si="2"/>
        <v>0.0429957144444846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4.83438983493604</v>
      </c>
      <c r="P35" s="18">
        <f t="shared" si="5"/>
        <v>0.207858044856229</v>
      </c>
      <c r="Q35" s="23">
        <f t="shared" si="6"/>
        <v>0.0284072661303513</v>
      </c>
      <c r="R35" s="18">
        <f t="shared" si="7"/>
        <v>0.135998594444444</v>
      </c>
      <c r="S35" s="24">
        <f t="shared" si="8"/>
        <v>0.208879115599652</v>
      </c>
      <c r="T35" s="3">
        <v>0.01</v>
      </c>
      <c r="U35" s="25">
        <f t="shared" si="9"/>
        <v>0.00208879115599652</v>
      </c>
      <c r="V35" s="24"/>
      <c r="W35" s="3"/>
      <c r="X35" s="25"/>
      <c r="Y35" s="27">
        <v>0.02</v>
      </c>
      <c r="Z35" s="3">
        <v>0.21</v>
      </c>
      <c r="AA35" s="26">
        <f t="shared" si="10"/>
        <v>0.0042</v>
      </c>
      <c r="AB35" s="3">
        <v>0.01</v>
      </c>
      <c r="AC35" s="3">
        <v>0.29</v>
      </c>
      <c r="AD35" s="26">
        <f t="shared" si="11"/>
        <v>0.0029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0.0239887911559965</v>
      </c>
      <c r="AR35" s="28">
        <f t="shared" si="15"/>
        <v>99.5111666666667</v>
      </c>
      <c r="AS35" s="1">
        <f t="shared" si="16"/>
        <v>0.136666666666667</v>
      </c>
      <c r="AT35" s="2">
        <f t="shared" si="20"/>
        <v>74.6132843306923</v>
      </c>
      <c r="AU35" s="1">
        <f t="shared" si="17"/>
        <v>163092.407397061</v>
      </c>
    </row>
    <row r="36" s="1" customFormat="1" spans="1:47">
      <c r="A36" s="13"/>
      <c r="B36" s="13"/>
      <c r="C36" s="16">
        <v>9</v>
      </c>
      <c r="D36" s="17">
        <v>4.9917139541</v>
      </c>
      <c r="E36" s="19">
        <f t="shared" si="18"/>
        <v>7.10026931719355</v>
      </c>
      <c r="F36" s="16" t="s">
        <v>73</v>
      </c>
      <c r="G36" s="13">
        <v>10</v>
      </c>
      <c r="H36" s="18">
        <f t="shared" si="0"/>
        <v>4.9917139541</v>
      </c>
      <c r="I36" s="18">
        <f t="shared" si="1"/>
        <v>278.1417139541</v>
      </c>
      <c r="J36" s="18">
        <f t="shared" si="2"/>
        <v>0.0330399329843812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5.62164345674648</v>
      </c>
      <c r="P36" s="18">
        <f t="shared" si="5"/>
        <v>0.185738723072989</v>
      </c>
      <c r="Q36" s="23">
        <f t="shared" si="6"/>
        <v>0.0253842921533085</v>
      </c>
      <c r="R36" s="18">
        <f t="shared" si="7"/>
        <v>0.135998594444444</v>
      </c>
      <c r="S36" s="24">
        <f t="shared" si="8"/>
        <v>0.186651136043012</v>
      </c>
      <c r="T36" s="3">
        <v>0.01</v>
      </c>
      <c r="U36" s="25">
        <f t="shared" si="9"/>
        <v>0.00186651136043012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0.0237665113604301</v>
      </c>
      <c r="AR36" s="28">
        <f t="shared" si="15"/>
        <v>99.5111666666667</v>
      </c>
      <c r="AS36" s="1">
        <f t="shared" si="16"/>
        <v>0.136666666666667</v>
      </c>
      <c r="AT36" s="2">
        <f t="shared" si="20"/>
        <v>74.6132843306923</v>
      </c>
      <c r="AU36" s="1">
        <f t="shared" si="17"/>
        <v>161581.195484009</v>
      </c>
    </row>
    <row r="37" s="1" customFormat="1" spans="1:47">
      <c r="A37" s="13"/>
      <c r="B37" s="13"/>
      <c r="C37" s="16">
        <v>10</v>
      </c>
      <c r="D37" s="17">
        <v>-2.55422257829032</v>
      </c>
      <c r="E37" s="19">
        <f t="shared" si="18"/>
        <v>4.9917139541</v>
      </c>
      <c r="F37" s="16" t="s">
        <v>73</v>
      </c>
      <c r="G37" s="13">
        <v>11</v>
      </c>
      <c r="H37" s="18">
        <f t="shared" si="0"/>
        <v>-2.55422257829032</v>
      </c>
      <c r="I37" s="18">
        <f t="shared" si="1"/>
        <v>270.59577742171</v>
      </c>
      <c r="J37" s="18">
        <f t="shared" si="2"/>
        <v>0.0124473811314622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5.16410949698982</v>
      </c>
      <c r="O37" s="18">
        <f t="shared" si="19"/>
        <v>1.26690690335034</v>
      </c>
      <c r="P37" s="18">
        <f t="shared" si="5"/>
        <v>0.0157696730840822</v>
      </c>
      <c r="Q37" s="23">
        <f t="shared" si="6"/>
        <v>0.00215518865482457</v>
      </c>
      <c r="R37" s="18">
        <f t="shared" si="7"/>
        <v>0.135998594444444</v>
      </c>
      <c r="S37" s="24">
        <f t="shared" si="8"/>
        <v>0.0158471391827874</v>
      </c>
      <c r="T37" s="3">
        <v>0.01</v>
      </c>
      <c r="U37" s="25">
        <f t="shared" si="9"/>
        <v>0.000158471391827874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0.0220584713918279</v>
      </c>
      <c r="AR37" s="28">
        <f t="shared" si="15"/>
        <v>99.5111666666667</v>
      </c>
      <c r="AS37" s="1">
        <f t="shared" si="16"/>
        <v>0.136666666666667</v>
      </c>
      <c r="AT37" s="2">
        <f t="shared" si="20"/>
        <v>74.6132843306923</v>
      </c>
      <c r="AU37" s="1">
        <f t="shared" si="17"/>
        <v>149968.757466677</v>
      </c>
    </row>
    <row r="38" s="1" customFormat="1" spans="1:48">
      <c r="A38" s="13"/>
      <c r="B38" s="13"/>
      <c r="C38" s="16">
        <v>11</v>
      </c>
      <c r="D38" s="17">
        <v>-8.39011062676667</v>
      </c>
      <c r="E38" s="19">
        <f t="shared" si="18"/>
        <v>-2.55422257829032</v>
      </c>
      <c r="F38" s="16" t="s">
        <v>75</v>
      </c>
      <c r="G38" s="13">
        <v>12</v>
      </c>
      <c r="H38" s="18">
        <f t="shared" si="0"/>
        <v>-8.39011062676667</v>
      </c>
      <c r="I38" s="18">
        <f t="shared" si="1"/>
        <v>264.759889373233</v>
      </c>
      <c r="J38" s="18">
        <f t="shared" si="2"/>
        <v>0.00563147206185534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2.24624889693293</v>
      </c>
      <c r="P38" s="18">
        <f t="shared" si="5"/>
        <v>0.0126496879070511</v>
      </c>
      <c r="Q38" s="23">
        <f t="shared" si="6"/>
        <v>0.00172879068063032</v>
      </c>
      <c r="R38" s="18">
        <f t="shared" si="7"/>
        <v>0.135998594444444</v>
      </c>
      <c r="S38" s="24">
        <f t="shared" si="8"/>
        <v>0.0127118275574277</v>
      </c>
      <c r="T38" s="3">
        <v>0.01</v>
      </c>
      <c r="U38" s="25">
        <f t="shared" si="9"/>
        <v>0.000127118275574277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0.0220271182755743</v>
      </c>
      <c r="AR38" s="28">
        <f t="shared" si="15"/>
        <v>99.5111666666667</v>
      </c>
      <c r="AS38" s="1">
        <f t="shared" si="16"/>
        <v>0.136666666666667</v>
      </c>
      <c r="AT38" s="2">
        <f t="shared" si="20"/>
        <v>74.6132843306923</v>
      </c>
      <c r="AU38" s="1">
        <f t="shared" si="17"/>
        <v>149755.597279656</v>
      </c>
      <c r="AV38" s="1">
        <f>SUM(AU27:AU38)</f>
        <v>1892486.53571426</v>
      </c>
    </row>
    <row r="39" s="1" customFormat="1" spans="1:46">
      <c r="A39" s="13"/>
      <c r="B39" s="13"/>
      <c r="C39" s="16">
        <v>12</v>
      </c>
      <c r="D39" s="17">
        <v>-10.1786372497419</v>
      </c>
      <c r="E39" s="19">
        <f t="shared" si="18"/>
        <v>-8.39011062676667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9:46">
      <c r="S41" s="22" t="s">
        <v>45</v>
      </c>
      <c r="T41" s="22"/>
      <c r="U41" s="22"/>
      <c r="V41" s="22" t="s">
        <v>46</v>
      </c>
      <c r="W41" s="22"/>
      <c r="X41" s="22"/>
      <c r="Y41" s="22" t="s">
        <v>47</v>
      </c>
      <c r="Z41" s="22"/>
      <c r="AA41" s="22"/>
      <c r="AB41" s="22" t="s">
        <v>48</v>
      </c>
      <c r="AC41" s="22"/>
      <c r="AD41" s="22"/>
      <c r="AE41" s="22" t="s">
        <v>49</v>
      </c>
      <c r="AF41" s="22"/>
      <c r="AG41" s="22"/>
      <c r="AH41" s="22" t="s">
        <v>50</v>
      </c>
      <c r="AI41" s="22"/>
      <c r="AJ41" s="22"/>
      <c r="AK41" s="30" t="s">
        <v>51</v>
      </c>
      <c r="AL41" s="31"/>
      <c r="AM41" s="32"/>
      <c r="AN41" s="22" t="s">
        <v>52</v>
      </c>
      <c r="AO41" s="22"/>
      <c r="AP41" s="22"/>
      <c r="AT41" s="2"/>
    </row>
    <row r="42" s="1" customFormat="1" spans="1:47">
      <c r="A42" s="15" t="s">
        <v>4</v>
      </c>
      <c r="B42" s="15"/>
      <c r="C42" s="16" t="s">
        <v>53</v>
      </c>
      <c r="D42" s="16" t="s">
        <v>54</v>
      </c>
      <c r="E42" s="16" t="s">
        <v>55</v>
      </c>
      <c r="F42" s="16" t="s">
        <v>56</v>
      </c>
      <c r="G42" s="13" t="s">
        <v>53</v>
      </c>
      <c r="H42" s="13" t="s">
        <v>55</v>
      </c>
      <c r="I42" s="13" t="s">
        <v>57</v>
      </c>
      <c r="J42" s="13" t="s">
        <v>58</v>
      </c>
      <c r="K42" s="21" t="s">
        <v>59</v>
      </c>
      <c r="L42" s="21" t="s">
        <v>60</v>
      </c>
      <c r="M42" s="13" t="s">
        <v>61</v>
      </c>
      <c r="N42" s="21" t="s">
        <v>62</v>
      </c>
      <c r="O42" s="13" t="s">
        <v>63</v>
      </c>
      <c r="P42" s="13" t="s">
        <v>64</v>
      </c>
      <c r="Q42" s="21" t="s">
        <v>65</v>
      </c>
      <c r="R42" s="21" t="s">
        <v>66</v>
      </c>
      <c r="S42" s="4" t="s">
        <v>12</v>
      </c>
      <c r="T42" s="3" t="s">
        <v>13</v>
      </c>
      <c r="U42" s="3"/>
      <c r="V42" s="4" t="s">
        <v>12</v>
      </c>
      <c r="W42" s="3" t="s">
        <v>13</v>
      </c>
      <c r="X42" s="3"/>
      <c r="Y42" s="4" t="s">
        <v>12</v>
      </c>
      <c r="Z42" s="3" t="s">
        <v>13</v>
      </c>
      <c r="AA42" s="3"/>
      <c r="AB42" s="4" t="s">
        <v>12</v>
      </c>
      <c r="AC42" s="3" t="s">
        <v>13</v>
      </c>
      <c r="AD42" s="3"/>
      <c r="AE42" s="4" t="s">
        <v>12</v>
      </c>
      <c r="AF42" s="3" t="s">
        <v>13</v>
      </c>
      <c r="AG42" s="3"/>
      <c r="AH42" s="4" t="s">
        <v>12</v>
      </c>
      <c r="AI42" s="3" t="s">
        <v>13</v>
      </c>
      <c r="AJ42" s="3"/>
      <c r="AK42" s="4" t="s">
        <v>12</v>
      </c>
      <c r="AL42" s="3" t="s">
        <v>13</v>
      </c>
      <c r="AM42" s="3"/>
      <c r="AN42" s="33" t="s">
        <v>12</v>
      </c>
      <c r="AO42" s="33" t="s">
        <v>13</v>
      </c>
      <c r="AP42" s="33"/>
      <c r="AQ42" s="1" t="s">
        <v>67</v>
      </c>
      <c r="AR42" s="1" t="s">
        <v>68</v>
      </c>
      <c r="AS42" s="1" t="s">
        <v>38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-13.2374105025806</v>
      </c>
      <c r="E43" s="16"/>
      <c r="F43" s="16"/>
      <c r="G43" s="13">
        <v>1</v>
      </c>
      <c r="H43" s="18">
        <f t="shared" ref="H43:H54" si="21">E44</f>
        <v>-13.2374105025806</v>
      </c>
      <c r="I43" s="18">
        <f t="shared" ref="I43:I54" si="22">H43+273.15</f>
        <v>259.912589497419</v>
      </c>
      <c r="J43" s="18">
        <f t="shared" ref="J43:J54" si="23">EXP(($C$16*(I43-$C$14))/($C$17*I43*$C$14))</f>
        <v>0.00283632674923619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0.000218655383605648</v>
      </c>
      <c r="Q43" s="23">
        <f t="shared" ref="Q43:Q54" si="27">P43*$B$45</f>
        <v>4.04512459670449e-5</v>
      </c>
      <c r="R43" s="18">
        <f t="shared" ref="R43:R54" si="28">L43*$B$45</f>
        <v>0.0142618427083333</v>
      </c>
      <c r="S43" s="24">
        <f t="shared" ref="S43:S54" si="29">Q43/R43</f>
        <v>0.00283632674923619</v>
      </c>
      <c r="T43" s="3">
        <v>0.01</v>
      </c>
      <c r="U43" s="25">
        <f t="shared" ref="U43:U54" si="30">S43*T43</f>
        <v>2.83632674923619e-5</v>
      </c>
      <c r="V43" s="24"/>
      <c r="W43" s="3"/>
      <c r="X43" s="25"/>
      <c r="Y43" s="27">
        <v>0.04</v>
      </c>
      <c r="Z43" s="3">
        <v>0.49</v>
      </c>
      <c r="AA43" s="26">
        <f t="shared" ref="AA43:AA54" si="31">Y43*Z43</f>
        <v>0.0196</v>
      </c>
      <c r="AB43" s="3"/>
      <c r="AC43" s="3"/>
      <c r="AD43" s="26"/>
      <c r="AE43" s="24"/>
      <c r="AF43" s="3"/>
      <c r="AG43" s="25"/>
      <c r="AH43" s="24"/>
      <c r="AI43" s="3"/>
      <c r="AJ43" s="25"/>
      <c r="AL43" s="26"/>
      <c r="AM43" s="26"/>
      <c r="AN43" s="3">
        <v>0.015</v>
      </c>
      <c r="AO43" s="3">
        <v>0.5</v>
      </c>
      <c r="AP43" s="3">
        <f t="shared" ref="AP43:AP54" si="32">AO43*AN43</f>
        <v>0.0075</v>
      </c>
      <c r="AQ43" s="1">
        <f t="shared" ref="AQ43:AQ54" si="33">(AP43+AM43+AD43+AA43+U43+X43+AG43+AJ43)</f>
        <v>0.0271283632674924</v>
      </c>
      <c r="AR43" s="28">
        <f t="shared" ref="AR43:AR54" si="34">$B$43/12</f>
        <v>7.70910416666667</v>
      </c>
      <c r="AS43" s="1">
        <f t="shared" ref="AS43:AS54" si="35">$B$45</f>
        <v>0.185</v>
      </c>
      <c r="AT43" s="2">
        <f t="shared" ref="AT43:AT54" si="36">$E$5/12</f>
        <v>176.024616438356</v>
      </c>
      <c r="AU43" s="1">
        <f t="shared" ref="AU43:AU54" si="37">AT43*10000*AS43*0.67*AR43*AQ43</f>
        <v>45629.6822013804</v>
      </c>
    </row>
    <row r="44" s="1" customFormat="1" spans="1:47">
      <c r="A44" s="13" t="s">
        <v>74</v>
      </c>
      <c r="B44" s="13">
        <v>1</v>
      </c>
      <c r="C44" s="16">
        <v>1</v>
      </c>
      <c r="D44" s="17">
        <v>-15.2935178732258</v>
      </c>
      <c r="E44" s="19">
        <f t="shared" ref="E44:E55" si="38">D43</f>
        <v>-13.2374105025806</v>
      </c>
      <c r="F44" s="16" t="s">
        <v>73</v>
      </c>
      <c r="G44" s="13">
        <v>2</v>
      </c>
      <c r="H44" s="18">
        <f t="shared" si="21"/>
        <v>-15.2935178732258</v>
      </c>
      <c r="I44" s="18">
        <f t="shared" si="22"/>
        <v>257.856482126774</v>
      </c>
      <c r="J44" s="18">
        <f t="shared" si="23"/>
        <v>0.00210390554114258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9">L44+O43-P43-N44</f>
        <v>0.153963427949728</v>
      </c>
      <c r="P44" s="18">
        <f t="shared" si="26"/>
        <v>0.000323924509196738</v>
      </c>
      <c r="Q44" s="23">
        <f t="shared" si="27"/>
        <v>5.99260342013966e-5</v>
      </c>
      <c r="R44" s="18">
        <f t="shared" si="28"/>
        <v>0.0142618427083333</v>
      </c>
      <c r="S44" s="24">
        <f t="shared" si="29"/>
        <v>0.00420184371872095</v>
      </c>
      <c r="T44" s="3">
        <v>0.01</v>
      </c>
      <c r="U44" s="25">
        <f t="shared" si="30"/>
        <v>4.20184371872095e-5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K44" s="26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0.0148420184371872</v>
      </c>
      <c r="AR44" s="28">
        <f t="shared" si="34"/>
        <v>7.70910416666667</v>
      </c>
      <c r="AS44" s="1">
        <f t="shared" si="35"/>
        <v>0.185</v>
      </c>
      <c r="AT44" s="2">
        <f t="shared" si="36"/>
        <v>176.024616438356</v>
      </c>
      <c r="AU44" s="1">
        <f t="shared" si="37"/>
        <v>24964.1520145599</v>
      </c>
    </row>
    <row r="45" s="1" customFormat="1" spans="1:47">
      <c r="A45" s="13" t="s">
        <v>38</v>
      </c>
      <c r="B45" s="13">
        <f>I5</f>
        <v>0.185</v>
      </c>
      <c r="C45" s="16">
        <v>2</v>
      </c>
      <c r="D45" s="17">
        <v>-12.3884031647857</v>
      </c>
      <c r="E45" s="19">
        <f t="shared" si="38"/>
        <v>-15.2935178732258</v>
      </c>
      <c r="F45" s="16" t="s">
        <v>73</v>
      </c>
      <c r="G45" s="13">
        <v>3</v>
      </c>
      <c r="H45" s="18">
        <f t="shared" si="21"/>
        <v>-12.3884031647857</v>
      </c>
      <c r="I45" s="18">
        <f t="shared" si="22"/>
        <v>260.761596835214</v>
      </c>
      <c r="J45" s="18">
        <f t="shared" si="23"/>
        <v>0.00320425856238415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0.230730545107198</v>
      </c>
      <c r="P45" s="18">
        <f t="shared" si="26"/>
        <v>0.0007393203247633</v>
      </c>
      <c r="Q45" s="23">
        <f t="shared" si="27"/>
        <v>0.000136774260081211</v>
      </c>
      <c r="R45" s="18">
        <f t="shared" si="28"/>
        <v>0.0142618427083333</v>
      </c>
      <c r="S45" s="24">
        <f t="shared" si="29"/>
        <v>0.00959022356916698</v>
      </c>
      <c r="T45" s="3">
        <v>0.01</v>
      </c>
      <c r="U45" s="25">
        <f t="shared" si="30"/>
        <v>9.59022356916698e-5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0.0148959022356917</v>
      </c>
      <c r="AR45" s="28">
        <f t="shared" si="34"/>
        <v>7.70910416666667</v>
      </c>
      <c r="AS45" s="1">
        <f t="shared" si="35"/>
        <v>0.185</v>
      </c>
      <c r="AT45" s="2">
        <f t="shared" si="36"/>
        <v>176.024616438356</v>
      </c>
      <c r="AU45" s="1">
        <f t="shared" si="37"/>
        <v>25054.7841171058</v>
      </c>
    </row>
    <row r="46" s="1" customFormat="1" spans="1:47">
      <c r="A46" s="13"/>
      <c r="B46" s="13"/>
      <c r="C46" s="16">
        <v>3</v>
      </c>
      <c r="D46" s="17">
        <v>-9.10547104558064</v>
      </c>
      <c r="E46" s="19">
        <f t="shared" si="38"/>
        <v>-12.3884031647857</v>
      </c>
      <c r="F46" s="16" t="s">
        <v>73</v>
      </c>
      <c r="G46" s="13">
        <v>4</v>
      </c>
      <c r="H46" s="18">
        <f t="shared" si="21"/>
        <v>-9.10547104558064</v>
      </c>
      <c r="I46" s="18">
        <f t="shared" si="22"/>
        <v>264.044528954419</v>
      </c>
      <c r="J46" s="18">
        <f t="shared" si="23"/>
        <v>0.00509742758422487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9"/>
        <v>0.307082266449101</v>
      </c>
      <c r="P46" s="18">
        <f t="shared" si="26"/>
        <v>0.00156532961562394</v>
      </c>
      <c r="Q46" s="23">
        <f t="shared" si="27"/>
        <v>0.000289585978890429</v>
      </c>
      <c r="R46" s="18">
        <f t="shared" si="28"/>
        <v>0.0142618427083333</v>
      </c>
      <c r="S46" s="24">
        <f t="shared" si="29"/>
        <v>0.0203049483024533</v>
      </c>
      <c r="T46" s="3">
        <v>0.01</v>
      </c>
      <c r="U46" s="25">
        <f t="shared" si="30"/>
        <v>0.000203049483024533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K46" s="26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0.0150030494830245</v>
      </c>
      <c r="AR46" s="28">
        <f t="shared" si="34"/>
        <v>7.70910416666667</v>
      </c>
      <c r="AS46" s="1">
        <f t="shared" si="35"/>
        <v>0.185</v>
      </c>
      <c r="AT46" s="2">
        <f t="shared" si="36"/>
        <v>176.024616438356</v>
      </c>
      <c r="AU46" s="1">
        <f t="shared" si="37"/>
        <v>25235.0048991833</v>
      </c>
    </row>
    <row r="47" s="1" customFormat="1" spans="1:47">
      <c r="A47" s="13"/>
      <c r="B47" s="13"/>
      <c r="C47" s="16">
        <v>4</v>
      </c>
      <c r="D47" s="17">
        <v>-5.00307703353333</v>
      </c>
      <c r="E47" s="19">
        <f t="shared" si="38"/>
        <v>-9.10547104558064</v>
      </c>
      <c r="F47" s="16" t="s">
        <v>73</v>
      </c>
      <c r="G47" s="13">
        <v>5</v>
      </c>
      <c r="H47" s="18">
        <f t="shared" si="21"/>
        <v>-5.00307703353333</v>
      </c>
      <c r="I47" s="18">
        <f t="shared" si="22"/>
        <v>268.146922966467</v>
      </c>
      <c r="J47" s="18">
        <f t="shared" si="23"/>
        <v>0.0089611370756559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0.290241089991803</v>
      </c>
      <c r="O47" s="18">
        <f t="shared" si="39"/>
        <v>0.0923668885083406</v>
      </c>
      <c r="P47" s="18">
        <f t="shared" si="26"/>
        <v>0.000827712349175065</v>
      </c>
      <c r="Q47" s="23">
        <f t="shared" si="27"/>
        <v>0.000153126784597387</v>
      </c>
      <c r="R47" s="18">
        <f t="shared" si="28"/>
        <v>0.0142618427083333</v>
      </c>
      <c r="S47" s="24">
        <f t="shared" si="29"/>
        <v>0.0107368162536187</v>
      </c>
      <c r="T47" s="3">
        <v>0.01</v>
      </c>
      <c r="U47" s="25">
        <f t="shared" si="30"/>
        <v>0.000107368162536187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0.0149073681625362</v>
      </c>
      <c r="AR47" s="28">
        <f t="shared" si="34"/>
        <v>7.70910416666667</v>
      </c>
      <c r="AS47" s="1">
        <f t="shared" si="35"/>
        <v>0.185</v>
      </c>
      <c r="AT47" s="2">
        <f t="shared" si="36"/>
        <v>176.024616438356</v>
      </c>
      <c r="AU47" s="1">
        <f t="shared" si="37"/>
        <v>25074.0697110393</v>
      </c>
    </row>
    <row r="48" s="1" customFormat="1" spans="1:47">
      <c r="A48" s="13"/>
      <c r="B48" s="13"/>
      <c r="C48" s="16">
        <v>5</v>
      </c>
      <c r="D48" s="17">
        <v>1.07558348016129</v>
      </c>
      <c r="E48" s="19">
        <f t="shared" si="38"/>
        <v>-5.00307703353333</v>
      </c>
      <c r="F48" s="16" t="s">
        <v>75</v>
      </c>
      <c r="G48" s="13">
        <v>6</v>
      </c>
      <c r="H48" s="18">
        <f t="shared" si="21"/>
        <v>1.07558348016129</v>
      </c>
      <c r="I48" s="18">
        <f t="shared" si="22"/>
        <v>274.225583480161</v>
      </c>
      <c r="J48" s="18">
        <f t="shared" si="23"/>
        <v>0.0200413745819342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0.168630217825832</v>
      </c>
      <c r="P48" s="18">
        <f t="shared" si="26"/>
        <v>0.00337958136128066</v>
      </c>
      <c r="Q48" s="23">
        <f t="shared" si="27"/>
        <v>0.000625222551836922</v>
      </c>
      <c r="R48" s="18">
        <f t="shared" si="28"/>
        <v>0.0142618427083333</v>
      </c>
      <c r="S48" s="24">
        <f t="shared" si="29"/>
        <v>0.0438388337764796</v>
      </c>
      <c r="T48" s="3">
        <v>0.01</v>
      </c>
      <c r="U48" s="25">
        <f t="shared" si="30"/>
        <v>0.000438388337764796</v>
      </c>
      <c r="V48" s="24"/>
      <c r="W48" s="3"/>
      <c r="X48" s="25"/>
      <c r="Y48" s="27">
        <v>0.02</v>
      </c>
      <c r="Z48" s="3">
        <v>0.49</v>
      </c>
      <c r="AA48" s="26">
        <f t="shared" si="31"/>
        <v>0.0098</v>
      </c>
      <c r="AB48" s="3"/>
      <c r="AC48" s="3"/>
      <c r="AD48" s="26"/>
      <c r="AE48" s="24"/>
      <c r="AF48" s="3"/>
      <c r="AG48" s="25"/>
      <c r="AH48" s="24"/>
      <c r="AI48" s="3"/>
      <c r="AJ48" s="25"/>
      <c r="AK48" s="26"/>
      <c r="AL48" s="26"/>
      <c r="AM48" s="26"/>
      <c r="AN48" s="3">
        <v>0.01</v>
      </c>
      <c r="AO48" s="3">
        <v>0.5</v>
      </c>
      <c r="AP48" s="3">
        <f t="shared" si="32"/>
        <v>0.005</v>
      </c>
      <c r="AQ48" s="1">
        <f t="shared" si="33"/>
        <v>0.0152383883377648</v>
      </c>
      <c r="AR48" s="28">
        <f t="shared" si="34"/>
        <v>7.70910416666667</v>
      </c>
      <c r="AS48" s="1">
        <f t="shared" si="35"/>
        <v>0.185</v>
      </c>
      <c r="AT48" s="2">
        <f t="shared" si="36"/>
        <v>176.024616438356</v>
      </c>
      <c r="AU48" s="1">
        <f t="shared" si="37"/>
        <v>25630.8429025878</v>
      </c>
    </row>
    <row r="49" s="1" customFormat="1" spans="1:47">
      <c r="A49" s="13"/>
      <c r="B49" s="13"/>
      <c r="C49" s="16">
        <v>6</v>
      </c>
      <c r="D49" s="17">
        <v>4.57504220563333</v>
      </c>
      <c r="E49" s="19">
        <f t="shared" si="38"/>
        <v>1.07558348016129</v>
      </c>
      <c r="F49" s="16" t="s">
        <v>73</v>
      </c>
      <c r="G49" s="13">
        <v>7</v>
      </c>
      <c r="H49" s="18">
        <f t="shared" si="21"/>
        <v>4.57504220563333</v>
      </c>
      <c r="I49" s="18">
        <f t="shared" si="22"/>
        <v>277.725042205633</v>
      </c>
      <c r="J49" s="18">
        <f t="shared" si="23"/>
        <v>0.0313494412689606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0.242341678131218</v>
      </c>
      <c r="P49" s="18">
        <f t="shared" si="26"/>
        <v>0.00759727620559598</v>
      </c>
      <c r="Q49" s="23">
        <f t="shared" si="27"/>
        <v>0.00140549609803526</v>
      </c>
      <c r="R49" s="18">
        <f t="shared" si="28"/>
        <v>0.0142618427083333</v>
      </c>
      <c r="S49" s="24">
        <f t="shared" si="29"/>
        <v>0.098549403943013</v>
      </c>
      <c r="T49" s="3">
        <v>0.01</v>
      </c>
      <c r="U49" s="25">
        <f t="shared" si="30"/>
        <v>0.00098549403943013</v>
      </c>
      <c r="V49" s="24"/>
      <c r="W49" s="3"/>
      <c r="X49" s="25"/>
      <c r="Y49" s="27">
        <v>0.02</v>
      </c>
      <c r="Z49" s="3">
        <v>0.49</v>
      </c>
      <c r="AA49" s="26">
        <f t="shared" si="31"/>
        <v>0.0098</v>
      </c>
      <c r="AB49" s="3"/>
      <c r="AC49" s="3"/>
      <c r="AD49" s="26"/>
      <c r="AE49" s="24"/>
      <c r="AF49" s="3"/>
      <c r="AG49" s="25"/>
      <c r="AH49" s="24"/>
      <c r="AI49" s="3"/>
      <c r="AJ49" s="25"/>
      <c r="AL49" s="26"/>
      <c r="AM49" s="26"/>
      <c r="AN49" s="3">
        <v>0.01</v>
      </c>
      <c r="AO49" s="3">
        <v>0.5</v>
      </c>
      <c r="AP49" s="3">
        <f t="shared" si="32"/>
        <v>0.005</v>
      </c>
      <c r="AQ49" s="1">
        <f t="shared" si="33"/>
        <v>0.0157854940394301</v>
      </c>
      <c r="AR49" s="28">
        <f t="shared" si="34"/>
        <v>7.70910416666667</v>
      </c>
      <c r="AS49" s="1">
        <f t="shared" si="35"/>
        <v>0.185</v>
      </c>
      <c r="AT49" s="2">
        <f t="shared" si="36"/>
        <v>176.024616438356</v>
      </c>
      <c r="AU49" s="1">
        <f t="shared" si="37"/>
        <v>26551.0701588877</v>
      </c>
    </row>
    <row r="50" s="1" customFormat="1" spans="1:47">
      <c r="A50" s="13"/>
      <c r="B50" s="13"/>
      <c r="C50" s="16">
        <v>7</v>
      </c>
      <c r="D50" s="17">
        <v>7.68170513587097</v>
      </c>
      <c r="E50" s="19">
        <f t="shared" si="38"/>
        <v>4.57504220563333</v>
      </c>
      <c r="F50" s="16" t="s">
        <v>73</v>
      </c>
      <c r="G50" s="13">
        <v>8</v>
      </c>
      <c r="H50" s="18">
        <f t="shared" si="21"/>
        <v>7.68170513587097</v>
      </c>
      <c r="I50" s="18">
        <f t="shared" si="22"/>
        <v>280.831705135871</v>
      </c>
      <c r="J50" s="18">
        <f t="shared" si="23"/>
        <v>0.0462024571901099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0.311835443592289</v>
      </c>
      <c r="P50" s="18">
        <f t="shared" si="26"/>
        <v>0.0144075637329317</v>
      </c>
      <c r="Q50" s="23">
        <f t="shared" si="27"/>
        <v>0.00266539929059236</v>
      </c>
      <c r="R50" s="18">
        <f t="shared" si="28"/>
        <v>0.0142618427083333</v>
      </c>
      <c r="S50" s="24">
        <f t="shared" si="29"/>
        <v>0.186890245889119</v>
      </c>
      <c r="T50" s="3">
        <v>0.01</v>
      </c>
      <c r="U50" s="25">
        <f t="shared" si="30"/>
        <v>0.00186890245889119</v>
      </c>
      <c r="V50" s="24"/>
      <c r="W50" s="3"/>
      <c r="X50" s="25"/>
      <c r="Y50" s="27">
        <v>0.02</v>
      </c>
      <c r="Z50" s="3">
        <v>0.49</v>
      </c>
      <c r="AA50" s="26">
        <f t="shared" si="31"/>
        <v>0.0098</v>
      </c>
      <c r="AB50" s="3"/>
      <c r="AC50" s="3"/>
      <c r="AD50" s="26"/>
      <c r="AE50" s="24"/>
      <c r="AF50" s="3"/>
      <c r="AG50" s="25"/>
      <c r="AH50" s="24"/>
      <c r="AI50" s="3"/>
      <c r="AJ50" s="25"/>
      <c r="AK50" s="26"/>
      <c r="AL50" s="26"/>
      <c r="AM50" s="26"/>
      <c r="AN50" s="3">
        <v>0.01</v>
      </c>
      <c r="AO50" s="3">
        <v>0.5</v>
      </c>
      <c r="AP50" s="3">
        <f t="shared" si="32"/>
        <v>0.005</v>
      </c>
      <c r="AQ50" s="1">
        <f t="shared" si="33"/>
        <v>0.0166689024588912</v>
      </c>
      <c r="AR50" s="28">
        <f t="shared" si="34"/>
        <v>7.70910416666667</v>
      </c>
      <c r="AS50" s="1">
        <f t="shared" si="35"/>
        <v>0.185</v>
      </c>
      <c r="AT50" s="2">
        <f t="shared" si="36"/>
        <v>176.024616438356</v>
      </c>
      <c r="AU50" s="1">
        <f t="shared" si="37"/>
        <v>28036.9557995572</v>
      </c>
    </row>
    <row r="51" s="1" customFormat="1" spans="1:47">
      <c r="A51" s="13"/>
      <c r="B51" s="13"/>
      <c r="C51" s="16">
        <v>8</v>
      </c>
      <c r="D51" s="17">
        <v>7.10026931719355</v>
      </c>
      <c r="E51" s="19">
        <f t="shared" si="38"/>
        <v>7.68170513587097</v>
      </c>
      <c r="F51" s="16" t="s">
        <v>73</v>
      </c>
      <c r="G51" s="13">
        <v>9</v>
      </c>
      <c r="H51" s="18">
        <f t="shared" si="21"/>
        <v>7.10026931719355</v>
      </c>
      <c r="I51" s="18">
        <f t="shared" si="22"/>
        <v>280.250269317193</v>
      </c>
      <c r="J51" s="18">
        <f t="shared" si="23"/>
        <v>0.0429957144444846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0.374518921526024</v>
      </c>
      <c r="P51" s="18">
        <f t="shared" si="26"/>
        <v>0.0161027086039893</v>
      </c>
      <c r="Q51" s="23">
        <f t="shared" si="27"/>
        <v>0.00297900109173801</v>
      </c>
      <c r="R51" s="18">
        <f t="shared" si="28"/>
        <v>0.0142618427083333</v>
      </c>
      <c r="S51" s="24">
        <f t="shared" si="29"/>
        <v>0.208879115599652</v>
      </c>
      <c r="T51" s="3">
        <v>0.01</v>
      </c>
      <c r="U51" s="25">
        <f t="shared" si="30"/>
        <v>0.00208879115599652</v>
      </c>
      <c r="V51" s="24"/>
      <c r="W51" s="3"/>
      <c r="X51" s="25"/>
      <c r="Y51" s="27">
        <v>0.02</v>
      </c>
      <c r="Z51" s="3">
        <v>0.49</v>
      </c>
      <c r="AA51" s="26">
        <f t="shared" si="31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L51" s="26"/>
      <c r="AM51" s="26"/>
      <c r="AN51" s="3">
        <v>0.01</v>
      </c>
      <c r="AO51" s="3">
        <v>0.5</v>
      </c>
      <c r="AP51" s="3">
        <f t="shared" si="32"/>
        <v>0.005</v>
      </c>
      <c r="AQ51" s="1">
        <f t="shared" si="33"/>
        <v>0.0168887911559965</v>
      </c>
      <c r="AR51" s="28">
        <f t="shared" si="34"/>
        <v>7.70910416666667</v>
      </c>
      <c r="AS51" s="1">
        <f t="shared" si="35"/>
        <v>0.185</v>
      </c>
      <c r="AT51" s="2">
        <f t="shared" si="36"/>
        <v>176.024616438356</v>
      </c>
      <c r="AU51" s="1">
        <f t="shared" si="37"/>
        <v>28406.8067658561</v>
      </c>
    </row>
    <row r="52" s="1" customFormat="1" spans="1:47">
      <c r="A52" s="13"/>
      <c r="B52" s="13"/>
      <c r="C52" s="16">
        <v>9</v>
      </c>
      <c r="D52" s="17">
        <v>4.9917139541</v>
      </c>
      <c r="E52" s="19">
        <f t="shared" si="38"/>
        <v>7.10026931719355</v>
      </c>
      <c r="F52" s="16" t="s">
        <v>73</v>
      </c>
      <c r="G52" s="13">
        <v>10</v>
      </c>
      <c r="H52" s="18">
        <f t="shared" si="21"/>
        <v>4.9917139541</v>
      </c>
      <c r="I52" s="18">
        <f t="shared" si="22"/>
        <v>278.1417139541</v>
      </c>
      <c r="J52" s="18">
        <f t="shared" si="23"/>
        <v>0.0330399329843812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9"/>
        <v>0.435507254588701</v>
      </c>
      <c r="P52" s="18">
        <f t="shared" si="26"/>
        <v>0.0143891305058225</v>
      </c>
      <c r="Q52" s="23">
        <f t="shared" si="27"/>
        <v>0.00266198914357717</v>
      </c>
      <c r="R52" s="18">
        <f t="shared" si="28"/>
        <v>0.0142618427083333</v>
      </c>
      <c r="S52" s="24">
        <f t="shared" si="29"/>
        <v>0.186651136043012</v>
      </c>
      <c r="T52" s="3">
        <v>0.01</v>
      </c>
      <c r="U52" s="25">
        <f t="shared" si="30"/>
        <v>0.00186651136043012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K52" s="26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0.0166665113604301</v>
      </c>
      <c r="AR52" s="28">
        <f t="shared" si="34"/>
        <v>7.70910416666667</v>
      </c>
      <c r="AS52" s="1">
        <f t="shared" si="35"/>
        <v>0.185</v>
      </c>
      <c r="AT52" s="2">
        <f t="shared" si="36"/>
        <v>176.024616438356</v>
      </c>
      <c r="AU52" s="1">
        <f t="shared" si="37"/>
        <v>28032.9339917608</v>
      </c>
    </row>
    <row r="53" s="1" customFormat="1" spans="1:47">
      <c r="A53" s="13"/>
      <c r="B53" s="13"/>
      <c r="C53" s="16">
        <v>10</v>
      </c>
      <c r="D53" s="17">
        <v>-2.55422257829032</v>
      </c>
      <c r="E53" s="19">
        <f t="shared" si="38"/>
        <v>4.9917139541</v>
      </c>
      <c r="F53" s="16" t="s">
        <v>73</v>
      </c>
      <c r="G53" s="13">
        <v>11</v>
      </c>
      <c r="H53" s="18">
        <f t="shared" si="21"/>
        <v>-2.55422257829032</v>
      </c>
      <c r="I53" s="18">
        <f t="shared" si="22"/>
        <v>270.59577742171</v>
      </c>
      <c r="J53" s="18">
        <f t="shared" si="23"/>
        <v>0.0124473811314622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0.400062217878735</v>
      </c>
      <c r="O53" s="18">
        <f t="shared" si="39"/>
        <v>0.0981469478708106</v>
      </c>
      <c r="P53" s="18">
        <f t="shared" si="26"/>
        <v>0.00122167246703773</v>
      </c>
      <c r="Q53" s="23">
        <f t="shared" si="27"/>
        <v>0.00022600940640198</v>
      </c>
      <c r="R53" s="18">
        <f t="shared" si="28"/>
        <v>0.0142618427083333</v>
      </c>
      <c r="S53" s="24">
        <f t="shared" si="29"/>
        <v>0.0158471391827874</v>
      </c>
      <c r="T53" s="3">
        <v>0.01</v>
      </c>
      <c r="U53" s="25">
        <f t="shared" si="30"/>
        <v>0.000158471391827874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0.0149584713918279</v>
      </c>
      <c r="AR53" s="28">
        <f t="shared" si="34"/>
        <v>7.70910416666667</v>
      </c>
      <c r="AS53" s="1">
        <f t="shared" si="35"/>
        <v>0.185</v>
      </c>
      <c r="AT53" s="2">
        <f t="shared" si="36"/>
        <v>176.024616438356</v>
      </c>
      <c r="AU53" s="1">
        <f t="shared" si="37"/>
        <v>25160.0249192121</v>
      </c>
    </row>
    <row r="54" s="1" customFormat="1" spans="1:48">
      <c r="A54" s="13"/>
      <c r="B54" s="13"/>
      <c r="C54" s="16">
        <v>11</v>
      </c>
      <c r="D54" s="17">
        <v>-8.39011062676667</v>
      </c>
      <c r="E54" s="19">
        <f t="shared" si="38"/>
        <v>-2.55422257829032</v>
      </c>
      <c r="F54" s="16" t="s">
        <v>75</v>
      </c>
      <c r="G54" s="13">
        <v>12</v>
      </c>
      <c r="H54" s="18">
        <f t="shared" si="21"/>
        <v>-8.39011062676667</v>
      </c>
      <c r="I54" s="18">
        <f t="shared" si="22"/>
        <v>264.759889373233</v>
      </c>
      <c r="J54" s="18">
        <f t="shared" si="23"/>
        <v>0.00563147206185534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9"/>
        <v>0.17401631707044</v>
      </c>
      <c r="P54" s="18">
        <f t="shared" si="26"/>
        <v>0.000979968027889141</v>
      </c>
      <c r="Q54" s="23">
        <f t="shared" si="27"/>
        <v>0.000181294085159491</v>
      </c>
      <c r="R54" s="18">
        <f t="shared" si="28"/>
        <v>0.0142618427083333</v>
      </c>
      <c r="S54" s="24">
        <f t="shared" si="29"/>
        <v>0.0127118275574277</v>
      </c>
      <c r="T54" s="3">
        <v>0.01</v>
      </c>
      <c r="U54" s="25">
        <f t="shared" si="30"/>
        <v>0.000127118275574277</v>
      </c>
      <c r="V54" s="24"/>
      <c r="W54" s="3"/>
      <c r="X54" s="25"/>
      <c r="Y54" s="27">
        <v>0.02</v>
      </c>
      <c r="Z54" s="3">
        <v>0.49</v>
      </c>
      <c r="AA54" s="26">
        <f t="shared" si="31"/>
        <v>0.0098</v>
      </c>
      <c r="AB54" s="3"/>
      <c r="AC54" s="3"/>
      <c r="AD54" s="26"/>
      <c r="AE54" s="24"/>
      <c r="AF54" s="3"/>
      <c r="AG54" s="25"/>
      <c r="AH54" s="24"/>
      <c r="AI54" s="3"/>
      <c r="AJ54" s="25"/>
      <c r="AK54" s="26"/>
      <c r="AL54" s="26"/>
      <c r="AM54" s="26"/>
      <c r="AN54" s="3">
        <v>0.01</v>
      </c>
      <c r="AO54" s="3">
        <v>0.5</v>
      </c>
      <c r="AP54" s="3">
        <f t="shared" si="32"/>
        <v>0.005</v>
      </c>
      <c r="AQ54" s="1">
        <f t="shared" si="33"/>
        <v>0.0149271182755743</v>
      </c>
      <c r="AR54" s="28">
        <f t="shared" si="34"/>
        <v>7.70910416666667</v>
      </c>
      <c r="AS54" s="1">
        <f t="shared" si="35"/>
        <v>0.185</v>
      </c>
      <c r="AT54" s="2">
        <f t="shared" si="36"/>
        <v>176.024616438356</v>
      </c>
      <c r="AU54" s="1">
        <f t="shared" si="37"/>
        <v>25107.2892374989</v>
      </c>
      <c r="AV54" s="1">
        <f>SUM(AU43:AU54)</f>
        <v>332883.616718629</v>
      </c>
    </row>
    <row r="55" s="1" customFormat="1" spans="1:46">
      <c r="A55" s="13"/>
      <c r="B55" s="13"/>
      <c r="C55" s="16">
        <v>12</v>
      </c>
      <c r="D55" s="17">
        <v>-10.1786372497419</v>
      </c>
      <c r="E55" s="19">
        <f t="shared" si="38"/>
        <v>-8.39011062676667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7">
      <c r="S57" s="22" t="s">
        <v>45</v>
      </c>
      <c r="T57" s="22"/>
      <c r="U57" s="22"/>
      <c r="V57" s="22" t="s">
        <v>46</v>
      </c>
      <c r="W57" s="22" t="s">
        <v>47</v>
      </c>
      <c r="X57" s="22" t="s">
        <v>48</v>
      </c>
      <c r="Y57" s="22" t="s">
        <v>49</v>
      </c>
      <c r="Z57" s="22" t="s">
        <v>50</v>
      </c>
      <c r="AA57" s="22" t="s">
        <v>51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7">
      <c r="A58" s="15" t="s">
        <v>5</v>
      </c>
      <c r="B58" s="15"/>
      <c r="C58" s="16" t="s">
        <v>53</v>
      </c>
      <c r="D58" s="16" t="s">
        <v>54</v>
      </c>
      <c r="E58" s="16" t="s">
        <v>55</v>
      </c>
      <c r="F58" s="16" t="s">
        <v>56</v>
      </c>
      <c r="G58" s="13" t="s">
        <v>53</v>
      </c>
      <c r="H58" s="13" t="s">
        <v>55</v>
      </c>
      <c r="I58" s="13" t="s">
        <v>57</v>
      </c>
      <c r="J58" s="13" t="s">
        <v>58</v>
      </c>
      <c r="K58" s="21" t="s">
        <v>59</v>
      </c>
      <c r="L58" s="21" t="s">
        <v>60</v>
      </c>
      <c r="M58" s="13" t="s">
        <v>61</v>
      </c>
      <c r="N58" s="21" t="s">
        <v>62</v>
      </c>
      <c r="O58" s="13" t="s">
        <v>63</v>
      </c>
      <c r="P58" s="13" t="s">
        <v>64</v>
      </c>
      <c r="Q58" s="21" t="s">
        <v>65</v>
      </c>
      <c r="R58" s="21" t="s">
        <v>66</v>
      </c>
      <c r="S58" s="4" t="s">
        <v>12</v>
      </c>
      <c r="T58" s="3" t="s">
        <v>13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38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="1" customFormat="1" spans="1:78">
      <c r="A59" s="13" t="s">
        <v>71</v>
      </c>
      <c r="B59" s="13">
        <f>F7</f>
        <v>134.758</v>
      </c>
      <c r="C59" s="16" t="s">
        <v>72</v>
      </c>
      <c r="D59" s="17">
        <v>-13.2374105025806</v>
      </c>
      <c r="E59" s="16"/>
      <c r="F59" s="16"/>
      <c r="G59" s="13">
        <v>1</v>
      </c>
      <c r="H59" s="18">
        <f t="shared" ref="H59:H70" si="40">E60</f>
        <v>-13.2374105025806</v>
      </c>
      <c r="I59" s="18">
        <f t="shared" ref="I59:I70" si="41">H59+273.15</f>
        <v>259.912589497419</v>
      </c>
      <c r="J59" s="18">
        <f t="shared" ref="J59:J70" si="42">EXP(($C$16*(I59-$C$14))/($C$17*I59*$C$14))</f>
        <v>0.00283632674923619</v>
      </c>
      <c r="K59" s="18">
        <f t="shared" ref="K59:K70" si="43">$B$59/12</f>
        <v>11.2298333333333</v>
      </c>
      <c r="L59" s="18">
        <f t="shared" ref="L59:L70" si="44">K59*$B$60/100</f>
        <v>3.032055</v>
      </c>
      <c r="M59" s="13" t="s">
        <v>73</v>
      </c>
      <c r="N59" s="13"/>
      <c r="O59" s="18">
        <f>L59</f>
        <v>3.032055</v>
      </c>
      <c r="P59" s="18">
        <f t="shared" ref="P59:P70" si="45">O59*J59</f>
        <v>0.00859989870165534</v>
      </c>
      <c r="Q59" s="23">
        <f t="shared" ref="Q59:Q70" si="46">P59*$B$61</f>
        <v>0.00249397062348005</v>
      </c>
      <c r="R59" s="18">
        <f t="shared" ref="R59:R70" si="47">L59*$B$61</f>
        <v>0.87929595</v>
      </c>
      <c r="S59" s="24">
        <f t="shared" ref="S59:S70" si="48">Q59/R59</f>
        <v>0.00283632674923619</v>
      </c>
      <c r="T59" s="3">
        <v>0.27</v>
      </c>
      <c r="U59" s="25">
        <f t="shared" ref="U59:U70" si="49">S59*T59</f>
        <v>0.000765808222293771</v>
      </c>
      <c r="V59" s="3">
        <v>220.1</v>
      </c>
      <c r="W59" s="26">
        <v>12.1</v>
      </c>
      <c r="X59" s="26">
        <v>4.5</v>
      </c>
      <c r="Y59" s="26">
        <v>1.5</v>
      </c>
      <c r="Z59" s="26">
        <v>6.8</v>
      </c>
      <c r="AA59" s="3">
        <v>30.2</v>
      </c>
      <c r="AB59" s="2">
        <f t="shared" ref="AB59:AB70" si="50">U59*0.67*AD59+(V59+W59+X59+Y59+Z59+AA59)/1000</f>
        <v>0.275348796537592</v>
      </c>
      <c r="AC59" s="28">
        <f t="shared" ref="AC59:AC70" si="51">$B$59/12</f>
        <v>11.2298333333333</v>
      </c>
      <c r="AD59" s="1">
        <f t="shared" ref="AD59:AD70" si="52">$B$61</f>
        <v>0.29</v>
      </c>
      <c r="AE59" s="29">
        <f t="shared" ref="AE59:AE70" si="53">$E$7/12</f>
        <v>3.57191780821917</v>
      </c>
      <c r="AF59" s="1">
        <f t="shared" ref="AF59:AF70" si="54">AE59*10000*AC59*AB59</f>
        <v>110448.023995824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74</v>
      </c>
      <c r="B60" s="13">
        <v>27</v>
      </c>
      <c r="C60" s="16">
        <v>1</v>
      </c>
      <c r="D60" s="17">
        <v>-15.2935178732258</v>
      </c>
      <c r="E60" s="19">
        <f t="shared" ref="E60:E71" si="55">D59</f>
        <v>-13.2374105025806</v>
      </c>
      <c r="F60" s="16" t="s">
        <v>73</v>
      </c>
      <c r="G60" s="13">
        <v>2</v>
      </c>
      <c r="H60" s="18">
        <f t="shared" si="40"/>
        <v>-15.2935178732258</v>
      </c>
      <c r="I60" s="18">
        <f t="shared" si="41"/>
        <v>257.856482126774</v>
      </c>
      <c r="J60" s="18">
        <f t="shared" si="42"/>
        <v>0.00210390554114258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ref="O60:O70" si="56">L60+O59-P59-N60</f>
        <v>6.05551010129834</v>
      </c>
      <c r="P60" s="18">
        <f t="shared" si="45"/>
        <v>0.0127402212565665</v>
      </c>
      <c r="Q60" s="23">
        <f t="shared" si="46"/>
        <v>0.00369466416440427</v>
      </c>
      <c r="R60" s="18">
        <f t="shared" si="47"/>
        <v>0.87929595</v>
      </c>
      <c r="S60" s="24">
        <f t="shared" si="48"/>
        <v>0.00420184371872095</v>
      </c>
      <c r="T60" s="3">
        <v>0.27</v>
      </c>
      <c r="U60" s="25">
        <f t="shared" si="49"/>
        <v>0.00113449780405466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0.226620432923328</v>
      </c>
      <c r="AC60" s="28">
        <f t="shared" si="51"/>
        <v>11.2298333333333</v>
      </c>
      <c r="AD60" s="1">
        <f t="shared" si="52"/>
        <v>0.29</v>
      </c>
      <c r="AE60" s="29">
        <f t="shared" si="53"/>
        <v>3.57191780821917</v>
      </c>
      <c r="AF60" s="1">
        <f t="shared" si="54"/>
        <v>90902.0824793856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 t="s">
        <v>38</v>
      </c>
      <c r="B61" s="13">
        <f>H7</f>
        <v>0.29</v>
      </c>
      <c r="C61" s="16">
        <v>2</v>
      </c>
      <c r="D61" s="17">
        <v>-12.3884031647857</v>
      </c>
      <c r="E61" s="19">
        <f t="shared" si="55"/>
        <v>-15.2935178732258</v>
      </c>
      <c r="F61" s="16" t="s">
        <v>73</v>
      </c>
      <c r="G61" s="13">
        <v>3</v>
      </c>
      <c r="H61" s="18">
        <f t="shared" si="40"/>
        <v>-12.3884031647857</v>
      </c>
      <c r="I61" s="18">
        <f t="shared" si="41"/>
        <v>260.761596835214</v>
      </c>
      <c r="J61" s="18">
        <f t="shared" si="42"/>
        <v>0.00320425856238415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9.07482488004178</v>
      </c>
      <c r="P61" s="18">
        <f t="shared" si="45"/>
        <v>0.0290780853240106</v>
      </c>
      <c r="Q61" s="23">
        <f t="shared" si="46"/>
        <v>0.00843264474396307</v>
      </c>
      <c r="R61" s="18">
        <f t="shared" si="47"/>
        <v>0.87929595</v>
      </c>
      <c r="S61" s="24">
        <f t="shared" si="48"/>
        <v>0.00959022356916698</v>
      </c>
      <c r="T61" s="3">
        <v>0.27</v>
      </c>
      <c r="U61" s="25">
        <f t="shared" si="49"/>
        <v>0.00258936036367508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0.226903112718662</v>
      </c>
      <c r="AC61" s="28">
        <f t="shared" si="51"/>
        <v>11.2298333333333</v>
      </c>
      <c r="AD61" s="1">
        <f t="shared" si="52"/>
        <v>0.29</v>
      </c>
      <c r="AE61" s="29">
        <f t="shared" si="53"/>
        <v>3.57191780821917</v>
      </c>
      <c r="AF61" s="1">
        <f t="shared" si="54"/>
        <v>91015.4711166733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3</v>
      </c>
      <c r="D62" s="17">
        <v>-9.10547104558064</v>
      </c>
      <c r="E62" s="19">
        <f t="shared" si="55"/>
        <v>-12.3884031647857</v>
      </c>
      <c r="F62" s="16" t="s">
        <v>73</v>
      </c>
      <c r="G62" s="13">
        <v>4</v>
      </c>
      <c r="H62" s="18">
        <f t="shared" si="40"/>
        <v>-9.10547104558064</v>
      </c>
      <c r="I62" s="18">
        <f t="shared" si="41"/>
        <v>264.044528954419</v>
      </c>
      <c r="J62" s="18">
        <f t="shared" si="42"/>
        <v>0.00509742758422487</v>
      </c>
      <c r="K62" s="18">
        <f t="shared" si="43"/>
        <v>11.2298333333333</v>
      </c>
      <c r="L62" s="18">
        <f t="shared" si="44"/>
        <v>3.032055</v>
      </c>
      <c r="M62" s="13" t="s">
        <v>73</v>
      </c>
      <c r="N62" s="13"/>
      <c r="O62" s="18">
        <f t="shared" si="56"/>
        <v>12.0778017947178</v>
      </c>
      <c r="P62" s="18">
        <f t="shared" si="45"/>
        <v>0.061565720025195</v>
      </c>
      <c r="Q62" s="23">
        <f t="shared" si="46"/>
        <v>0.0178540588073065</v>
      </c>
      <c r="R62" s="18">
        <f t="shared" si="47"/>
        <v>0.87929595</v>
      </c>
      <c r="S62" s="24">
        <f t="shared" si="48"/>
        <v>0.0203049483024533</v>
      </c>
      <c r="T62" s="3">
        <v>0.27</v>
      </c>
      <c r="U62" s="25">
        <f t="shared" si="49"/>
        <v>0.00548233604166239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0.227465217892895</v>
      </c>
      <c r="AC62" s="28">
        <f t="shared" si="51"/>
        <v>11.2298333333333</v>
      </c>
      <c r="AD62" s="1">
        <f t="shared" si="52"/>
        <v>0.29</v>
      </c>
      <c r="AE62" s="29">
        <f t="shared" si="53"/>
        <v>3.57191780821917</v>
      </c>
      <c r="AF62" s="1">
        <f t="shared" si="54"/>
        <v>91240.9429783721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4</v>
      </c>
      <c r="D63" s="17">
        <v>-5.00307703353333</v>
      </c>
      <c r="E63" s="19">
        <f t="shared" si="55"/>
        <v>-9.10547104558064</v>
      </c>
      <c r="F63" s="16" t="s">
        <v>73</v>
      </c>
      <c r="G63" s="13">
        <v>5</v>
      </c>
      <c r="H63" s="18">
        <f t="shared" si="40"/>
        <v>-5.00307703353333</v>
      </c>
      <c r="I63" s="18">
        <f t="shared" si="41"/>
        <v>268.146922966467</v>
      </c>
      <c r="J63" s="18">
        <f t="shared" si="42"/>
        <v>0.0089611370756559</v>
      </c>
      <c r="K63" s="18">
        <f t="shared" si="43"/>
        <v>11.2298333333333</v>
      </c>
      <c r="L63" s="18">
        <f t="shared" si="44"/>
        <v>3.032055</v>
      </c>
      <c r="M63" s="13" t="s">
        <v>75</v>
      </c>
      <c r="N63" s="18">
        <f>(O62-P62)*$C$22/100</f>
        <v>11.4154242709579</v>
      </c>
      <c r="O63" s="18">
        <f t="shared" si="56"/>
        <v>3.63286680373463</v>
      </c>
      <c r="P63" s="18">
        <f t="shared" si="45"/>
        <v>0.0325546174058659</v>
      </c>
      <c r="Q63" s="23">
        <f t="shared" si="46"/>
        <v>0.00944083904770112</v>
      </c>
      <c r="R63" s="18">
        <f t="shared" si="47"/>
        <v>0.87929595</v>
      </c>
      <c r="S63" s="24">
        <f t="shared" si="48"/>
        <v>0.0107368162536187</v>
      </c>
      <c r="T63" s="3">
        <v>0.27</v>
      </c>
      <c r="U63" s="25">
        <f t="shared" si="49"/>
        <v>0.00289894038847706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0.226963264117481</v>
      </c>
      <c r="AC63" s="28">
        <f t="shared" si="51"/>
        <v>11.2298333333333</v>
      </c>
      <c r="AD63" s="1">
        <f t="shared" si="52"/>
        <v>0.29</v>
      </c>
      <c r="AE63" s="29">
        <f t="shared" si="53"/>
        <v>3.57191780821917</v>
      </c>
      <c r="AF63" s="1">
        <f t="shared" si="54"/>
        <v>91039.5990708307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5</v>
      </c>
      <c r="D64" s="17">
        <v>1.07558348016129</v>
      </c>
      <c r="E64" s="19">
        <f t="shared" si="55"/>
        <v>-5.00307703353333</v>
      </c>
      <c r="F64" s="16" t="s">
        <v>75</v>
      </c>
      <c r="G64" s="13">
        <v>6</v>
      </c>
      <c r="H64" s="18">
        <f t="shared" si="40"/>
        <v>1.07558348016129</v>
      </c>
      <c r="I64" s="18">
        <f t="shared" si="41"/>
        <v>274.225583480161</v>
      </c>
      <c r="J64" s="18">
        <f t="shared" si="42"/>
        <v>0.0200413745819342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6.63236718632876</v>
      </c>
      <c r="P64" s="18">
        <f t="shared" si="45"/>
        <v>0.132921755146144</v>
      </c>
      <c r="Q64" s="23">
        <f t="shared" si="46"/>
        <v>0.0385473089923817</v>
      </c>
      <c r="R64" s="18">
        <f t="shared" si="47"/>
        <v>0.87929595</v>
      </c>
      <c r="S64" s="24">
        <f t="shared" si="48"/>
        <v>0.0438388337764796</v>
      </c>
      <c r="T64" s="3">
        <v>0.27</v>
      </c>
      <c r="U64" s="25">
        <f t="shared" si="49"/>
        <v>0.0118364851196495</v>
      </c>
      <c r="V64" s="3">
        <v>180.9</v>
      </c>
      <c r="W64" s="26">
        <v>6</v>
      </c>
      <c r="X64" s="26">
        <v>3</v>
      </c>
      <c r="Y64" s="26">
        <v>0.3</v>
      </c>
      <c r="Z64" s="26">
        <v>6</v>
      </c>
      <c r="AA64" s="3">
        <v>30.2</v>
      </c>
      <c r="AB64" s="2">
        <f t="shared" si="50"/>
        <v>0.228699829058748</v>
      </c>
      <c r="AC64" s="28">
        <f t="shared" si="51"/>
        <v>11.2298333333333</v>
      </c>
      <c r="AD64" s="1">
        <f t="shared" si="52"/>
        <v>0.29</v>
      </c>
      <c r="AE64" s="29">
        <f t="shared" si="53"/>
        <v>3.57191780821917</v>
      </c>
      <c r="AF64" s="1">
        <f t="shared" si="54"/>
        <v>91736.1707236403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6</v>
      </c>
      <c r="D65" s="17">
        <v>4.57504220563333</v>
      </c>
      <c r="E65" s="19">
        <f t="shared" si="55"/>
        <v>1.07558348016129</v>
      </c>
      <c r="F65" s="16" t="s">
        <v>73</v>
      </c>
      <c r="G65" s="13">
        <v>7</v>
      </c>
      <c r="H65" s="18">
        <f t="shared" si="40"/>
        <v>4.57504220563333</v>
      </c>
      <c r="I65" s="18">
        <f t="shared" si="41"/>
        <v>277.725042205633</v>
      </c>
      <c r="J65" s="18">
        <f t="shared" si="42"/>
        <v>0.0313494412689606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9.53150043118262</v>
      </c>
      <c r="P65" s="18">
        <f t="shared" si="45"/>
        <v>0.298807212972432</v>
      </c>
      <c r="Q65" s="23">
        <f t="shared" si="46"/>
        <v>0.0866540917620053</v>
      </c>
      <c r="R65" s="18">
        <f t="shared" si="47"/>
        <v>0.87929595</v>
      </c>
      <c r="S65" s="24">
        <f t="shared" si="48"/>
        <v>0.098549403943013</v>
      </c>
      <c r="T65" s="3">
        <v>0.27</v>
      </c>
      <c r="U65" s="25">
        <f t="shared" si="49"/>
        <v>0.0266083390646135</v>
      </c>
      <c r="V65" s="3">
        <v>180.9</v>
      </c>
      <c r="W65" s="26">
        <v>6</v>
      </c>
      <c r="X65" s="26">
        <v>3</v>
      </c>
      <c r="Y65" s="26">
        <v>0.3</v>
      </c>
      <c r="Z65" s="26">
        <v>6</v>
      </c>
      <c r="AA65" s="3">
        <v>30.2</v>
      </c>
      <c r="AB65" s="2">
        <f t="shared" si="50"/>
        <v>0.231570000280254</v>
      </c>
      <c r="AC65" s="28">
        <f t="shared" si="51"/>
        <v>11.2298333333333</v>
      </c>
      <c r="AD65" s="1">
        <f t="shared" si="52"/>
        <v>0.29</v>
      </c>
      <c r="AE65" s="29">
        <f t="shared" si="53"/>
        <v>3.57191780821917</v>
      </c>
      <c r="AF65" s="1">
        <f t="shared" si="54"/>
        <v>92887.4549999157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7</v>
      </c>
      <c r="D66" s="17">
        <v>7.68170513587097</v>
      </c>
      <c r="E66" s="19">
        <f t="shared" si="55"/>
        <v>4.57504220563333</v>
      </c>
      <c r="F66" s="16" t="s">
        <v>73</v>
      </c>
      <c r="G66" s="13">
        <v>8</v>
      </c>
      <c r="H66" s="18">
        <f t="shared" si="40"/>
        <v>7.68170513587097</v>
      </c>
      <c r="I66" s="18">
        <f t="shared" si="41"/>
        <v>280.831705135871</v>
      </c>
      <c r="J66" s="18">
        <f t="shared" si="42"/>
        <v>0.0462024571901099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12.2647482182102</v>
      </c>
      <c r="P66" s="18">
        <f t="shared" si="45"/>
        <v>0.566661504499333</v>
      </c>
      <c r="Q66" s="23">
        <f t="shared" si="46"/>
        <v>0.164331836304806</v>
      </c>
      <c r="R66" s="18">
        <f t="shared" si="47"/>
        <v>0.87929595</v>
      </c>
      <c r="S66" s="24">
        <f t="shared" si="48"/>
        <v>0.186890245889119</v>
      </c>
      <c r="T66" s="3">
        <v>0.27</v>
      </c>
      <c r="U66" s="25">
        <f t="shared" si="49"/>
        <v>0.0504603663900621</v>
      </c>
      <c r="V66" s="3">
        <v>180.9</v>
      </c>
      <c r="W66" s="26">
        <v>6</v>
      </c>
      <c r="X66" s="26">
        <v>3</v>
      </c>
      <c r="Y66" s="26">
        <v>0.3</v>
      </c>
      <c r="Z66" s="26">
        <v>6</v>
      </c>
      <c r="AA66" s="3">
        <v>30.2</v>
      </c>
      <c r="AB66" s="2">
        <f t="shared" si="50"/>
        <v>0.236204449189589</v>
      </c>
      <c r="AC66" s="28">
        <f t="shared" si="51"/>
        <v>11.2298333333333</v>
      </c>
      <c r="AD66" s="1">
        <f t="shared" si="52"/>
        <v>0.29</v>
      </c>
      <c r="AE66" s="29">
        <f t="shared" si="53"/>
        <v>3.57191780821917</v>
      </c>
      <c r="AF66" s="1">
        <f t="shared" si="54"/>
        <v>94746.4270774484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8</v>
      </c>
      <c r="D67" s="17">
        <v>7.10026931719355</v>
      </c>
      <c r="E67" s="19">
        <f t="shared" si="55"/>
        <v>7.68170513587097</v>
      </c>
      <c r="F67" s="16" t="s">
        <v>73</v>
      </c>
      <c r="G67" s="13">
        <v>9</v>
      </c>
      <c r="H67" s="18">
        <f t="shared" si="40"/>
        <v>7.10026931719355</v>
      </c>
      <c r="I67" s="18">
        <f t="shared" si="41"/>
        <v>280.250269317193</v>
      </c>
      <c r="J67" s="18">
        <f t="shared" si="42"/>
        <v>0.0429957144444846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14.7301417137109</v>
      </c>
      <c r="P67" s="18">
        <f t="shared" si="45"/>
        <v>0.633332966849503</v>
      </c>
      <c r="Q67" s="23">
        <f t="shared" si="46"/>
        <v>0.183666560386356</v>
      </c>
      <c r="R67" s="18">
        <f t="shared" si="47"/>
        <v>0.87929595</v>
      </c>
      <c r="S67" s="24">
        <f t="shared" si="48"/>
        <v>0.208879115599652</v>
      </c>
      <c r="T67" s="3">
        <v>0.27</v>
      </c>
      <c r="U67" s="25">
        <f t="shared" si="49"/>
        <v>0.056397361211906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50"/>
        <v>0.237358007283473</v>
      </c>
      <c r="AC67" s="28">
        <f t="shared" si="51"/>
        <v>11.2298333333333</v>
      </c>
      <c r="AD67" s="1">
        <f t="shared" si="52"/>
        <v>0.29</v>
      </c>
      <c r="AE67" s="29">
        <f t="shared" si="53"/>
        <v>3.57191780821917</v>
      </c>
      <c r="AF67" s="1">
        <f t="shared" si="54"/>
        <v>95209.1427807165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9</v>
      </c>
      <c r="D68" s="17">
        <v>4.9917139541</v>
      </c>
      <c r="E68" s="19">
        <f t="shared" si="55"/>
        <v>7.10026931719355</v>
      </c>
      <c r="F68" s="16" t="s">
        <v>73</v>
      </c>
      <c r="G68" s="13">
        <v>10</v>
      </c>
      <c r="H68" s="18">
        <f t="shared" si="40"/>
        <v>4.9917139541</v>
      </c>
      <c r="I68" s="18">
        <f t="shared" si="41"/>
        <v>278.1417139541</v>
      </c>
      <c r="J68" s="18">
        <f t="shared" si="42"/>
        <v>0.0330399329843812</v>
      </c>
      <c r="K68" s="18">
        <f t="shared" si="43"/>
        <v>11.2298333333333</v>
      </c>
      <c r="L68" s="18">
        <f t="shared" si="44"/>
        <v>3.032055</v>
      </c>
      <c r="M68" s="13" t="s">
        <v>73</v>
      </c>
      <c r="N68" s="13"/>
      <c r="O68" s="18">
        <f t="shared" si="56"/>
        <v>17.1288637468614</v>
      </c>
      <c r="P68" s="18">
        <f t="shared" si="45"/>
        <v>0.565936510294896</v>
      </c>
      <c r="Q68" s="23">
        <f t="shared" si="46"/>
        <v>0.16412158798552</v>
      </c>
      <c r="R68" s="18">
        <f t="shared" si="47"/>
        <v>0.87929595</v>
      </c>
      <c r="S68" s="24">
        <f t="shared" si="48"/>
        <v>0.186651136043012</v>
      </c>
      <c r="T68" s="3">
        <v>0.27</v>
      </c>
      <c r="U68" s="25">
        <f t="shared" si="49"/>
        <v>0.0503958067316133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0.236191905247952</v>
      </c>
      <c r="AC68" s="28">
        <f t="shared" si="51"/>
        <v>11.2298333333333</v>
      </c>
      <c r="AD68" s="1">
        <f t="shared" si="52"/>
        <v>0.29</v>
      </c>
      <c r="AE68" s="29">
        <f t="shared" si="53"/>
        <v>3.57191780821917</v>
      </c>
      <c r="AF68" s="1">
        <f t="shared" si="54"/>
        <v>94741.3954463525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10</v>
      </c>
      <c r="D69" s="17">
        <v>-2.55422257829032</v>
      </c>
      <c r="E69" s="19">
        <f t="shared" si="55"/>
        <v>4.9917139541</v>
      </c>
      <c r="F69" s="16" t="s">
        <v>73</v>
      </c>
      <c r="G69" s="13">
        <v>11</v>
      </c>
      <c r="H69" s="18">
        <f t="shared" si="40"/>
        <v>-2.55422257829032</v>
      </c>
      <c r="I69" s="18">
        <f t="shared" si="41"/>
        <v>270.59577742171</v>
      </c>
      <c r="J69" s="18">
        <f t="shared" si="42"/>
        <v>0.0124473811314622</v>
      </c>
      <c r="K69" s="18">
        <f t="shared" si="43"/>
        <v>11.2298333333333</v>
      </c>
      <c r="L69" s="18">
        <f t="shared" si="44"/>
        <v>3.032055</v>
      </c>
      <c r="M69" s="13" t="s">
        <v>75</v>
      </c>
      <c r="N69" s="18">
        <f>(O68-P68)*$C$22/100</f>
        <v>15.7347808747381</v>
      </c>
      <c r="O69" s="18">
        <f t="shared" si="56"/>
        <v>3.86020136182832</v>
      </c>
      <c r="P69" s="18">
        <f t="shared" si="45"/>
        <v>0.0480493975948665</v>
      </c>
      <c r="Q69" s="23">
        <f t="shared" si="46"/>
        <v>0.0139343253025113</v>
      </c>
      <c r="R69" s="18">
        <f t="shared" si="47"/>
        <v>0.87929595</v>
      </c>
      <c r="S69" s="24">
        <f t="shared" si="48"/>
        <v>0.0158471391827874</v>
      </c>
      <c r="T69" s="3">
        <v>0.27</v>
      </c>
      <c r="U69" s="25">
        <f t="shared" si="49"/>
        <v>0.00427872757935261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0.227231356768668</v>
      </c>
      <c r="AC69" s="28">
        <f t="shared" si="51"/>
        <v>11.2298333333333</v>
      </c>
      <c r="AD69" s="1">
        <f t="shared" si="52"/>
        <v>0.29</v>
      </c>
      <c r="AE69" s="29">
        <f t="shared" si="53"/>
        <v>3.57191780821917</v>
      </c>
      <c r="AF69" s="1">
        <f t="shared" si="54"/>
        <v>91147.1365067801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8">
      <c r="A70" s="13"/>
      <c r="B70" s="13"/>
      <c r="C70" s="16">
        <v>11</v>
      </c>
      <c r="D70" s="17">
        <v>-8.39011062676667</v>
      </c>
      <c r="E70" s="19">
        <f t="shared" si="55"/>
        <v>-2.55422257829032</v>
      </c>
      <c r="F70" s="16" t="s">
        <v>75</v>
      </c>
      <c r="G70" s="13">
        <v>12</v>
      </c>
      <c r="H70" s="18">
        <f t="shared" si="40"/>
        <v>-8.39011062676667</v>
      </c>
      <c r="I70" s="18">
        <f t="shared" si="41"/>
        <v>264.759889373233</v>
      </c>
      <c r="J70" s="18">
        <f t="shared" si="42"/>
        <v>0.00563147206185534</v>
      </c>
      <c r="K70" s="18">
        <f t="shared" si="43"/>
        <v>11.2298333333333</v>
      </c>
      <c r="L70" s="18">
        <f t="shared" si="44"/>
        <v>3.032055</v>
      </c>
      <c r="M70" s="13" t="s">
        <v>73</v>
      </c>
      <c r="N70" s="13"/>
      <c r="O70" s="18">
        <f t="shared" si="56"/>
        <v>6.84420696423346</v>
      </c>
      <c r="P70" s="18">
        <f t="shared" si="45"/>
        <v>0.0385429603046365</v>
      </c>
      <c r="Q70" s="23">
        <f t="shared" si="46"/>
        <v>0.0111774584883446</v>
      </c>
      <c r="R70" s="18">
        <f t="shared" si="47"/>
        <v>0.87929595</v>
      </c>
      <c r="S70" s="24">
        <f t="shared" si="48"/>
        <v>0.0127118275574277</v>
      </c>
      <c r="T70" s="3">
        <v>0.27</v>
      </c>
      <c r="U70" s="25">
        <f t="shared" si="49"/>
        <v>0.00343219344050548</v>
      </c>
      <c r="V70" s="3">
        <v>180.9</v>
      </c>
      <c r="W70" s="26">
        <v>6</v>
      </c>
      <c r="X70" s="26">
        <v>3</v>
      </c>
      <c r="Y70" s="26">
        <v>0.3</v>
      </c>
      <c r="Z70" s="26">
        <v>6</v>
      </c>
      <c r="AA70" s="3">
        <v>30.2</v>
      </c>
      <c r="AB70" s="2">
        <f t="shared" si="50"/>
        <v>0.22706687518549</v>
      </c>
      <c r="AC70" s="28">
        <f t="shared" si="51"/>
        <v>11.2298333333333</v>
      </c>
      <c r="AD70" s="1">
        <f t="shared" si="52"/>
        <v>0.29</v>
      </c>
      <c r="AE70" s="29">
        <f t="shared" si="53"/>
        <v>3.57191780821917</v>
      </c>
      <c r="AF70" s="1">
        <f t="shared" si="54"/>
        <v>91081.1595856018</v>
      </c>
      <c r="AG70" s="1">
        <f>SUM(AF59:AF70)</f>
        <v>1126195.00676154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3"/>
    </row>
    <row r="71" s="1" customFormat="1" spans="1:77">
      <c r="A71" s="13"/>
      <c r="B71" s="13"/>
      <c r="C71" s="16">
        <v>12</v>
      </c>
      <c r="D71" s="17">
        <v>-10.1786372497419</v>
      </c>
      <c r="E71" s="19">
        <f t="shared" si="55"/>
        <v>-8.39011062676667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2" s="1" customFormat="1" spans="46:46">
      <c r="AT72" s="2"/>
    </row>
    <row r="73" s="1" customFormat="1" spans="19:46">
      <c r="S73" s="22" t="s">
        <v>45</v>
      </c>
      <c r="T73" s="22"/>
      <c r="U73" s="22"/>
      <c r="V73" s="22" t="s">
        <v>46</v>
      </c>
      <c r="W73" s="22"/>
      <c r="X73" s="22"/>
      <c r="Y73" s="22" t="s">
        <v>47</v>
      </c>
      <c r="Z73" s="22"/>
      <c r="AA73" s="22"/>
      <c r="AB73" s="22" t="s">
        <v>48</v>
      </c>
      <c r="AC73" s="22"/>
      <c r="AD73" s="22"/>
      <c r="AE73" s="22" t="s">
        <v>49</v>
      </c>
      <c r="AF73" s="22"/>
      <c r="AG73" s="22"/>
      <c r="AH73" s="22" t="s">
        <v>50</v>
      </c>
      <c r="AI73" s="22"/>
      <c r="AJ73" s="22"/>
      <c r="AK73" s="30" t="s">
        <v>78</v>
      </c>
      <c r="AL73" s="31"/>
      <c r="AM73" s="32"/>
      <c r="AN73" s="31" t="s">
        <v>79</v>
      </c>
      <c r="AO73" s="31"/>
      <c r="AP73" s="32"/>
      <c r="AQ73" s="22" t="s">
        <v>52</v>
      </c>
      <c r="AR73" s="22"/>
      <c r="AS73" s="22"/>
      <c r="AT73" s="2"/>
    </row>
    <row r="74" s="1" customFormat="1" spans="1:50">
      <c r="A74" s="15" t="s">
        <v>6</v>
      </c>
      <c r="B74" s="15"/>
      <c r="C74" s="16" t="s">
        <v>53</v>
      </c>
      <c r="D74" s="16" t="s">
        <v>54</v>
      </c>
      <c r="E74" s="16" t="s">
        <v>55</v>
      </c>
      <c r="F74" s="16" t="s">
        <v>56</v>
      </c>
      <c r="G74" s="13" t="s">
        <v>53</v>
      </c>
      <c r="H74" s="13" t="s">
        <v>55</v>
      </c>
      <c r="I74" s="13" t="s">
        <v>57</v>
      </c>
      <c r="J74" s="13" t="s">
        <v>58</v>
      </c>
      <c r="K74" s="21" t="s">
        <v>59</v>
      </c>
      <c r="L74" s="21" t="s">
        <v>60</v>
      </c>
      <c r="M74" s="13" t="s">
        <v>61</v>
      </c>
      <c r="N74" s="21" t="s">
        <v>62</v>
      </c>
      <c r="O74" s="13" t="s">
        <v>63</v>
      </c>
      <c r="P74" s="13" t="s">
        <v>64</v>
      </c>
      <c r="Q74" s="21" t="s">
        <v>65</v>
      </c>
      <c r="R74" s="21" t="s">
        <v>66</v>
      </c>
      <c r="S74" s="4" t="s">
        <v>12</v>
      </c>
      <c r="T74" s="3" t="s">
        <v>13</v>
      </c>
      <c r="U74" s="3"/>
      <c r="V74" s="4" t="s">
        <v>12</v>
      </c>
      <c r="W74" s="3" t="s">
        <v>13</v>
      </c>
      <c r="X74" s="3"/>
      <c r="Y74" s="4" t="s">
        <v>12</v>
      </c>
      <c r="Z74" s="3" t="s">
        <v>13</v>
      </c>
      <c r="AA74" s="3"/>
      <c r="AB74" s="4" t="s">
        <v>12</v>
      </c>
      <c r="AC74" s="3" t="s">
        <v>13</v>
      </c>
      <c r="AD74" s="3"/>
      <c r="AE74" s="4" t="s">
        <v>12</v>
      </c>
      <c r="AF74" s="3" t="s">
        <v>13</v>
      </c>
      <c r="AG74" s="3"/>
      <c r="AH74" s="4" t="s">
        <v>12</v>
      </c>
      <c r="AI74" s="3" t="s">
        <v>13</v>
      </c>
      <c r="AJ74" s="3"/>
      <c r="AK74" s="4" t="s">
        <v>12</v>
      </c>
      <c r="AL74" s="3" t="s">
        <v>13</v>
      </c>
      <c r="AM74" s="3"/>
      <c r="AN74" s="4" t="s">
        <v>12</v>
      </c>
      <c r="AO74" s="3" t="s">
        <v>13</v>
      </c>
      <c r="AP74" s="3"/>
      <c r="AQ74" s="33" t="s">
        <v>12</v>
      </c>
      <c r="AR74" s="33" t="s">
        <v>13</v>
      </c>
      <c r="AS74" s="33"/>
      <c r="AT74" s="2" t="s">
        <v>67</v>
      </c>
      <c r="AU74" s="1" t="s">
        <v>68</v>
      </c>
      <c r="AV74" s="1" t="s">
        <v>38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-13.2374105025806</v>
      </c>
      <c r="E75" s="16"/>
      <c r="F75" s="16"/>
      <c r="G75" s="13">
        <v>1</v>
      </c>
      <c r="H75" s="18">
        <f t="shared" ref="H75:H86" si="57">E76</f>
        <v>-13.2374105025806</v>
      </c>
      <c r="I75" s="18">
        <f t="shared" ref="I75:I86" si="58">H75+273.15</f>
        <v>259.912589497419</v>
      </c>
      <c r="J75" s="18">
        <f t="shared" ref="J75:J86" si="59">EXP(($C$16*(I75-$C$14))/($C$17*I75*$C$14))</f>
        <v>0.00283632674923619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0.00147835022823689</v>
      </c>
      <c r="Q75" s="23">
        <f t="shared" ref="Q75:Q86" si="63">P75*$B$77</f>
        <v>0.000384371059341591</v>
      </c>
      <c r="R75" s="18">
        <f t="shared" ref="R75:R86" si="64">L75*$B$77</f>
        <v>0.1355172</v>
      </c>
      <c r="S75" s="24">
        <f t="shared" ref="S75:S86" si="65">Q75/R75</f>
        <v>0.00283632674923619</v>
      </c>
      <c r="T75" s="3">
        <v>0.01</v>
      </c>
      <c r="U75" s="25">
        <f t="shared" ref="U75:U86" si="66">S75*T75</f>
        <v>2.83632674923619e-5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0.005</v>
      </c>
      <c r="AF75" s="3">
        <v>0.49</v>
      </c>
      <c r="AG75" s="25">
        <f t="shared" ref="AG75:AG86" si="67">AF75*AE75</f>
        <v>0.00245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0.015</v>
      </c>
      <c r="AR75" s="3">
        <v>0.5</v>
      </c>
      <c r="AS75" s="3">
        <f t="shared" ref="AS75:AS86" si="68">AR75*AQ75</f>
        <v>0.0075</v>
      </c>
      <c r="AT75" s="2">
        <f t="shared" ref="AT75:AT86" si="69">(AS75+AM75+AD75+AA75+U75+X75+AG75+AJ75+AP75)</f>
        <v>0.00997836326749236</v>
      </c>
      <c r="AU75" s="28">
        <f t="shared" ref="AU75:AU86" si="70">$B$75/12</f>
        <v>52.122</v>
      </c>
      <c r="AV75" s="1">
        <f t="shared" ref="AV75:AV86" si="71">$B$77</f>
        <v>0.26</v>
      </c>
      <c r="AW75" s="2">
        <f>$E$8/12</f>
        <v>2.37749400774881</v>
      </c>
      <c r="AX75" s="1">
        <f t="shared" ref="AX75:AX86" si="72">AW75*10000*AV75*0.67*AU75*AT75</f>
        <v>2154.01123502274</v>
      </c>
    </row>
    <row r="76" s="1" customFormat="1" spans="1:50">
      <c r="A76" s="13" t="s">
        <v>74</v>
      </c>
      <c r="B76" s="13">
        <v>1</v>
      </c>
      <c r="C76" s="16">
        <v>1</v>
      </c>
      <c r="D76" s="17">
        <v>-15.2935178732258</v>
      </c>
      <c r="E76" s="19">
        <f t="shared" ref="E76:E87" si="73">D75</f>
        <v>-13.2374105025806</v>
      </c>
      <c r="F76" s="16" t="s">
        <v>73</v>
      </c>
      <c r="G76" s="13">
        <v>2</v>
      </c>
      <c r="H76" s="18">
        <f t="shared" si="57"/>
        <v>-15.2935178732258</v>
      </c>
      <c r="I76" s="18">
        <f t="shared" si="58"/>
        <v>257.856482126774</v>
      </c>
      <c r="J76" s="18">
        <f t="shared" si="59"/>
        <v>0.00210390554114258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4">L76+O75-P75-N76</f>
        <v>1.04096164977176</v>
      </c>
      <c r="P76" s="18">
        <f t="shared" si="62"/>
        <v>0.00219008498307173</v>
      </c>
      <c r="Q76" s="23">
        <f t="shared" si="63"/>
        <v>0.000569422095598651</v>
      </c>
      <c r="R76" s="18">
        <f t="shared" si="64"/>
        <v>0.1355172</v>
      </c>
      <c r="S76" s="24">
        <f t="shared" si="65"/>
        <v>0.00420184371872095</v>
      </c>
      <c r="T76" s="3">
        <v>0.01</v>
      </c>
      <c r="U76" s="25">
        <f t="shared" si="66"/>
        <v>4.20184371872095e-5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0.00553201843718721</v>
      </c>
      <c r="AU76" s="28">
        <f t="shared" si="70"/>
        <v>52.122</v>
      </c>
      <c r="AV76" s="1">
        <f t="shared" si="71"/>
        <v>0.26</v>
      </c>
      <c r="AW76" s="2">
        <f t="shared" ref="AW76:AW86" si="75">$E$8/12</f>
        <v>2.37749400774881</v>
      </c>
      <c r="AX76" s="1">
        <f t="shared" si="72"/>
        <v>1194.18681667708</v>
      </c>
    </row>
    <row r="77" s="1" customFormat="1" spans="1:50">
      <c r="A77" s="13" t="s">
        <v>38</v>
      </c>
      <c r="B77" s="13">
        <f>H8</f>
        <v>0.26</v>
      </c>
      <c r="C77" s="16">
        <v>2</v>
      </c>
      <c r="D77" s="17">
        <v>-12.3884031647857</v>
      </c>
      <c r="E77" s="19">
        <f t="shared" si="73"/>
        <v>-15.2935178732258</v>
      </c>
      <c r="F77" s="16" t="s">
        <v>73</v>
      </c>
      <c r="G77" s="13">
        <v>3</v>
      </c>
      <c r="H77" s="18">
        <f t="shared" si="57"/>
        <v>-12.3884031647857</v>
      </c>
      <c r="I77" s="18">
        <f t="shared" si="58"/>
        <v>260.761596835214</v>
      </c>
      <c r="J77" s="18">
        <f t="shared" si="59"/>
        <v>0.00320425856238415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1.55999156478869</v>
      </c>
      <c r="P77" s="18">
        <f t="shared" si="62"/>
        <v>0.00499861632872121</v>
      </c>
      <c r="Q77" s="23">
        <f t="shared" si="63"/>
        <v>0.00129964024546752</v>
      </c>
      <c r="R77" s="18">
        <f t="shared" si="64"/>
        <v>0.1355172</v>
      </c>
      <c r="S77" s="24">
        <f t="shared" si="65"/>
        <v>0.00959022356916698</v>
      </c>
      <c r="T77" s="3">
        <v>0.01</v>
      </c>
      <c r="U77" s="25">
        <f t="shared" si="66"/>
        <v>9.59022356916698e-5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0.00558590223569167</v>
      </c>
      <c r="AU77" s="28">
        <f t="shared" si="70"/>
        <v>52.122</v>
      </c>
      <c r="AV77" s="1">
        <f t="shared" si="71"/>
        <v>0.26</v>
      </c>
      <c r="AW77" s="2">
        <f t="shared" si="75"/>
        <v>2.37749400774881</v>
      </c>
      <c r="AX77" s="1">
        <f t="shared" si="72"/>
        <v>1205.81861482402</v>
      </c>
    </row>
    <row r="78" s="1" customFormat="1" spans="1:50">
      <c r="A78" s="13"/>
      <c r="B78" s="13"/>
      <c r="C78" s="16">
        <v>3</v>
      </c>
      <c r="D78" s="17">
        <v>-9.10547104558064</v>
      </c>
      <c r="E78" s="19">
        <f t="shared" si="73"/>
        <v>-12.3884031647857</v>
      </c>
      <c r="F78" s="16" t="s">
        <v>73</v>
      </c>
      <c r="G78" s="13">
        <v>4</v>
      </c>
      <c r="H78" s="18">
        <f t="shared" si="57"/>
        <v>-9.10547104558064</v>
      </c>
      <c r="I78" s="18">
        <f t="shared" si="58"/>
        <v>264.044528954419</v>
      </c>
      <c r="J78" s="18">
        <f t="shared" si="59"/>
        <v>0.00509742758422487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4"/>
        <v>2.07621294845997</v>
      </c>
      <c r="P78" s="18">
        <f t="shared" si="62"/>
        <v>0.0105833451542047</v>
      </c>
      <c r="Q78" s="23">
        <f t="shared" si="63"/>
        <v>0.00275166974009322</v>
      </c>
      <c r="R78" s="18">
        <f t="shared" si="64"/>
        <v>0.1355172</v>
      </c>
      <c r="S78" s="24">
        <f t="shared" si="65"/>
        <v>0.0203049483024533</v>
      </c>
      <c r="T78" s="3">
        <v>0.01</v>
      </c>
      <c r="U78" s="25">
        <f t="shared" si="66"/>
        <v>0.000203049483024533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0.00569304948302453</v>
      </c>
      <c r="AU78" s="28">
        <f t="shared" si="70"/>
        <v>52.122</v>
      </c>
      <c r="AV78" s="1">
        <f t="shared" si="71"/>
        <v>0.26</v>
      </c>
      <c r="AW78" s="2">
        <f t="shared" si="75"/>
        <v>2.37749400774881</v>
      </c>
      <c r="AX78" s="1">
        <f t="shared" si="72"/>
        <v>1228.94829735509</v>
      </c>
    </row>
    <row r="79" s="1" customFormat="1" spans="1:50">
      <c r="A79" s="13"/>
      <c r="B79" s="13"/>
      <c r="C79" s="16">
        <v>4</v>
      </c>
      <c r="D79" s="17">
        <v>-5.00307703353333</v>
      </c>
      <c r="E79" s="19">
        <f t="shared" si="73"/>
        <v>-9.10547104558064</v>
      </c>
      <c r="F79" s="16" t="s">
        <v>73</v>
      </c>
      <c r="G79" s="13">
        <v>5</v>
      </c>
      <c r="H79" s="18">
        <f t="shared" si="57"/>
        <v>-5.00307703353333</v>
      </c>
      <c r="I79" s="18">
        <f t="shared" si="58"/>
        <v>268.146922966467</v>
      </c>
      <c r="J79" s="18">
        <f t="shared" si="59"/>
        <v>0.0089611370756559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1.96234812314048</v>
      </c>
      <c r="O79" s="18">
        <f t="shared" si="74"/>
        <v>0.624501480165288</v>
      </c>
      <c r="P79" s="18">
        <f t="shared" si="62"/>
        <v>0.00559624336771115</v>
      </c>
      <c r="Q79" s="23">
        <f t="shared" si="63"/>
        <v>0.0014550232756049</v>
      </c>
      <c r="R79" s="18">
        <f t="shared" si="64"/>
        <v>0.1355172</v>
      </c>
      <c r="S79" s="24">
        <f t="shared" si="65"/>
        <v>0.0107368162536187</v>
      </c>
      <c r="T79" s="3">
        <v>0.01</v>
      </c>
      <c r="U79" s="25">
        <f t="shared" si="66"/>
        <v>0.000107368162536187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0.00559736816253619</v>
      </c>
      <c r="AU79" s="28">
        <f t="shared" si="70"/>
        <v>52.122</v>
      </c>
      <c r="AV79" s="1">
        <f t="shared" si="71"/>
        <v>0.26</v>
      </c>
      <c r="AW79" s="2">
        <f t="shared" si="75"/>
        <v>2.37749400774881</v>
      </c>
      <c r="AX79" s="1">
        <f t="shared" si="72"/>
        <v>1208.2937437185</v>
      </c>
    </row>
    <row r="80" s="1" customFormat="1" spans="1:50">
      <c r="A80" s="13"/>
      <c r="B80" s="13"/>
      <c r="C80" s="16">
        <v>5</v>
      </c>
      <c r="D80" s="17">
        <v>1.07558348016129</v>
      </c>
      <c r="E80" s="19">
        <f t="shared" si="73"/>
        <v>-5.00307703353333</v>
      </c>
      <c r="F80" s="16" t="s">
        <v>75</v>
      </c>
      <c r="G80" s="13">
        <v>6</v>
      </c>
      <c r="H80" s="18">
        <f t="shared" si="57"/>
        <v>1.07558348016129</v>
      </c>
      <c r="I80" s="18">
        <f t="shared" si="58"/>
        <v>274.225583480161</v>
      </c>
      <c r="J80" s="18">
        <f t="shared" si="59"/>
        <v>0.0200413745819342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1.14012523679758</v>
      </c>
      <c r="P80" s="18">
        <f t="shared" si="62"/>
        <v>0.0228496769409767</v>
      </c>
      <c r="Q80" s="23">
        <f t="shared" si="63"/>
        <v>0.00594091600465394</v>
      </c>
      <c r="R80" s="18">
        <f t="shared" si="64"/>
        <v>0.1355172</v>
      </c>
      <c r="S80" s="24">
        <f t="shared" si="65"/>
        <v>0.0438388337764796</v>
      </c>
      <c r="T80" s="3">
        <v>0.01</v>
      </c>
      <c r="U80" s="25">
        <f t="shared" si="66"/>
        <v>0.000438388337764796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0.001</v>
      </c>
      <c r="AF80" s="3">
        <v>0.49</v>
      </c>
      <c r="AG80" s="25">
        <f t="shared" si="67"/>
        <v>0.00049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</v>
      </c>
      <c r="AR80" s="3">
        <v>0.5</v>
      </c>
      <c r="AS80" s="3">
        <f t="shared" si="68"/>
        <v>0.005</v>
      </c>
      <c r="AT80" s="2">
        <f t="shared" si="69"/>
        <v>0.0059283883377648</v>
      </c>
      <c r="AU80" s="28">
        <f t="shared" si="70"/>
        <v>52.122</v>
      </c>
      <c r="AV80" s="1">
        <f t="shared" si="71"/>
        <v>0.26</v>
      </c>
      <c r="AW80" s="2">
        <f t="shared" si="75"/>
        <v>2.37749400774881</v>
      </c>
      <c r="AX80" s="1">
        <f t="shared" si="72"/>
        <v>1279.75047037272</v>
      </c>
    </row>
    <row r="81" s="1" customFormat="1" spans="1:50">
      <c r="A81" s="13"/>
      <c r="B81" s="13"/>
      <c r="C81" s="16">
        <v>6</v>
      </c>
      <c r="D81" s="17">
        <v>4.57504220563333</v>
      </c>
      <c r="E81" s="19">
        <f t="shared" si="73"/>
        <v>1.07558348016129</v>
      </c>
      <c r="F81" s="16" t="s">
        <v>73</v>
      </c>
      <c r="G81" s="13">
        <v>7</v>
      </c>
      <c r="H81" s="18">
        <f t="shared" si="57"/>
        <v>4.57504220563333</v>
      </c>
      <c r="I81" s="18">
        <f t="shared" si="58"/>
        <v>277.725042205633</v>
      </c>
      <c r="J81" s="18">
        <f t="shared" si="59"/>
        <v>0.0313494412689606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1.6384955598566</v>
      </c>
      <c r="P81" s="18">
        <f t="shared" si="62"/>
        <v>0.0513659203231772</v>
      </c>
      <c r="Q81" s="23">
        <f t="shared" si="63"/>
        <v>0.0133551392840261</v>
      </c>
      <c r="R81" s="18">
        <f t="shared" si="64"/>
        <v>0.1355172</v>
      </c>
      <c r="S81" s="24">
        <f t="shared" si="65"/>
        <v>0.098549403943013</v>
      </c>
      <c r="T81" s="3">
        <v>0.01</v>
      </c>
      <c r="U81" s="25">
        <f t="shared" si="66"/>
        <v>0.00098549403943013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0.001</v>
      </c>
      <c r="AF81" s="3">
        <v>0.49</v>
      </c>
      <c r="AG81" s="25">
        <f t="shared" si="67"/>
        <v>0.00049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</v>
      </c>
      <c r="AR81" s="3">
        <v>0.5</v>
      </c>
      <c r="AS81" s="3">
        <f t="shared" si="68"/>
        <v>0.005</v>
      </c>
      <c r="AT81" s="2">
        <f t="shared" si="69"/>
        <v>0.00647549403943013</v>
      </c>
      <c r="AU81" s="28">
        <f t="shared" si="70"/>
        <v>52.122</v>
      </c>
      <c r="AV81" s="1">
        <f t="shared" si="71"/>
        <v>0.26</v>
      </c>
      <c r="AW81" s="2">
        <f t="shared" si="75"/>
        <v>2.37749400774881</v>
      </c>
      <c r="AX81" s="1">
        <f t="shared" si="72"/>
        <v>1397.8531888788</v>
      </c>
    </row>
    <row r="82" s="1" customFormat="1" spans="1:50">
      <c r="A82" s="13"/>
      <c r="B82" s="13"/>
      <c r="C82" s="16">
        <v>7</v>
      </c>
      <c r="D82" s="17">
        <v>7.68170513587097</v>
      </c>
      <c r="E82" s="19">
        <f t="shared" si="73"/>
        <v>4.57504220563333</v>
      </c>
      <c r="F82" s="16" t="s">
        <v>73</v>
      </c>
      <c r="G82" s="13">
        <v>8</v>
      </c>
      <c r="H82" s="18">
        <f t="shared" si="57"/>
        <v>7.68170513587097</v>
      </c>
      <c r="I82" s="18">
        <f t="shared" si="58"/>
        <v>280.831705135871</v>
      </c>
      <c r="J82" s="18">
        <f t="shared" si="59"/>
        <v>0.0462024571901099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2.10834963953342</v>
      </c>
      <c r="P82" s="18">
        <f t="shared" si="62"/>
        <v>0.0974109339623266</v>
      </c>
      <c r="Q82" s="23">
        <f t="shared" si="63"/>
        <v>0.0253268428302049</v>
      </c>
      <c r="R82" s="18">
        <f t="shared" si="64"/>
        <v>0.1355172</v>
      </c>
      <c r="S82" s="24">
        <f t="shared" si="65"/>
        <v>0.186890245889119</v>
      </c>
      <c r="T82" s="3">
        <v>0.01</v>
      </c>
      <c r="U82" s="25">
        <f t="shared" si="66"/>
        <v>0.00186890245889119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0.001</v>
      </c>
      <c r="AF82" s="3">
        <v>0.49</v>
      </c>
      <c r="AG82" s="25">
        <f t="shared" si="67"/>
        <v>0.00049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</v>
      </c>
      <c r="AR82" s="3">
        <v>0.5</v>
      </c>
      <c r="AS82" s="3">
        <f t="shared" si="68"/>
        <v>0.005</v>
      </c>
      <c r="AT82" s="2">
        <f t="shared" si="69"/>
        <v>0.00735890245889119</v>
      </c>
      <c r="AU82" s="28">
        <f t="shared" si="70"/>
        <v>52.122</v>
      </c>
      <c r="AV82" s="1">
        <f t="shared" si="71"/>
        <v>0.26</v>
      </c>
      <c r="AW82" s="2">
        <f t="shared" si="75"/>
        <v>2.37749400774881</v>
      </c>
      <c r="AX82" s="1">
        <f t="shared" si="72"/>
        <v>1588.55296695082</v>
      </c>
    </row>
    <row r="83" s="1" customFormat="1" spans="1:50">
      <c r="A83" s="13"/>
      <c r="B83" s="13"/>
      <c r="C83" s="16">
        <v>8</v>
      </c>
      <c r="D83" s="17">
        <v>7.10026931719355</v>
      </c>
      <c r="E83" s="19">
        <f t="shared" si="73"/>
        <v>7.68170513587097</v>
      </c>
      <c r="F83" s="16" t="s">
        <v>73</v>
      </c>
      <c r="G83" s="13">
        <v>9</v>
      </c>
      <c r="H83" s="18">
        <f t="shared" si="57"/>
        <v>7.10026931719355</v>
      </c>
      <c r="I83" s="18">
        <f t="shared" si="58"/>
        <v>280.250269317193</v>
      </c>
      <c r="J83" s="18">
        <f t="shared" si="59"/>
        <v>0.0429957144444846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2.5321587055711</v>
      </c>
      <c r="P83" s="18">
        <f t="shared" si="62"/>
        <v>0.108871972632851</v>
      </c>
      <c r="Q83" s="23">
        <f t="shared" si="63"/>
        <v>0.0283067128845412</v>
      </c>
      <c r="R83" s="18">
        <f t="shared" si="64"/>
        <v>0.1355172</v>
      </c>
      <c r="S83" s="24">
        <f t="shared" si="65"/>
        <v>0.208879115599652</v>
      </c>
      <c r="T83" s="3">
        <v>0.01</v>
      </c>
      <c r="U83" s="25">
        <f t="shared" si="66"/>
        <v>0.00208879115599652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7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8"/>
        <v>0.005</v>
      </c>
      <c r="AT83" s="2">
        <f t="shared" si="69"/>
        <v>0.00757879115599652</v>
      </c>
      <c r="AU83" s="28">
        <f t="shared" si="70"/>
        <v>52.122</v>
      </c>
      <c r="AV83" s="1">
        <f t="shared" si="71"/>
        <v>0.26</v>
      </c>
      <c r="AW83" s="2">
        <f t="shared" si="75"/>
        <v>2.37749400774881</v>
      </c>
      <c r="AX83" s="1">
        <f t="shared" si="72"/>
        <v>1636.01994237779</v>
      </c>
    </row>
    <row r="84" s="1" customFormat="1" spans="1:50">
      <c r="A84" s="13"/>
      <c r="B84" s="13"/>
      <c r="C84" s="16">
        <v>9</v>
      </c>
      <c r="D84" s="17">
        <v>4.9917139541</v>
      </c>
      <c r="E84" s="19">
        <f t="shared" si="73"/>
        <v>7.10026931719355</v>
      </c>
      <c r="F84" s="16" t="s">
        <v>73</v>
      </c>
      <c r="G84" s="13">
        <v>10</v>
      </c>
      <c r="H84" s="18">
        <f t="shared" si="57"/>
        <v>4.9917139541</v>
      </c>
      <c r="I84" s="18">
        <f t="shared" si="58"/>
        <v>278.1417139541</v>
      </c>
      <c r="J84" s="18">
        <f t="shared" si="59"/>
        <v>0.0330399329843812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4"/>
        <v>2.94450673293825</v>
      </c>
      <c r="P84" s="18">
        <f t="shared" si="62"/>
        <v>0.0972863051283389</v>
      </c>
      <c r="Q84" s="23">
        <f t="shared" si="63"/>
        <v>0.0252944393333681</v>
      </c>
      <c r="R84" s="18">
        <f t="shared" si="64"/>
        <v>0.1355172</v>
      </c>
      <c r="S84" s="24">
        <f t="shared" si="65"/>
        <v>0.186651136043012</v>
      </c>
      <c r="T84" s="3">
        <v>0.01</v>
      </c>
      <c r="U84" s="25">
        <f t="shared" si="66"/>
        <v>0.00186651136043012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0.00735651136043012</v>
      </c>
      <c r="AU84" s="28">
        <f t="shared" si="70"/>
        <v>52.122</v>
      </c>
      <c r="AV84" s="1">
        <f t="shared" si="71"/>
        <v>0.26</v>
      </c>
      <c r="AW84" s="2">
        <f t="shared" si="75"/>
        <v>2.37749400774881</v>
      </c>
      <c r="AX84" s="1">
        <f t="shared" si="72"/>
        <v>1588.03680484978</v>
      </c>
    </row>
    <row r="85" s="1" customFormat="1" spans="1:50">
      <c r="A85" s="13"/>
      <c r="B85" s="13"/>
      <c r="C85" s="16">
        <v>10</v>
      </c>
      <c r="D85" s="17">
        <v>-2.55422257829032</v>
      </c>
      <c r="E85" s="19">
        <f t="shared" si="73"/>
        <v>4.9917139541</v>
      </c>
      <c r="F85" s="16" t="s">
        <v>73</v>
      </c>
      <c r="G85" s="13">
        <v>11</v>
      </c>
      <c r="H85" s="18">
        <f t="shared" si="57"/>
        <v>-2.55422257829032</v>
      </c>
      <c r="I85" s="18">
        <f t="shared" si="58"/>
        <v>270.59577742171</v>
      </c>
      <c r="J85" s="18">
        <f t="shared" si="59"/>
        <v>0.0124473811314622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2.70485940641941</v>
      </c>
      <c r="O85" s="18">
        <f t="shared" si="74"/>
        <v>0.663581021390495</v>
      </c>
      <c r="P85" s="18">
        <f t="shared" si="62"/>
        <v>0.00825984588485247</v>
      </c>
      <c r="Q85" s="23">
        <f t="shared" si="63"/>
        <v>0.00214755993006164</v>
      </c>
      <c r="R85" s="18">
        <f t="shared" si="64"/>
        <v>0.1355172</v>
      </c>
      <c r="S85" s="24">
        <f t="shared" si="65"/>
        <v>0.0158471391827874</v>
      </c>
      <c r="T85" s="3">
        <v>0.01</v>
      </c>
      <c r="U85" s="25">
        <f t="shared" si="66"/>
        <v>0.000158471391827874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0.00564847139182787</v>
      </c>
      <c r="AU85" s="28">
        <f t="shared" si="70"/>
        <v>52.122</v>
      </c>
      <c r="AV85" s="1">
        <f t="shared" si="71"/>
        <v>0.26</v>
      </c>
      <c r="AW85" s="2">
        <f t="shared" si="75"/>
        <v>2.37749400774881</v>
      </c>
      <c r="AX85" s="1">
        <f t="shared" si="72"/>
        <v>1219.32530541749</v>
      </c>
    </row>
    <row r="86" s="1" customFormat="1" spans="1:51">
      <c r="A86" s="13"/>
      <c r="B86" s="13"/>
      <c r="C86" s="16">
        <v>11</v>
      </c>
      <c r="D86" s="17">
        <v>-8.39011062676667</v>
      </c>
      <c r="E86" s="19">
        <f t="shared" si="73"/>
        <v>-2.55422257829032</v>
      </c>
      <c r="F86" s="16" t="s">
        <v>75</v>
      </c>
      <c r="G86" s="13">
        <v>12</v>
      </c>
      <c r="H86" s="18">
        <f t="shared" si="57"/>
        <v>-8.39011062676667</v>
      </c>
      <c r="I86" s="18">
        <f t="shared" si="58"/>
        <v>264.759889373233</v>
      </c>
      <c r="J86" s="18">
        <f t="shared" si="59"/>
        <v>0.00563147206185534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4"/>
        <v>1.17654117550564</v>
      </c>
      <c r="P86" s="18">
        <f t="shared" si="62"/>
        <v>0.00662565875948247</v>
      </c>
      <c r="Q86" s="23">
        <f t="shared" si="63"/>
        <v>0.00172267127746544</v>
      </c>
      <c r="R86" s="18">
        <f t="shared" si="64"/>
        <v>0.1355172</v>
      </c>
      <c r="S86" s="24">
        <f t="shared" si="65"/>
        <v>0.0127118275574277</v>
      </c>
      <c r="T86" s="3">
        <v>0.01</v>
      </c>
      <c r="U86" s="25">
        <f t="shared" si="66"/>
        <v>0.000127118275574277</v>
      </c>
      <c r="V86" s="24"/>
      <c r="W86" s="3"/>
      <c r="X86" s="3"/>
      <c r="Y86" s="27"/>
      <c r="Z86" s="3"/>
      <c r="AA86" s="26"/>
      <c r="AB86" s="3"/>
      <c r="AC86" s="3"/>
      <c r="AD86" s="26"/>
      <c r="AE86" s="24">
        <v>0.001</v>
      </c>
      <c r="AF86" s="3">
        <v>0.49</v>
      </c>
      <c r="AG86" s="25">
        <f t="shared" si="67"/>
        <v>0.00049</v>
      </c>
      <c r="AH86" s="34"/>
      <c r="AI86" s="3"/>
      <c r="AJ86" s="25"/>
      <c r="AK86" s="35"/>
      <c r="AL86" s="26"/>
      <c r="AM86" s="26"/>
      <c r="AN86" s="35"/>
      <c r="AO86" s="26"/>
      <c r="AP86" s="25"/>
      <c r="AQ86" s="3">
        <v>0.01</v>
      </c>
      <c r="AR86" s="3">
        <v>0.5</v>
      </c>
      <c r="AS86" s="3">
        <f t="shared" si="68"/>
        <v>0.005</v>
      </c>
      <c r="AT86" s="2">
        <f t="shared" si="69"/>
        <v>0.00561711827557428</v>
      </c>
      <c r="AU86" s="28">
        <f t="shared" si="70"/>
        <v>52.122</v>
      </c>
      <c r="AV86" s="1">
        <f t="shared" si="71"/>
        <v>0.26</v>
      </c>
      <c r="AW86" s="2">
        <f t="shared" si="75"/>
        <v>2.37749400774881</v>
      </c>
      <c r="AX86" s="1">
        <f t="shared" si="72"/>
        <v>1212.55716490659</v>
      </c>
      <c r="AY86" s="1">
        <f>SUM(AX75:AX86)</f>
        <v>16913.3545513514</v>
      </c>
    </row>
    <row r="87" s="1" customFormat="1" spans="1:46">
      <c r="A87" s="13"/>
      <c r="B87" s="13"/>
      <c r="C87" s="16">
        <v>12</v>
      </c>
      <c r="D87" s="17">
        <v>-10.1786372497419</v>
      </c>
      <c r="E87" s="19">
        <f t="shared" si="73"/>
        <v>-8.39011062676667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2" t="s">
        <v>45</v>
      </c>
      <c r="T89" s="22"/>
      <c r="U89" s="22"/>
      <c r="V89" s="22" t="s">
        <v>46</v>
      </c>
      <c r="W89" s="22"/>
      <c r="X89" s="22"/>
      <c r="Y89" s="22" t="s">
        <v>47</v>
      </c>
      <c r="Z89" s="22"/>
      <c r="AA89" s="22"/>
      <c r="AB89" s="22" t="s">
        <v>48</v>
      </c>
      <c r="AC89" s="22"/>
      <c r="AD89" s="22"/>
      <c r="AE89" s="22" t="s">
        <v>49</v>
      </c>
      <c r="AF89" s="22"/>
      <c r="AG89" s="22"/>
      <c r="AH89" s="22" t="s">
        <v>50</v>
      </c>
      <c r="AI89" s="22"/>
      <c r="AJ89" s="22"/>
      <c r="AK89" s="30" t="s">
        <v>78</v>
      </c>
      <c r="AL89" s="31"/>
      <c r="AM89" s="32"/>
      <c r="AN89" s="31" t="s">
        <v>79</v>
      </c>
      <c r="AO89" s="31"/>
      <c r="AP89" s="32"/>
      <c r="AQ89" s="22" t="s">
        <v>52</v>
      </c>
      <c r="AR89" s="22"/>
      <c r="AS89" s="22"/>
      <c r="AT89" s="2"/>
    </row>
    <row r="90" s="1" customFormat="1" spans="1:53">
      <c r="A90" s="15" t="s">
        <v>80</v>
      </c>
      <c r="B90" s="15"/>
      <c r="C90" s="16" t="s">
        <v>53</v>
      </c>
      <c r="D90" s="16" t="s">
        <v>54</v>
      </c>
      <c r="E90" s="16" t="s">
        <v>55</v>
      </c>
      <c r="F90" s="16" t="s">
        <v>56</v>
      </c>
      <c r="G90" s="13" t="s">
        <v>53</v>
      </c>
      <c r="H90" s="13" t="s">
        <v>55</v>
      </c>
      <c r="I90" s="13" t="s">
        <v>57</v>
      </c>
      <c r="J90" s="13" t="s">
        <v>58</v>
      </c>
      <c r="K90" s="21" t="s">
        <v>59</v>
      </c>
      <c r="L90" s="21" t="s">
        <v>60</v>
      </c>
      <c r="M90" s="13" t="s">
        <v>61</v>
      </c>
      <c r="N90" s="21" t="s">
        <v>62</v>
      </c>
      <c r="O90" s="13" t="s">
        <v>63</v>
      </c>
      <c r="P90" s="13" t="s">
        <v>64</v>
      </c>
      <c r="Q90" s="21" t="s">
        <v>65</v>
      </c>
      <c r="R90" s="21" t="s">
        <v>66</v>
      </c>
      <c r="S90" s="4" t="s">
        <v>12</v>
      </c>
      <c r="T90" s="3" t="s">
        <v>13</v>
      </c>
      <c r="U90" s="3"/>
      <c r="V90" s="4" t="s">
        <v>12</v>
      </c>
      <c r="W90" s="3" t="s">
        <v>13</v>
      </c>
      <c r="X90" s="3"/>
      <c r="Y90" s="4" t="s">
        <v>12</v>
      </c>
      <c r="Z90" s="3" t="s">
        <v>13</v>
      </c>
      <c r="AA90" s="3"/>
      <c r="AB90" s="4" t="s">
        <v>12</v>
      </c>
      <c r="AC90" s="3" t="s">
        <v>13</v>
      </c>
      <c r="AD90" s="3"/>
      <c r="AE90" s="4" t="s">
        <v>12</v>
      </c>
      <c r="AF90" s="3" t="s">
        <v>13</v>
      </c>
      <c r="AG90" s="3"/>
      <c r="AH90" s="4" t="s">
        <v>12</v>
      </c>
      <c r="AI90" s="3" t="s">
        <v>13</v>
      </c>
      <c r="AJ90" s="3"/>
      <c r="AK90" s="4" t="s">
        <v>12</v>
      </c>
      <c r="AL90" s="3" t="s">
        <v>13</v>
      </c>
      <c r="AM90" s="3"/>
      <c r="AN90" s="4" t="s">
        <v>12</v>
      </c>
      <c r="AO90" s="3" t="s">
        <v>13</v>
      </c>
      <c r="AP90" s="3"/>
      <c r="AQ90" s="33" t="s">
        <v>12</v>
      </c>
      <c r="AR90" s="33" t="s">
        <v>13</v>
      </c>
      <c r="AS90" s="33"/>
      <c r="AT90" s="2" t="s">
        <v>67</v>
      </c>
      <c r="AU90" s="1" t="s">
        <v>68</v>
      </c>
      <c r="AV90" s="1" t="s">
        <v>38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-13.2374105025806</v>
      </c>
      <c r="E91" s="16"/>
      <c r="F91" s="16"/>
      <c r="G91" s="13">
        <v>1</v>
      </c>
      <c r="H91" s="18">
        <f t="shared" ref="H91:H102" si="76">E92</f>
        <v>-13.2374105025806</v>
      </c>
      <c r="I91" s="18">
        <f t="shared" ref="I91:I102" si="77">H91+273.15</f>
        <v>259.912589497419</v>
      </c>
      <c r="J91" s="18">
        <f t="shared" ref="J91:J102" si="78">EXP(($C$16*(I91-$C$14))/($C$17*I91*$C$14))</f>
        <v>0.00283632674923619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0.000807502225507543</v>
      </c>
      <c r="Q91" s="23">
        <f t="shared" ref="Q91:Q102" si="82">P91*$B$77</f>
        <v>0.000209950578631961</v>
      </c>
      <c r="R91" s="18">
        <f t="shared" ref="R91:R102" si="83">L91*$B$77</f>
        <v>0.074022</v>
      </c>
      <c r="S91" s="24">
        <f t="shared" ref="S91:S102" si="84">Q91/R91</f>
        <v>0.00283632674923619</v>
      </c>
      <c r="T91" s="3">
        <v>0.01</v>
      </c>
      <c r="U91" s="25">
        <f t="shared" ref="U91:U102" si="85">S91*T91</f>
        <v>2.83632674923619e-5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0.005</v>
      </c>
      <c r="AF91" s="3">
        <v>0.49</v>
      </c>
      <c r="AG91" s="25">
        <f t="shared" ref="AG91:AG102" si="86">AF91*AE91</f>
        <v>0.00245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0.015</v>
      </c>
      <c r="AR91" s="3">
        <v>0.5</v>
      </c>
      <c r="AS91" s="3">
        <f t="shared" ref="AS91:AS102" si="87">AR91*AQ91</f>
        <v>0.0075</v>
      </c>
      <c r="AT91" s="2">
        <f t="shared" ref="AT91:AT102" si="88">(AS91+AM91+AD91+AA91+U91+X91+AG91+AJ91+AP91)</f>
        <v>0.00997836326749236</v>
      </c>
      <c r="AU91" s="28">
        <f t="shared" ref="AU91:AU102" si="89">$B$91/12</f>
        <v>28.47</v>
      </c>
      <c r="AV91" s="1">
        <f t="shared" ref="AV91:AV102" si="90">$B$77</f>
        <v>0.26</v>
      </c>
      <c r="AW91" s="2">
        <f>$E$9/12</f>
        <v>0.678333333333333</v>
      </c>
      <c r="AX91" s="1">
        <f t="shared" ref="AX91:AX102" si="91">AW91*10000*AV91*0.67*AU91*AT91</f>
        <v>335.689755123119</v>
      </c>
      <c r="AZ91" s="2">
        <f>$E$10/12</f>
        <v>0.1475</v>
      </c>
      <c r="BA91" s="1">
        <f t="shared" ref="BA91:BA102" si="92">AZ91*10000*AV91*0.67*AU91*AT91</f>
        <v>72.993963951833</v>
      </c>
    </row>
    <row r="92" s="1" customFormat="1" spans="1:53">
      <c r="A92" s="13" t="s">
        <v>74</v>
      </c>
      <c r="B92" s="13">
        <v>1</v>
      </c>
      <c r="C92" s="16">
        <v>1</v>
      </c>
      <c r="D92" s="17">
        <v>-15.2935178732258</v>
      </c>
      <c r="E92" s="19">
        <f t="shared" ref="E92:E103" si="93">D91</f>
        <v>-13.2374105025806</v>
      </c>
      <c r="F92" s="16" t="s">
        <v>73</v>
      </c>
      <c r="G92" s="13">
        <v>2</v>
      </c>
      <c r="H92" s="18">
        <f t="shared" si="76"/>
        <v>-15.2935178732258</v>
      </c>
      <c r="I92" s="18">
        <f t="shared" si="77"/>
        <v>257.856482126774</v>
      </c>
      <c r="J92" s="18">
        <f t="shared" si="78"/>
        <v>0.00210390554114258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4">L92+O91-P91-N92</f>
        <v>0.568592497774492</v>
      </c>
      <c r="P92" s="18">
        <f t="shared" si="81"/>
        <v>0.00119626490671985</v>
      </c>
      <c r="Q92" s="23">
        <f t="shared" si="82"/>
        <v>0.000311028875747162</v>
      </c>
      <c r="R92" s="18">
        <f t="shared" si="83"/>
        <v>0.074022</v>
      </c>
      <c r="S92" s="24">
        <f t="shared" si="84"/>
        <v>0.00420184371872095</v>
      </c>
      <c r="T92" s="3">
        <v>0.01</v>
      </c>
      <c r="U92" s="25">
        <f t="shared" si="85"/>
        <v>4.20184371872095e-5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0.00553201843718721</v>
      </c>
      <c r="AU92" s="28">
        <f t="shared" si="89"/>
        <v>28.47</v>
      </c>
      <c r="AV92" s="1">
        <f t="shared" si="90"/>
        <v>0.26</v>
      </c>
      <c r="AW92" s="2">
        <f t="shared" ref="AW92:AW102" si="95">$E$9/12</f>
        <v>0.678333333333333</v>
      </c>
      <c r="AX92" s="1">
        <f t="shared" si="91"/>
        <v>186.106865899125</v>
      </c>
      <c r="AZ92" s="2">
        <f t="shared" ref="AZ92:AZ102" si="96">$E$10/12</f>
        <v>0.1475</v>
      </c>
      <c r="BA92" s="1">
        <f t="shared" si="92"/>
        <v>40.4679548699571</v>
      </c>
    </row>
    <row r="93" s="1" customFormat="1" spans="1:53">
      <c r="A93" s="13" t="s">
        <v>38</v>
      </c>
      <c r="B93" s="13">
        <f>H9</f>
        <v>0.26</v>
      </c>
      <c r="C93" s="16">
        <v>2</v>
      </c>
      <c r="D93" s="17">
        <v>-12.3884031647857</v>
      </c>
      <c r="E93" s="19">
        <f t="shared" si="93"/>
        <v>-15.2935178732258</v>
      </c>
      <c r="F93" s="16" t="s">
        <v>73</v>
      </c>
      <c r="G93" s="13">
        <v>3</v>
      </c>
      <c r="H93" s="18">
        <f t="shared" si="76"/>
        <v>-12.3884031647857</v>
      </c>
      <c r="I93" s="18">
        <f t="shared" si="77"/>
        <v>260.761596835214</v>
      </c>
      <c r="J93" s="18">
        <f t="shared" si="78"/>
        <v>0.00320425856238415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0.852096232867773</v>
      </c>
      <c r="P93" s="18">
        <f t="shared" si="81"/>
        <v>0.00273033665014184</v>
      </c>
      <c r="Q93" s="23">
        <f t="shared" si="82"/>
        <v>0.000709887529036878</v>
      </c>
      <c r="R93" s="18">
        <f t="shared" si="83"/>
        <v>0.074022</v>
      </c>
      <c r="S93" s="24">
        <f t="shared" si="84"/>
        <v>0.00959022356916698</v>
      </c>
      <c r="T93" s="3">
        <v>0.01</v>
      </c>
      <c r="U93" s="25">
        <f t="shared" si="85"/>
        <v>9.59022356916698e-5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0.00558590223569167</v>
      </c>
      <c r="AU93" s="28">
        <f t="shared" si="89"/>
        <v>28.47</v>
      </c>
      <c r="AV93" s="1">
        <f t="shared" si="90"/>
        <v>0.26</v>
      </c>
      <c r="AW93" s="2">
        <f t="shared" si="95"/>
        <v>0.678333333333333</v>
      </c>
      <c r="AX93" s="1">
        <f t="shared" si="91"/>
        <v>187.919612001884</v>
      </c>
      <c r="AZ93" s="2">
        <f t="shared" si="96"/>
        <v>0.1475</v>
      </c>
      <c r="BA93" s="1">
        <f t="shared" si="92"/>
        <v>40.8621269340707</v>
      </c>
    </row>
    <row r="94" s="1" customFormat="1" spans="1:53">
      <c r="A94" s="13"/>
      <c r="B94" s="13"/>
      <c r="C94" s="16">
        <v>3</v>
      </c>
      <c r="D94" s="17">
        <v>-9.10547104558064</v>
      </c>
      <c r="E94" s="19">
        <f t="shared" si="93"/>
        <v>-12.3884031647857</v>
      </c>
      <c r="F94" s="16" t="s">
        <v>73</v>
      </c>
      <c r="G94" s="13">
        <v>4</v>
      </c>
      <c r="H94" s="18">
        <f t="shared" si="76"/>
        <v>-9.10547104558064</v>
      </c>
      <c r="I94" s="18">
        <f t="shared" si="77"/>
        <v>264.044528954419</v>
      </c>
      <c r="J94" s="18">
        <f t="shared" si="78"/>
        <v>0.00509742758422487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4"/>
        <v>1.13406589621763</v>
      </c>
      <c r="P94" s="18">
        <f t="shared" si="81"/>
        <v>0.00578081878170845</v>
      </c>
      <c r="Q94" s="23">
        <f t="shared" si="82"/>
        <v>0.0015030128832442</v>
      </c>
      <c r="R94" s="18">
        <f t="shared" si="83"/>
        <v>0.074022</v>
      </c>
      <c r="S94" s="24">
        <f t="shared" si="84"/>
        <v>0.0203049483024533</v>
      </c>
      <c r="T94" s="3">
        <v>0.01</v>
      </c>
      <c r="U94" s="25">
        <f t="shared" si="85"/>
        <v>0.000203049483024533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0.00569304948302453</v>
      </c>
      <c r="AU94" s="28">
        <f t="shared" si="89"/>
        <v>28.47</v>
      </c>
      <c r="AV94" s="1">
        <f t="shared" si="90"/>
        <v>0.26</v>
      </c>
      <c r="AW94" s="2">
        <f t="shared" si="95"/>
        <v>0.678333333333333</v>
      </c>
      <c r="AX94" s="1">
        <f t="shared" si="91"/>
        <v>191.524234549198</v>
      </c>
      <c r="AZ94" s="2">
        <f t="shared" si="96"/>
        <v>0.1475</v>
      </c>
      <c r="BA94" s="1">
        <f t="shared" si="92"/>
        <v>41.6459330653661</v>
      </c>
    </row>
    <row r="95" s="1" customFormat="1" spans="1:53">
      <c r="A95" s="13"/>
      <c r="B95" s="13"/>
      <c r="C95" s="16">
        <v>4</v>
      </c>
      <c r="D95" s="17">
        <v>-5.00307703353333</v>
      </c>
      <c r="E95" s="19">
        <f t="shared" si="93"/>
        <v>-9.10547104558064</v>
      </c>
      <c r="F95" s="16" t="s">
        <v>73</v>
      </c>
      <c r="G95" s="13">
        <v>5</v>
      </c>
      <c r="H95" s="18">
        <f t="shared" si="76"/>
        <v>-5.00307703353333</v>
      </c>
      <c r="I95" s="18">
        <f t="shared" si="77"/>
        <v>268.146922966467</v>
      </c>
      <c r="J95" s="18">
        <f t="shared" si="78"/>
        <v>0.0089611370756559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1.07187082356413</v>
      </c>
      <c r="O95" s="18">
        <f t="shared" si="94"/>
        <v>0.341114253871796</v>
      </c>
      <c r="P95" s="18">
        <f t="shared" si="81"/>
        <v>0.00305677158740525</v>
      </c>
      <c r="Q95" s="23">
        <f t="shared" si="82"/>
        <v>0.000794760612725365</v>
      </c>
      <c r="R95" s="18">
        <f t="shared" si="83"/>
        <v>0.074022</v>
      </c>
      <c r="S95" s="24">
        <f t="shared" si="84"/>
        <v>0.0107368162536187</v>
      </c>
      <c r="T95" s="3">
        <v>0.01</v>
      </c>
      <c r="U95" s="25">
        <f t="shared" si="85"/>
        <v>0.000107368162536187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0.00559736816253619</v>
      </c>
      <c r="AU95" s="28">
        <f t="shared" si="89"/>
        <v>28.47</v>
      </c>
      <c r="AV95" s="1">
        <f t="shared" si="90"/>
        <v>0.26</v>
      </c>
      <c r="AW95" s="2">
        <f t="shared" si="95"/>
        <v>0.678333333333333</v>
      </c>
      <c r="AX95" s="1">
        <f t="shared" si="91"/>
        <v>188.305346021735</v>
      </c>
      <c r="AZ95" s="2">
        <f t="shared" si="96"/>
        <v>0.1475</v>
      </c>
      <c r="BA95" s="1">
        <f t="shared" si="92"/>
        <v>40.9460027590258</v>
      </c>
    </row>
    <row r="96" s="1" customFormat="1" spans="1:53">
      <c r="A96" s="13"/>
      <c r="B96" s="13"/>
      <c r="C96" s="16">
        <v>5</v>
      </c>
      <c r="D96" s="17">
        <v>1.07558348016129</v>
      </c>
      <c r="E96" s="19">
        <f t="shared" si="93"/>
        <v>-5.00307703353333</v>
      </c>
      <c r="F96" s="16" t="s">
        <v>75</v>
      </c>
      <c r="G96" s="13">
        <v>6</v>
      </c>
      <c r="H96" s="18">
        <f t="shared" si="76"/>
        <v>1.07558348016129</v>
      </c>
      <c r="I96" s="18">
        <f t="shared" si="77"/>
        <v>274.225583480161</v>
      </c>
      <c r="J96" s="18">
        <f t="shared" si="78"/>
        <v>0.0200413745819342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0.622757482284391</v>
      </c>
      <c r="P96" s="18">
        <f t="shared" si="81"/>
        <v>0.0124809159761637</v>
      </c>
      <c r="Q96" s="23">
        <f t="shared" si="82"/>
        <v>0.00324503815380257</v>
      </c>
      <c r="R96" s="18">
        <f t="shared" si="83"/>
        <v>0.074022</v>
      </c>
      <c r="S96" s="24">
        <f t="shared" si="84"/>
        <v>0.0438388337764795</v>
      </c>
      <c r="T96" s="3">
        <v>0.01</v>
      </c>
      <c r="U96" s="25">
        <f t="shared" si="85"/>
        <v>0.000438388337764795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0.001</v>
      </c>
      <c r="AF96" s="3">
        <v>0.49</v>
      </c>
      <c r="AG96" s="25">
        <f t="shared" si="86"/>
        <v>0.00049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</v>
      </c>
      <c r="AR96" s="3">
        <v>0.5</v>
      </c>
      <c r="AS96" s="3">
        <f t="shared" si="87"/>
        <v>0.005</v>
      </c>
      <c r="AT96" s="2">
        <f t="shared" si="88"/>
        <v>0.0059283883377648</v>
      </c>
      <c r="AU96" s="28">
        <f t="shared" si="89"/>
        <v>28.47</v>
      </c>
      <c r="AV96" s="1">
        <f t="shared" si="90"/>
        <v>0.26</v>
      </c>
      <c r="AW96" s="2">
        <f t="shared" si="95"/>
        <v>0.678333333333333</v>
      </c>
      <c r="AX96" s="1">
        <f t="shared" si="91"/>
        <v>199.44144906634</v>
      </c>
      <c r="AZ96" s="2">
        <f t="shared" si="96"/>
        <v>0.1475</v>
      </c>
      <c r="BA96" s="1">
        <f t="shared" si="92"/>
        <v>43.3674895389954</v>
      </c>
    </row>
    <row r="97" s="1" customFormat="1" spans="1:53">
      <c r="A97" s="13"/>
      <c r="B97" s="13"/>
      <c r="C97" s="16">
        <v>6</v>
      </c>
      <c r="D97" s="17">
        <v>4.57504220563333</v>
      </c>
      <c r="E97" s="19">
        <f t="shared" si="93"/>
        <v>1.07558348016129</v>
      </c>
      <c r="F97" s="16" t="s">
        <v>73</v>
      </c>
      <c r="G97" s="13">
        <v>7</v>
      </c>
      <c r="H97" s="18">
        <f t="shared" si="76"/>
        <v>4.57504220563333</v>
      </c>
      <c r="I97" s="18">
        <f t="shared" si="77"/>
        <v>277.725042205633</v>
      </c>
      <c r="J97" s="18">
        <f t="shared" si="78"/>
        <v>0.0313494412689606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0.894976566308227</v>
      </c>
      <c r="P97" s="18">
        <f t="shared" si="81"/>
        <v>0.0280570153025758</v>
      </c>
      <c r="Q97" s="23">
        <f t="shared" si="82"/>
        <v>0.0072948239786697</v>
      </c>
      <c r="R97" s="18">
        <f t="shared" si="83"/>
        <v>0.074022</v>
      </c>
      <c r="S97" s="24">
        <f t="shared" si="84"/>
        <v>0.0985494039430129</v>
      </c>
      <c r="T97" s="3">
        <v>0.01</v>
      </c>
      <c r="U97" s="25">
        <f t="shared" si="85"/>
        <v>0.000985494039430129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0.001</v>
      </c>
      <c r="AF97" s="3">
        <v>0.49</v>
      </c>
      <c r="AG97" s="25">
        <f t="shared" si="86"/>
        <v>0.00049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</v>
      </c>
      <c r="AR97" s="3">
        <v>0.5</v>
      </c>
      <c r="AS97" s="3">
        <f t="shared" si="87"/>
        <v>0.005</v>
      </c>
      <c r="AT97" s="2">
        <f t="shared" si="88"/>
        <v>0.00647549403943013</v>
      </c>
      <c r="AU97" s="28">
        <f t="shared" si="89"/>
        <v>28.47</v>
      </c>
      <c r="AV97" s="1">
        <f t="shared" si="90"/>
        <v>0.26</v>
      </c>
      <c r="AW97" s="2">
        <f t="shared" si="95"/>
        <v>0.678333333333333</v>
      </c>
      <c r="AX97" s="1">
        <f t="shared" si="91"/>
        <v>217.847050676057</v>
      </c>
      <c r="AZ97" s="2">
        <f t="shared" si="96"/>
        <v>0.1475</v>
      </c>
      <c r="BA97" s="1">
        <f t="shared" si="92"/>
        <v>47.3696903804203</v>
      </c>
    </row>
    <row r="98" s="1" customFormat="1" spans="1:53">
      <c r="A98" s="13"/>
      <c r="B98" s="13"/>
      <c r="C98" s="16">
        <v>7</v>
      </c>
      <c r="D98" s="17">
        <v>7.68170513587097</v>
      </c>
      <c r="E98" s="19">
        <f t="shared" si="93"/>
        <v>4.57504220563333</v>
      </c>
      <c r="F98" s="16" t="s">
        <v>73</v>
      </c>
      <c r="G98" s="13">
        <v>8</v>
      </c>
      <c r="H98" s="18">
        <f t="shared" si="76"/>
        <v>7.68170513587097</v>
      </c>
      <c r="I98" s="18">
        <f t="shared" si="77"/>
        <v>280.831705135871</v>
      </c>
      <c r="J98" s="18">
        <f t="shared" si="78"/>
        <v>0.0462024571901099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1.15161955100565</v>
      </c>
      <c r="P98" s="18">
        <f t="shared" si="81"/>
        <v>0.0532076530046322</v>
      </c>
      <c r="Q98" s="23">
        <f t="shared" si="82"/>
        <v>0.0138339897812044</v>
      </c>
      <c r="R98" s="18">
        <f t="shared" si="83"/>
        <v>0.074022</v>
      </c>
      <c r="S98" s="24">
        <f t="shared" si="84"/>
        <v>0.186890245889119</v>
      </c>
      <c r="T98" s="3">
        <v>0.01</v>
      </c>
      <c r="U98" s="25">
        <f t="shared" si="85"/>
        <v>0.00186890245889119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0.001</v>
      </c>
      <c r="AF98" s="3">
        <v>0.49</v>
      </c>
      <c r="AG98" s="25">
        <f t="shared" si="86"/>
        <v>0.00049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</v>
      </c>
      <c r="AR98" s="3">
        <v>0.5</v>
      </c>
      <c r="AS98" s="3">
        <f t="shared" si="87"/>
        <v>0.005</v>
      </c>
      <c r="AT98" s="2">
        <f t="shared" si="88"/>
        <v>0.00735890245889119</v>
      </c>
      <c r="AU98" s="28">
        <f t="shared" si="89"/>
        <v>28.47</v>
      </c>
      <c r="AV98" s="1">
        <f t="shared" si="90"/>
        <v>0.26</v>
      </c>
      <c r="AW98" s="2">
        <f t="shared" si="95"/>
        <v>0.678333333333333</v>
      </c>
      <c r="AX98" s="1">
        <f t="shared" si="91"/>
        <v>247.56646938761</v>
      </c>
      <c r="AZ98" s="2">
        <f t="shared" si="96"/>
        <v>0.1475</v>
      </c>
      <c r="BA98" s="1">
        <f t="shared" si="92"/>
        <v>53.8320209847752</v>
      </c>
    </row>
    <row r="99" s="1" customFormat="1" spans="1:53">
      <c r="A99" s="13"/>
      <c r="B99" s="13"/>
      <c r="C99" s="16">
        <v>8</v>
      </c>
      <c r="D99" s="17">
        <v>7.10026931719355</v>
      </c>
      <c r="E99" s="19">
        <f t="shared" si="93"/>
        <v>7.68170513587097</v>
      </c>
      <c r="F99" s="16" t="s">
        <v>73</v>
      </c>
      <c r="G99" s="13">
        <v>9</v>
      </c>
      <c r="H99" s="18">
        <f t="shared" si="76"/>
        <v>7.10026931719355</v>
      </c>
      <c r="I99" s="18">
        <f t="shared" si="77"/>
        <v>280.250269317193</v>
      </c>
      <c r="J99" s="18">
        <f t="shared" si="78"/>
        <v>0.0429957144444846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1.38311189800102</v>
      </c>
      <c r="P99" s="18">
        <f t="shared" si="81"/>
        <v>0.0594678842112209</v>
      </c>
      <c r="Q99" s="23">
        <f t="shared" si="82"/>
        <v>0.0154616498949174</v>
      </c>
      <c r="R99" s="18">
        <f t="shared" si="83"/>
        <v>0.074022</v>
      </c>
      <c r="S99" s="24">
        <f t="shared" si="84"/>
        <v>0.208879115599652</v>
      </c>
      <c r="T99" s="3">
        <v>0.01</v>
      </c>
      <c r="U99" s="25">
        <f t="shared" si="85"/>
        <v>0.00208879115599652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6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7"/>
        <v>0.005</v>
      </c>
      <c r="AT99" s="2">
        <f t="shared" si="88"/>
        <v>0.00757879115599652</v>
      </c>
      <c r="AU99" s="28">
        <f t="shared" si="89"/>
        <v>28.47</v>
      </c>
      <c r="AV99" s="1">
        <f t="shared" si="90"/>
        <v>0.26</v>
      </c>
      <c r="AW99" s="2">
        <f t="shared" si="95"/>
        <v>0.678333333333333</v>
      </c>
      <c r="AX99" s="1">
        <f t="shared" si="91"/>
        <v>254.963913327751</v>
      </c>
      <c r="AZ99" s="2">
        <f t="shared" si="96"/>
        <v>0.1475</v>
      </c>
      <c r="BA99" s="1">
        <f t="shared" si="92"/>
        <v>55.4405560921522</v>
      </c>
    </row>
    <row r="100" s="1" customFormat="1" spans="1:53">
      <c r="A100" s="13"/>
      <c r="B100" s="13"/>
      <c r="C100" s="16">
        <v>9</v>
      </c>
      <c r="D100" s="17">
        <v>4.9917139541</v>
      </c>
      <c r="E100" s="19">
        <f t="shared" si="93"/>
        <v>7.10026931719355</v>
      </c>
      <c r="F100" s="16" t="s">
        <v>73</v>
      </c>
      <c r="G100" s="13">
        <v>10</v>
      </c>
      <c r="H100" s="18">
        <f t="shared" si="76"/>
        <v>4.9917139541</v>
      </c>
      <c r="I100" s="18">
        <f t="shared" si="77"/>
        <v>278.1417139541</v>
      </c>
      <c r="J100" s="18">
        <f t="shared" si="78"/>
        <v>0.0330399329843812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4"/>
        <v>1.6083440137898</v>
      </c>
      <c r="P100" s="18">
        <f t="shared" si="81"/>
        <v>0.0531395784314456</v>
      </c>
      <c r="Q100" s="23">
        <f t="shared" si="82"/>
        <v>0.0138162903921759</v>
      </c>
      <c r="R100" s="18">
        <f t="shared" si="83"/>
        <v>0.074022</v>
      </c>
      <c r="S100" s="24">
        <f t="shared" si="84"/>
        <v>0.186651136043012</v>
      </c>
      <c r="T100" s="3">
        <v>0.01</v>
      </c>
      <c r="U100" s="25">
        <f t="shared" si="85"/>
        <v>0.00186651136043012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0.00735651136043012</v>
      </c>
      <c r="AU100" s="28">
        <f t="shared" si="89"/>
        <v>28.47</v>
      </c>
      <c r="AV100" s="1">
        <f t="shared" si="90"/>
        <v>0.26</v>
      </c>
      <c r="AW100" s="2">
        <f t="shared" si="95"/>
        <v>0.678333333333333</v>
      </c>
      <c r="AX100" s="1">
        <f t="shared" si="91"/>
        <v>247.486028614374</v>
      </c>
      <c r="AZ100" s="2">
        <f t="shared" si="96"/>
        <v>0.1475</v>
      </c>
      <c r="BA100" s="1">
        <f t="shared" si="92"/>
        <v>53.8145295635678</v>
      </c>
    </row>
    <row r="101" s="1" customFormat="1" spans="1:53">
      <c r="A101" s="13"/>
      <c r="B101" s="13"/>
      <c r="C101" s="16">
        <v>10</v>
      </c>
      <c r="D101" s="17">
        <v>-2.55422257829032</v>
      </c>
      <c r="E101" s="19">
        <f t="shared" si="93"/>
        <v>4.9917139541</v>
      </c>
      <c r="F101" s="16" t="s">
        <v>73</v>
      </c>
      <c r="G101" s="13">
        <v>11</v>
      </c>
      <c r="H101" s="18">
        <f t="shared" si="76"/>
        <v>-2.55422257829032</v>
      </c>
      <c r="I101" s="18">
        <f t="shared" si="77"/>
        <v>270.59577742171</v>
      </c>
      <c r="J101" s="18">
        <f t="shared" si="78"/>
        <v>0.0124473811314622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1.47744421359043</v>
      </c>
      <c r="O101" s="18">
        <f t="shared" si="94"/>
        <v>0.362460221767918</v>
      </c>
      <c r="P101" s="18">
        <f t="shared" si="81"/>
        <v>0.00451168052533958</v>
      </c>
      <c r="Q101" s="23">
        <f t="shared" si="82"/>
        <v>0.00117303693658829</v>
      </c>
      <c r="R101" s="18">
        <f t="shared" si="83"/>
        <v>0.074022</v>
      </c>
      <c r="S101" s="24">
        <f t="shared" si="84"/>
        <v>0.0158471391827874</v>
      </c>
      <c r="T101" s="3">
        <v>0.01</v>
      </c>
      <c r="U101" s="25">
        <f t="shared" si="85"/>
        <v>0.000158471391827874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0.00564847139182787</v>
      </c>
      <c r="AU101" s="28">
        <f t="shared" si="89"/>
        <v>28.47</v>
      </c>
      <c r="AV101" s="1">
        <f t="shared" si="90"/>
        <v>0.26</v>
      </c>
      <c r="AW101" s="2">
        <f t="shared" si="95"/>
        <v>0.678333333333333</v>
      </c>
      <c r="AX101" s="1">
        <f t="shared" si="91"/>
        <v>190.024548867638</v>
      </c>
      <c r="AZ101" s="2">
        <f t="shared" si="96"/>
        <v>0.1475</v>
      </c>
      <c r="BA101" s="1">
        <f t="shared" si="92"/>
        <v>41.3198343360834</v>
      </c>
    </row>
    <row r="102" s="1" customFormat="1" spans="1:54">
      <c r="A102" s="13"/>
      <c r="B102" s="13"/>
      <c r="C102" s="16">
        <v>11</v>
      </c>
      <c r="D102" s="17">
        <v>-8.39011062676667</v>
      </c>
      <c r="E102" s="19">
        <f t="shared" si="93"/>
        <v>-2.55422257829032</v>
      </c>
      <c r="F102" s="16" t="s">
        <v>75</v>
      </c>
      <c r="G102" s="13">
        <v>12</v>
      </c>
      <c r="H102" s="18">
        <f t="shared" si="76"/>
        <v>-8.39011062676667</v>
      </c>
      <c r="I102" s="18">
        <f t="shared" si="77"/>
        <v>264.759889373233</v>
      </c>
      <c r="J102" s="18">
        <f t="shared" si="78"/>
        <v>0.00563147206185534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4"/>
        <v>0.642648541242578</v>
      </c>
      <c r="P102" s="18">
        <f t="shared" si="81"/>
        <v>0.00361905730559967</v>
      </c>
      <c r="Q102" s="23">
        <f t="shared" si="82"/>
        <v>0.000940954899455913</v>
      </c>
      <c r="R102" s="18">
        <f t="shared" si="83"/>
        <v>0.074022</v>
      </c>
      <c r="S102" s="24">
        <f t="shared" si="84"/>
        <v>0.0127118275574277</v>
      </c>
      <c r="T102" s="3">
        <v>0.01</v>
      </c>
      <c r="U102" s="25">
        <f t="shared" si="85"/>
        <v>0.000127118275574277</v>
      </c>
      <c r="V102" s="24"/>
      <c r="W102" s="3"/>
      <c r="X102" s="3"/>
      <c r="Y102" s="27"/>
      <c r="Z102" s="3"/>
      <c r="AA102" s="26"/>
      <c r="AB102" s="3"/>
      <c r="AC102" s="3"/>
      <c r="AD102" s="26"/>
      <c r="AE102" s="24">
        <v>0.001</v>
      </c>
      <c r="AF102" s="3">
        <v>0.49</v>
      </c>
      <c r="AG102" s="25">
        <f t="shared" si="86"/>
        <v>0.00049</v>
      </c>
      <c r="AH102" s="34"/>
      <c r="AI102" s="3"/>
      <c r="AJ102" s="25"/>
      <c r="AK102" s="35"/>
      <c r="AL102" s="26"/>
      <c r="AM102" s="26"/>
      <c r="AN102" s="35"/>
      <c r="AO102" s="26"/>
      <c r="AP102" s="25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0.00561711827557428</v>
      </c>
      <c r="AU102" s="28">
        <f t="shared" si="89"/>
        <v>28.47</v>
      </c>
      <c r="AV102" s="1">
        <f t="shared" si="90"/>
        <v>0.26</v>
      </c>
      <c r="AW102" s="2">
        <f t="shared" si="95"/>
        <v>0.678333333333333</v>
      </c>
      <c r="AX102" s="1">
        <f t="shared" si="91"/>
        <v>188.969774689211</v>
      </c>
      <c r="AY102" s="1">
        <f>SUM(AX91:AX102)</f>
        <v>2635.84504822404</v>
      </c>
      <c r="AZ102" s="2">
        <f t="shared" si="96"/>
        <v>0.1475</v>
      </c>
      <c r="BA102" s="1">
        <f t="shared" si="92"/>
        <v>41.0904792628873</v>
      </c>
      <c r="BB102" s="1">
        <f>SUM(BA91:BA102)</f>
        <v>573.150581739134</v>
      </c>
    </row>
    <row r="103" s="1" customFormat="1" spans="1:46">
      <c r="A103" s="13"/>
      <c r="B103" s="13"/>
      <c r="C103" s="16">
        <v>12</v>
      </c>
      <c r="D103" s="17">
        <v>-10.1786372497419</v>
      </c>
      <c r="E103" s="19">
        <f t="shared" si="93"/>
        <v>-8.39011062676667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</sheetData>
  <mergeCells count="6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02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4.5555555555556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/>
    <col min="29" max="29" width="8.88888888888889" style="1"/>
    <col min="30" max="30" width="10.2222222222222" style="1" customWidth="1"/>
    <col min="31" max="31" width="10" style="1"/>
    <col min="32" max="32" width="23.1111111111111" style="1" customWidth="1"/>
    <col min="33" max="33" width="14.3333333333333" style="1" customWidth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9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4.3333333333333" style="1"/>
    <col min="55" max="16384" width="8.88888888888889" style="1"/>
  </cols>
  <sheetData>
    <row r="1" s="1" customFormat="1" spans="3:13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M1" s="2"/>
    </row>
    <row r="2" s="1" customFormat="1" spans="1:13">
      <c r="A2" s="4" t="s">
        <v>10</v>
      </c>
      <c r="B2" s="5" t="s">
        <v>11</v>
      </c>
      <c r="C2" s="3"/>
      <c r="D2" s="3"/>
      <c r="E2" s="6">
        <v>200.6</v>
      </c>
      <c r="F2" s="3">
        <v>1069.523</v>
      </c>
      <c r="G2" s="7">
        <f>(F2+F3+F4)/3</f>
        <v>1305.751</v>
      </c>
      <c r="H2" s="3">
        <v>0.13</v>
      </c>
      <c r="I2" s="20">
        <f>(H2+H3+H4)/3</f>
        <v>0.12</v>
      </c>
      <c r="M2" s="2"/>
    </row>
    <row r="3" s="1" customFormat="1" spans="1:13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M3" s="2"/>
    </row>
    <row r="4" s="1" customFormat="1" spans="1:13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M4" s="2"/>
    </row>
    <row r="5" s="1" customFormat="1" spans="1:13">
      <c r="A5" s="4" t="s">
        <v>4</v>
      </c>
      <c r="B5" s="5" t="s">
        <v>16</v>
      </c>
      <c r="C5" s="3"/>
      <c r="D5" s="3"/>
      <c r="E5" s="6">
        <v>1837.08328767123</v>
      </c>
      <c r="F5" s="3">
        <v>91.104</v>
      </c>
      <c r="G5" s="7">
        <f>(F5+F6)/2</f>
        <v>92.50925</v>
      </c>
      <c r="H5" s="3">
        <v>0.18</v>
      </c>
      <c r="I5" s="20">
        <f>(H5+H6)/2</f>
        <v>0.155</v>
      </c>
      <c r="M5" s="2"/>
    </row>
    <row r="6" s="1" customFormat="1" spans="1:13">
      <c r="A6" s="4"/>
      <c r="B6" s="5" t="s">
        <v>17</v>
      </c>
      <c r="C6" s="3"/>
      <c r="D6" s="3"/>
      <c r="E6" s="10"/>
      <c r="F6" s="3">
        <v>93.9145</v>
      </c>
      <c r="G6" s="11"/>
      <c r="H6" s="3">
        <v>0.13</v>
      </c>
      <c r="I6" s="20"/>
      <c r="M6" s="2"/>
    </row>
    <row r="7" s="1" customFormat="1" spans="1:13">
      <c r="A7" s="4" t="s">
        <v>5</v>
      </c>
      <c r="B7" s="5"/>
      <c r="C7" s="3"/>
      <c r="D7" s="3"/>
      <c r="E7" s="12">
        <v>1706.96768448073</v>
      </c>
      <c r="F7" s="3">
        <v>122.786</v>
      </c>
      <c r="G7" s="3"/>
      <c r="H7" s="3">
        <v>0.29</v>
      </c>
      <c r="M7" s="2"/>
    </row>
    <row r="8" s="1" customFormat="1" spans="1:13">
      <c r="A8" s="4" t="s">
        <v>6</v>
      </c>
      <c r="B8" s="5"/>
      <c r="C8" s="3"/>
      <c r="D8" s="3"/>
      <c r="E8" s="12">
        <v>2.9089</v>
      </c>
      <c r="F8" s="3">
        <v>625.464</v>
      </c>
      <c r="G8" s="3"/>
      <c r="H8" s="3">
        <v>0.26</v>
      </c>
      <c r="M8" s="2"/>
    </row>
    <row r="9" s="1" customFormat="1" spans="1:13">
      <c r="A9" s="4" t="s">
        <v>7</v>
      </c>
      <c r="B9" s="5"/>
      <c r="C9" s="3"/>
      <c r="D9" s="3"/>
      <c r="E9" s="12">
        <v>2.028</v>
      </c>
      <c r="F9" s="3">
        <v>341.64</v>
      </c>
      <c r="G9" s="3"/>
      <c r="H9" s="3">
        <v>0.26</v>
      </c>
      <c r="M9" s="2"/>
    </row>
    <row r="10" s="1" customFormat="1" spans="1:13">
      <c r="A10" s="4" t="s">
        <v>8</v>
      </c>
      <c r="B10" s="5"/>
      <c r="C10" s="3"/>
      <c r="D10" s="3"/>
      <c r="E10" s="12">
        <v>0.405281709239684</v>
      </c>
      <c r="F10" s="3">
        <v>341.64</v>
      </c>
      <c r="G10" s="3"/>
      <c r="H10" s="3">
        <v>0.26</v>
      </c>
      <c r="M10" s="2"/>
    </row>
    <row r="11" s="1" customFormat="1" spans="1:47">
      <c r="A11" s="4" t="s">
        <v>9</v>
      </c>
      <c r="B11" s="5"/>
      <c r="C11" s="3"/>
      <c r="D11" s="3"/>
      <c r="E11" s="3">
        <v>0</v>
      </c>
      <c r="F11" s="3">
        <v>910.8575</v>
      </c>
      <c r="G11" s="3"/>
      <c r="H11" s="3">
        <v>0.21</v>
      </c>
      <c r="AU11" s="2"/>
    </row>
    <row r="12" s="1" customFormat="1" spans="46:46">
      <c r="AT12" s="2"/>
    </row>
    <row r="13" s="1" customFormat="1" spans="46:46">
      <c r="AT13" s="2"/>
    </row>
    <row r="14" s="1" customFormat="1" spans="1:46">
      <c r="A14" s="4" t="s">
        <v>18</v>
      </c>
      <c r="B14" s="4" t="s">
        <v>19</v>
      </c>
      <c r="C14" s="4">
        <v>308.16</v>
      </c>
      <c r="D14" s="13"/>
      <c r="E14" s="13"/>
      <c r="F14" s="13"/>
      <c r="G14" s="14" t="s">
        <v>85</v>
      </c>
      <c r="H14" s="14" t="s">
        <v>21</v>
      </c>
      <c r="I14" s="14">
        <f>(AV38+AV53+AY85+AY101+BB101+AG69)</f>
        <v>46628768.5594611</v>
      </c>
      <c r="J14" s="14" t="s">
        <v>22</v>
      </c>
      <c r="K14" s="14">
        <f>I14/(10000*1000)</f>
        <v>4.66287685594611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4" t="s">
        <v>24</v>
      </c>
      <c r="B15" s="4" t="s">
        <v>19</v>
      </c>
      <c r="C15" s="4"/>
      <c r="D15" s="13"/>
      <c r="E15" s="13"/>
      <c r="F15" s="13"/>
      <c r="G15" s="14"/>
      <c r="H15" s="14" t="s">
        <v>25</v>
      </c>
      <c r="I15" s="14">
        <v>31705733.4450444</v>
      </c>
      <c r="J15" s="14" t="s">
        <v>22</v>
      </c>
      <c r="K15" s="14">
        <f>I15/(10000*1000)</f>
        <v>3.17057334450444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4" t="s">
        <v>26</v>
      </c>
      <c r="B16" s="4" t="s">
        <v>27</v>
      </c>
      <c r="C16" s="4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4" t="s">
        <v>28</v>
      </c>
      <c r="B17" s="4" t="s">
        <v>29</v>
      </c>
      <c r="C17" s="4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4" t="s">
        <v>32</v>
      </c>
      <c r="B18" s="4" t="s">
        <v>33</v>
      </c>
      <c r="C18" s="4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4" t="s">
        <v>35</v>
      </c>
      <c r="B19" s="4" t="s">
        <v>33</v>
      </c>
      <c r="C19" s="4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4" t="s">
        <v>38</v>
      </c>
      <c r="B20" s="4" t="s">
        <v>39</v>
      </c>
      <c r="C20" s="4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4" t="s">
        <v>40</v>
      </c>
      <c r="B21" s="4" t="s">
        <v>41</v>
      </c>
      <c r="C21" s="4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4" t="s">
        <v>42</v>
      </c>
      <c r="B22" s="4" t="s">
        <v>37</v>
      </c>
      <c r="C22" s="4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4" t="s">
        <v>43</v>
      </c>
      <c r="B23" s="4" t="s">
        <v>44</v>
      </c>
      <c r="C23" s="4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1305.751</v>
      </c>
      <c r="C27" s="16" t="s">
        <v>72</v>
      </c>
      <c r="D27" s="17">
        <v>-0.875635070806452</v>
      </c>
      <c r="E27" s="16"/>
      <c r="F27" s="16"/>
      <c r="G27" s="13">
        <v>1</v>
      </c>
      <c r="H27" s="18">
        <f t="shared" ref="H27:H38" si="0">E28</f>
        <v>-0.875635070806452</v>
      </c>
      <c r="I27" s="18">
        <f t="shared" ref="I27:I38" si="1">H27+273.15</f>
        <v>272.274364929194</v>
      </c>
      <c r="J27" s="18">
        <f t="shared" ref="J27:J38" si="2">EXP(($C$16*(I27-$C$14))/($C$17*I27*$C$14))</f>
        <v>0.0155388948767947</v>
      </c>
      <c r="K27" s="18">
        <f t="shared" ref="K27:K38" si="3">$B$27/12</f>
        <v>108.812583333333</v>
      </c>
      <c r="L27" s="18">
        <f t="shared" ref="L27:L38" si="4">K27*$B$28/100</f>
        <v>1.08812583333333</v>
      </c>
      <c r="M27" s="13" t="s">
        <v>73</v>
      </c>
      <c r="N27" s="13"/>
      <c r="O27" s="18">
        <f>L27</f>
        <v>1.08812583333333</v>
      </c>
      <c r="P27" s="18">
        <f t="shared" ref="P27:P38" si="5">O27*J27</f>
        <v>0.0169082729368913</v>
      </c>
      <c r="Q27" s="23">
        <f t="shared" ref="Q27:Q38" si="6">P27*$B$29</f>
        <v>0.00202899275242696</v>
      </c>
      <c r="R27" s="18">
        <f t="shared" ref="R27:R38" si="7">L27*$B$29</f>
        <v>0.1305751</v>
      </c>
      <c r="S27" s="24">
        <f t="shared" ref="S27:S38" si="8">Q27/R27</f>
        <v>0.0155388948767947</v>
      </c>
      <c r="T27" s="3">
        <v>0.01</v>
      </c>
      <c r="U27" s="25">
        <f t="shared" ref="U27:U38" si="9">S27*T27</f>
        <v>0.000155388948767947</v>
      </c>
      <c r="V27" s="24"/>
      <c r="W27" s="3"/>
      <c r="X27" s="25"/>
      <c r="Y27" s="27">
        <v>0.04</v>
      </c>
      <c r="Z27" s="3">
        <v>0.21</v>
      </c>
      <c r="AA27" s="26">
        <f t="shared" ref="AA27:AA38" si="10">Y27*Z27</f>
        <v>0.0084</v>
      </c>
      <c r="AB27" s="3">
        <v>0.015</v>
      </c>
      <c r="AC27" s="3">
        <v>0.29</v>
      </c>
      <c r="AD27" s="26">
        <f t="shared" ref="AD27:AD38" si="11">AB27*AC27</f>
        <v>0.00435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0.015</v>
      </c>
      <c r="AO27" s="3">
        <v>0.38</v>
      </c>
      <c r="AP27" s="3">
        <f t="shared" ref="AP27:AP38" si="13">AO27*AN27</f>
        <v>0.0057</v>
      </c>
      <c r="AQ27" s="1">
        <f t="shared" ref="AQ27:AQ38" si="14">(AP27+AM27+AD27+AA27+U27+X27+AG27+AJ27)</f>
        <v>0.0296053889487679</v>
      </c>
      <c r="AR27" s="28">
        <f t="shared" ref="AR27:AR38" si="15">$B$27/12</f>
        <v>108.812583333333</v>
      </c>
      <c r="AS27" s="1">
        <f t="shared" ref="AS27:AS38" si="16">$B$29</f>
        <v>0.12</v>
      </c>
      <c r="AT27" s="2">
        <f>$E$2/12</f>
        <v>16.7166666666667</v>
      </c>
      <c r="AU27" s="1">
        <f t="shared" ref="AU27:AU38" si="17">AT27*10000*AS27*0.67*AR27*AQ27</f>
        <v>43296.7824600422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-6.72137526845161</v>
      </c>
      <c r="E28" s="19">
        <f t="shared" ref="E28:E39" si="18">D27</f>
        <v>-0.875635070806452</v>
      </c>
      <c r="F28" s="16" t="s">
        <v>73</v>
      </c>
      <c r="G28" s="13">
        <v>2</v>
      </c>
      <c r="H28" s="18">
        <f t="shared" si="0"/>
        <v>-6.72137526845161</v>
      </c>
      <c r="I28" s="18">
        <f t="shared" si="1"/>
        <v>266.428624731548</v>
      </c>
      <c r="J28" s="18">
        <f t="shared" si="2"/>
        <v>0.00709018403903925</v>
      </c>
      <c r="K28" s="18">
        <f t="shared" si="3"/>
        <v>108.812583333333</v>
      </c>
      <c r="L28" s="18">
        <f t="shared" si="4"/>
        <v>1.08812583333333</v>
      </c>
      <c r="M28" s="13" t="s">
        <v>73</v>
      </c>
      <c r="N28" s="13"/>
      <c r="O28" s="18">
        <f t="shared" ref="O28:O38" si="19">L28+O27-P27-N28</f>
        <v>2.15934339372978</v>
      </c>
      <c r="P28" s="18">
        <f t="shared" si="5"/>
        <v>0.0153101420650277</v>
      </c>
      <c r="Q28" s="23">
        <f t="shared" si="6"/>
        <v>0.00183721704780332</v>
      </c>
      <c r="R28" s="18">
        <f t="shared" si="7"/>
        <v>0.1305751</v>
      </c>
      <c r="S28" s="24">
        <f t="shared" si="8"/>
        <v>0.0140701944536387</v>
      </c>
      <c r="T28" s="3">
        <v>0.01</v>
      </c>
      <c r="U28" s="25">
        <f t="shared" si="9"/>
        <v>0.000140701944536387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0.0220407019445364</v>
      </c>
      <c r="AR28" s="28">
        <f t="shared" si="15"/>
        <v>108.812583333333</v>
      </c>
      <c r="AS28" s="1">
        <f t="shared" si="16"/>
        <v>0.12</v>
      </c>
      <c r="AT28" s="2">
        <f t="shared" ref="AT28:AT38" si="20">$E$2/12</f>
        <v>16.7166666666667</v>
      </c>
      <c r="AU28" s="1">
        <f t="shared" si="17"/>
        <v>32233.7084984974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1.15166444225</v>
      </c>
      <c r="E29" s="19">
        <f t="shared" si="18"/>
        <v>-6.72137526845161</v>
      </c>
      <c r="F29" s="16" t="s">
        <v>73</v>
      </c>
      <c r="G29" s="13">
        <v>3</v>
      </c>
      <c r="H29" s="18">
        <f t="shared" si="0"/>
        <v>1.15166444225</v>
      </c>
      <c r="I29" s="18">
        <f t="shared" si="1"/>
        <v>274.30166444225</v>
      </c>
      <c r="J29" s="18">
        <f t="shared" si="2"/>
        <v>0.0202397204285022</v>
      </c>
      <c r="K29" s="18">
        <f t="shared" si="3"/>
        <v>108.812583333333</v>
      </c>
      <c r="L29" s="18">
        <f t="shared" si="4"/>
        <v>1.08812583333333</v>
      </c>
      <c r="M29" s="13" t="s">
        <v>73</v>
      </c>
      <c r="N29" s="13"/>
      <c r="O29" s="18">
        <f t="shared" si="19"/>
        <v>3.23215908499808</v>
      </c>
      <c r="P29" s="18">
        <f t="shared" si="5"/>
        <v>0.0654179962608047</v>
      </c>
      <c r="Q29" s="23">
        <f t="shared" si="6"/>
        <v>0.00785015955129656</v>
      </c>
      <c r="R29" s="18">
        <f t="shared" si="7"/>
        <v>0.1305751</v>
      </c>
      <c r="S29" s="24">
        <f t="shared" si="8"/>
        <v>0.0601198815953161</v>
      </c>
      <c r="T29" s="3">
        <v>0.01</v>
      </c>
      <c r="U29" s="25">
        <f t="shared" si="9"/>
        <v>0.000601198815953161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0.0225011988159532</v>
      </c>
      <c r="AR29" s="28">
        <f t="shared" si="15"/>
        <v>108.812583333333</v>
      </c>
      <c r="AS29" s="1">
        <f t="shared" si="16"/>
        <v>0.12</v>
      </c>
      <c r="AT29" s="2">
        <f t="shared" si="20"/>
        <v>16.7166666666667</v>
      </c>
      <c r="AU29" s="1">
        <f t="shared" si="17"/>
        <v>32907.1680804595</v>
      </c>
    </row>
    <row r="30" s="1" customFormat="1" spans="1:47">
      <c r="A30" s="13"/>
      <c r="B30" s="13"/>
      <c r="C30" s="16">
        <v>3</v>
      </c>
      <c r="D30" s="17">
        <v>4.1591663776129</v>
      </c>
      <c r="E30" s="19">
        <f t="shared" si="18"/>
        <v>1.15166444225</v>
      </c>
      <c r="F30" s="16" t="s">
        <v>73</v>
      </c>
      <c r="G30" s="13">
        <v>4</v>
      </c>
      <c r="H30" s="18">
        <f t="shared" si="0"/>
        <v>4.1591663776129</v>
      </c>
      <c r="I30" s="18">
        <f t="shared" si="1"/>
        <v>277.309166377613</v>
      </c>
      <c r="J30" s="18">
        <f t="shared" si="2"/>
        <v>0.0297437467011916</v>
      </c>
      <c r="K30" s="18">
        <f t="shared" si="3"/>
        <v>108.812583333333</v>
      </c>
      <c r="L30" s="18">
        <f t="shared" si="4"/>
        <v>1.08812583333333</v>
      </c>
      <c r="M30" s="13" t="s">
        <v>73</v>
      </c>
      <c r="N30" s="13"/>
      <c r="O30" s="18">
        <f t="shared" si="19"/>
        <v>4.25486692207061</v>
      </c>
      <c r="P30" s="18">
        <f t="shared" si="5"/>
        <v>0.126555683977347</v>
      </c>
      <c r="Q30" s="23">
        <f t="shared" si="6"/>
        <v>0.0151866820772816</v>
      </c>
      <c r="R30" s="18">
        <f t="shared" si="7"/>
        <v>0.1305751</v>
      </c>
      <c r="S30" s="24">
        <f t="shared" si="8"/>
        <v>0.116306111021792</v>
      </c>
      <c r="T30" s="3">
        <v>0.01</v>
      </c>
      <c r="U30" s="25">
        <f t="shared" si="9"/>
        <v>0.00116306111021792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0.0230630611102179</v>
      </c>
      <c r="AR30" s="28">
        <f t="shared" si="15"/>
        <v>108.812583333333</v>
      </c>
      <c r="AS30" s="1">
        <f t="shared" si="16"/>
        <v>0.12</v>
      </c>
      <c r="AT30" s="2">
        <f t="shared" si="20"/>
        <v>16.7166666666667</v>
      </c>
      <c r="AU30" s="1">
        <f t="shared" si="17"/>
        <v>33728.8708309073</v>
      </c>
    </row>
    <row r="31" s="1" customFormat="1" spans="1:47">
      <c r="A31" s="13"/>
      <c r="B31" s="13"/>
      <c r="C31" s="16">
        <v>4</v>
      </c>
      <c r="D31" s="17">
        <v>13.5507425080333</v>
      </c>
      <c r="E31" s="19">
        <f t="shared" si="18"/>
        <v>4.1591663776129</v>
      </c>
      <c r="F31" s="16" t="s">
        <v>73</v>
      </c>
      <c r="G31" s="13">
        <v>5</v>
      </c>
      <c r="H31" s="18">
        <f t="shared" si="0"/>
        <v>13.5507425080333</v>
      </c>
      <c r="I31" s="18">
        <f t="shared" si="1"/>
        <v>286.700742508033</v>
      </c>
      <c r="J31" s="18">
        <f t="shared" si="2"/>
        <v>0.093952253790185</v>
      </c>
      <c r="K31" s="18">
        <f t="shared" si="3"/>
        <v>108.812583333333</v>
      </c>
      <c r="L31" s="18">
        <f t="shared" si="4"/>
        <v>1.08812583333333</v>
      </c>
      <c r="M31" s="13" t="s">
        <v>75</v>
      </c>
      <c r="N31" s="18">
        <f>(O30-P30)*C22/100</f>
        <v>3.9218956761886</v>
      </c>
      <c r="O31" s="18">
        <f t="shared" si="19"/>
        <v>1.294541395238</v>
      </c>
      <c r="P31" s="18">
        <f t="shared" si="5"/>
        <v>0.1216250817073</v>
      </c>
      <c r="Q31" s="23">
        <f t="shared" si="6"/>
        <v>0.0145950098048761</v>
      </c>
      <c r="R31" s="18">
        <f t="shared" si="7"/>
        <v>0.1305751</v>
      </c>
      <c r="S31" s="24">
        <f t="shared" si="8"/>
        <v>0.111774831532781</v>
      </c>
      <c r="T31" s="3">
        <v>0.01</v>
      </c>
      <c r="U31" s="25">
        <f t="shared" si="9"/>
        <v>0.00111774831532781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0.0230177483153278</v>
      </c>
      <c r="AR31" s="28">
        <f t="shared" si="15"/>
        <v>108.812583333333</v>
      </c>
      <c r="AS31" s="1">
        <f t="shared" si="16"/>
        <v>0.12</v>
      </c>
      <c r="AT31" s="2">
        <f t="shared" si="20"/>
        <v>16.7166666666667</v>
      </c>
      <c r="AU31" s="1">
        <f t="shared" si="17"/>
        <v>33662.6025502775</v>
      </c>
    </row>
    <row r="32" s="1" customFormat="1" spans="1:47">
      <c r="A32" s="13"/>
      <c r="B32" s="13"/>
      <c r="C32" s="16">
        <v>5</v>
      </c>
      <c r="D32" s="17">
        <v>16.9405557487097</v>
      </c>
      <c r="E32" s="19">
        <f t="shared" si="18"/>
        <v>13.5507425080333</v>
      </c>
      <c r="F32" s="16" t="s">
        <v>75</v>
      </c>
      <c r="G32" s="13">
        <v>6</v>
      </c>
      <c r="H32" s="18">
        <f t="shared" si="0"/>
        <v>16.9405557487097</v>
      </c>
      <c r="I32" s="18">
        <f t="shared" si="1"/>
        <v>290.09055574871</v>
      </c>
      <c r="J32" s="18">
        <f t="shared" si="2"/>
        <v>0.139719832643</v>
      </c>
      <c r="K32" s="18">
        <f t="shared" si="3"/>
        <v>108.812583333333</v>
      </c>
      <c r="L32" s="18">
        <f t="shared" si="4"/>
        <v>1.08812583333333</v>
      </c>
      <c r="M32" s="13" t="s">
        <v>73</v>
      </c>
      <c r="N32" s="13"/>
      <c r="O32" s="18">
        <f t="shared" si="19"/>
        <v>2.26104214686403</v>
      </c>
      <c r="P32" s="18">
        <f t="shared" si="5"/>
        <v>0.315912430358612</v>
      </c>
      <c r="Q32" s="23">
        <f t="shared" si="6"/>
        <v>0.0379094916430334</v>
      </c>
      <c r="R32" s="18">
        <f t="shared" si="7"/>
        <v>0.1305751</v>
      </c>
      <c r="S32" s="24">
        <f t="shared" si="8"/>
        <v>0.290327111700726</v>
      </c>
      <c r="T32" s="3">
        <v>0.01</v>
      </c>
      <c r="U32" s="25">
        <f t="shared" si="9"/>
        <v>0.00290327111700726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0.0323532711170073</v>
      </c>
      <c r="AR32" s="28">
        <f t="shared" si="15"/>
        <v>108.812583333333</v>
      </c>
      <c r="AS32" s="1">
        <f t="shared" si="16"/>
        <v>0.12</v>
      </c>
      <c r="AT32" s="2">
        <f t="shared" si="20"/>
        <v>16.7166666666667</v>
      </c>
      <c r="AU32" s="1">
        <f t="shared" si="17"/>
        <v>47315.4581366216</v>
      </c>
    </row>
    <row r="33" s="1" customFormat="1" spans="1:47">
      <c r="A33" s="13"/>
      <c r="B33" s="13"/>
      <c r="C33" s="16">
        <v>6</v>
      </c>
      <c r="D33" s="17">
        <v>22.3619739593333</v>
      </c>
      <c r="E33" s="19">
        <f t="shared" si="18"/>
        <v>16.9405557487097</v>
      </c>
      <c r="F33" s="16" t="s">
        <v>73</v>
      </c>
      <c r="G33" s="13">
        <v>7</v>
      </c>
      <c r="H33" s="18">
        <f t="shared" si="0"/>
        <v>22.3619739593333</v>
      </c>
      <c r="I33" s="18">
        <f t="shared" si="1"/>
        <v>295.511973959333</v>
      </c>
      <c r="J33" s="18">
        <f t="shared" si="2"/>
        <v>0.258633322148794</v>
      </c>
      <c r="K33" s="18">
        <f t="shared" si="3"/>
        <v>108.812583333333</v>
      </c>
      <c r="L33" s="18">
        <f t="shared" si="4"/>
        <v>1.08812583333333</v>
      </c>
      <c r="M33" s="13" t="s">
        <v>73</v>
      </c>
      <c r="N33" s="13"/>
      <c r="O33" s="18">
        <f t="shared" si="19"/>
        <v>3.03325554983875</v>
      </c>
      <c r="P33" s="18">
        <f t="shared" si="5"/>
        <v>0.784500959781063</v>
      </c>
      <c r="Q33" s="23">
        <f t="shared" si="6"/>
        <v>0.0941401151737276</v>
      </c>
      <c r="R33" s="18">
        <f t="shared" si="7"/>
        <v>0.1305751</v>
      </c>
      <c r="S33" s="24">
        <f t="shared" si="8"/>
        <v>0.720965292569009</v>
      </c>
      <c r="T33" s="3">
        <v>0.01</v>
      </c>
      <c r="U33" s="25">
        <f t="shared" si="9"/>
        <v>0.00720965292569009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0.0366596529256901</v>
      </c>
      <c r="AR33" s="28">
        <f t="shared" si="15"/>
        <v>108.812583333333</v>
      </c>
      <c r="AS33" s="1">
        <f t="shared" si="16"/>
        <v>0.12</v>
      </c>
      <c r="AT33" s="2">
        <f t="shared" si="20"/>
        <v>16.7166666666667</v>
      </c>
      <c r="AU33" s="1">
        <f t="shared" si="17"/>
        <v>53613.3816897653</v>
      </c>
    </row>
    <row r="34" s="1" customFormat="1" spans="1:47">
      <c r="A34" s="13"/>
      <c r="B34" s="13"/>
      <c r="C34" s="16">
        <v>7</v>
      </c>
      <c r="D34" s="17">
        <v>22.7314544683871</v>
      </c>
      <c r="E34" s="19">
        <f t="shared" si="18"/>
        <v>22.3619739593333</v>
      </c>
      <c r="F34" s="16" t="s">
        <v>73</v>
      </c>
      <c r="G34" s="13">
        <v>8</v>
      </c>
      <c r="H34" s="18">
        <f t="shared" si="0"/>
        <v>22.7314544683871</v>
      </c>
      <c r="I34" s="18">
        <f t="shared" si="1"/>
        <v>295.881454468387</v>
      </c>
      <c r="J34" s="18">
        <f t="shared" si="2"/>
        <v>0.269496679143026</v>
      </c>
      <c r="K34" s="18">
        <f t="shared" si="3"/>
        <v>108.812583333333</v>
      </c>
      <c r="L34" s="18">
        <f t="shared" si="4"/>
        <v>1.08812583333333</v>
      </c>
      <c r="M34" s="13" t="s">
        <v>73</v>
      </c>
      <c r="N34" s="13"/>
      <c r="O34" s="18">
        <f t="shared" si="19"/>
        <v>3.33688042339102</v>
      </c>
      <c r="P34" s="18">
        <f t="shared" si="5"/>
        <v>0.899278192801255</v>
      </c>
      <c r="Q34" s="23">
        <f t="shared" si="6"/>
        <v>0.107913383136151</v>
      </c>
      <c r="R34" s="18">
        <f t="shared" si="7"/>
        <v>0.1305751</v>
      </c>
      <c r="S34" s="24">
        <f t="shared" si="8"/>
        <v>0.826446873379003</v>
      </c>
      <c r="T34" s="3">
        <v>0.01</v>
      </c>
      <c r="U34" s="25">
        <f t="shared" si="9"/>
        <v>0.00826446873379003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0.03771446873379</v>
      </c>
      <c r="AR34" s="28">
        <f t="shared" si="15"/>
        <v>108.812583333333</v>
      </c>
      <c r="AS34" s="1">
        <f t="shared" si="16"/>
        <v>0.12</v>
      </c>
      <c r="AT34" s="2">
        <f t="shared" si="20"/>
        <v>16.7166666666667</v>
      </c>
      <c r="AU34" s="1">
        <f t="shared" si="17"/>
        <v>55156.0106570033</v>
      </c>
    </row>
    <row r="35" s="1" customFormat="1" spans="1:47">
      <c r="A35" s="13"/>
      <c r="B35" s="13"/>
      <c r="C35" s="16">
        <v>8</v>
      </c>
      <c r="D35" s="17">
        <v>21.6673361045161</v>
      </c>
      <c r="E35" s="19">
        <f t="shared" si="18"/>
        <v>22.7314544683871</v>
      </c>
      <c r="F35" s="16" t="s">
        <v>73</v>
      </c>
      <c r="G35" s="13">
        <v>9</v>
      </c>
      <c r="H35" s="18">
        <f t="shared" si="0"/>
        <v>21.6673361045161</v>
      </c>
      <c r="I35" s="18">
        <f t="shared" si="1"/>
        <v>294.817336104516</v>
      </c>
      <c r="J35" s="18">
        <f t="shared" si="2"/>
        <v>0.239314445840246</v>
      </c>
      <c r="K35" s="18">
        <f t="shared" si="3"/>
        <v>108.812583333333</v>
      </c>
      <c r="L35" s="18">
        <f t="shared" si="4"/>
        <v>1.08812583333333</v>
      </c>
      <c r="M35" s="13" t="s">
        <v>73</v>
      </c>
      <c r="N35" s="13"/>
      <c r="O35" s="18">
        <f t="shared" si="19"/>
        <v>3.5257280639231</v>
      </c>
      <c r="P35" s="18">
        <f t="shared" si="5"/>
        <v>0.84375765780116</v>
      </c>
      <c r="Q35" s="23">
        <f t="shared" si="6"/>
        <v>0.101250918936139</v>
      </c>
      <c r="R35" s="18">
        <f t="shared" si="7"/>
        <v>0.1305751</v>
      </c>
      <c r="S35" s="24">
        <f t="shared" si="8"/>
        <v>0.775422871099767</v>
      </c>
      <c r="T35" s="3">
        <v>0.01</v>
      </c>
      <c r="U35" s="25">
        <f t="shared" si="9"/>
        <v>0.00775422871099767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0.0372042287109977</v>
      </c>
      <c r="AR35" s="28">
        <f t="shared" si="15"/>
        <v>108.812583333333</v>
      </c>
      <c r="AS35" s="1">
        <f t="shared" si="16"/>
        <v>0.12</v>
      </c>
      <c r="AT35" s="2">
        <f t="shared" si="20"/>
        <v>16.7166666666667</v>
      </c>
      <c r="AU35" s="1">
        <f t="shared" si="17"/>
        <v>54409.803562495</v>
      </c>
    </row>
    <row r="36" s="1" customFormat="1" spans="1:47">
      <c r="A36" s="13"/>
      <c r="B36" s="13"/>
      <c r="C36" s="16">
        <v>9</v>
      </c>
      <c r="D36" s="17">
        <v>15.4863801581</v>
      </c>
      <c r="E36" s="19">
        <f t="shared" si="18"/>
        <v>21.6673361045161</v>
      </c>
      <c r="F36" s="16" t="s">
        <v>73</v>
      </c>
      <c r="G36" s="13">
        <v>10</v>
      </c>
      <c r="H36" s="18">
        <f t="shared" si="0"/>
        <v>15.4863801581</v>
      </c>
      <c r="I36" s="18">
        <f t="shared" si="1"/>
        <v>288.6363801581</v>
      </c>
      <c r="J36" s="18">
        <f t="shared" si="2"/>
        <v>0.117982644030495</v>
      </c>
      <c r="K36" s="18">
        <f t="shared" si="3"/>
        <v>108.812583333333</v>
      </c>
      <c r="L36" s="18">
        <f t="shared" si="4"/>
        <v>1.08812583333333</v>
      </c>
      <c r="M36" s="13" t="s">
        <v>73</v>
      </c>
      <c r="N36" s="13"/>
      <c r="O36" s="18">
        <f t="shared" si="19"/>
        <v>3.77009623945527</v>
      </c>
      <c r="P36" s="18">
        <f t="shared" si="5"/>
        <v>0.444805922580359</v>
      </c>
      <c r="Q36" s="23">
        <f t="shared" si="6"/>
        <v>0.0533767107096431</v>
      </c>
      <c r="R36" s="18">
        <f t="shared" si="7"/>
        <v>0.1305751</v>
      </c>
      <c r="S36" s="24">
        <f t="shared" si="8"/>
        <v>0.40878169505245</v>
      </c>
      <c r="T36" s="3">
        <v>0.01</v>
      </c>
      <c r="U36" s="25">
        <f t="shared" si="9"/>
        <v>0.0040878169505245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0.0335378169505245</v>
      </c>
      <c r="AR36" s="28">
        <f t="shared" si="15"/>
        <v>108.812583333333</v>
      </c>
      <c r="AS36" s="1">
        <f t="shared" si="16"/>
        <v>0.12</v>
      </c>
      <c r="AT36" s="2">
        <f t="shared" si="20"/>
        <v>16.7166666666667</v>
      </c>
      <c r="AU36" s="1">
        <f t="shared" si="17"/>
        <v>49047.8124507804</v>
      </c>
    </row>
    <row r="37" s="1" customFormat="1" spans="1:47">
      <c r="A37" s="13"/>
      <c r="B37" s="13"/>
      <c r="C37" s="16">
        <v>10</v>
      </c>
      <c r="D37" s="17">
        <v>11.5522598056129</v>
      </c>
      <c r="E37" s="19">
        <f t="shared" si="18"/>
        <v>15.4863801581</v>
      </c>
      <c r="F37" s="16" t="s">
        <v>73</v>
      </c>
      <c r="G37" s="13">
        <v>11</v>
      </c>
      <c r="H37" s="18">
        <f t="shared" si="0"/>
        <v>11.5522598056129</v>
      </c>
      <c r="I37" s="18">
        <f t="shared" si="1"/>
        <v>284.702259805613</v>
      </c>
      <c r="J37" s="18">
        <f t="shared" si="2"/>
        <v>0.0740242030536019</v>
      </c>
      <c r="K37" s="18">
        <f t="shared" si="3"/>
        <v>108.812583333333</v>
      </c>
      <c r="L37" s="18">
        <f t="shared" si="4"/>
        <v>1.08812583333333</v>
      </c>
      <c r="M37" s="13" t="s">
        <v>75</v>
      </c>
      <c r="N37" s="18">
        <f>(O36-P36)*C22/100</f>
        <v>3.15902580103117</v>
      </c>
      <c r="O37" s="18">
        <f t="shared" si="19"/>
        <v>1.25439034917708</v>
      </c>
      <c r="P37" s="18">
        <f t="shared" si="5"/>
        <v>0.0928552459159627</v>
      </c>
      <c r="Q37" s="23">
        <f t="shared" si="6"/>
        <v>0.0111426295099155</v>
      </c>
      <c r="R37" s="18">
        <f t="shared" si="7"/>
        <v>0.1305751</v>
      </c>
      <c r="S37" s="24">
        <f t="shared" si="8"/>
        <v>0.0853350256665745</v>
      </c>
      <c r="T37" s="3">
        <v>0.01</v>
      </c>
      <c r="U37" s="25">
        <f t="shared" si="9"/>
        <v>0.000853350256665745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0.0227533502566657</v>
      </c>
      <c r="AR37" s="28">
        <f t="shared" si="15"/>
        <v>108.812583333333</v>
      </c>
      <c r="AS37" s="1">
        <f t="shared" si="16"/>
        <v>0.12</v>
      </c>
      <c r="AT37" s="2">
        <f t="shared" si="20"/>
        <v>16.7166666666667</v>
      </c>
      <c r="AU37" s="1">
        <f t="shared" si="17"/>
        <v>33275.9302032747</v>
      </c>
    </row>
    <row r="38" s="1" customFormat="1" spans="1:48">
      <c r="A38" s="13"/>
      <c r="B38" s="13"/>
      <c r="C38" s="16">
        <v>11</v>
      </c>
      <c r="D38" s="17">
        <v>6.37607917123333</v>
      </c>
      <c r="E38" s="19">
        <f t="shared" si="18"/>
        <v>11.5522598056129</v>
      </c>
      <c r="F38" s="16" t="s">
        <v>75</v>
      </c>
      <c r="G38" s="13">
        <v>12</v>
      </c>
      <c r="H38" s="18">
        <f t="shared" si="0"/>
        <v>6.37607917123333</v>
      </c>
      <c r="I38" s="18">
        <f t="shared" si="1"/>
        <v>279.526079171233</v>
      </c>
      <c r="J38" s="18">
        <f t="shared" si="2"/>
        <v>0.0392946560425835</v>
      </c>
      <c r="K38" s="18">
        <f t="shared" si="3"/>
        <v>108.812583333333</v>
      </c>
      <c r="L38" s="18">
        <f t="shared" si="4"/>
        <v>1.08812583333333</v>
      </c>
      <c r="M38" s="13" t="s">
        <v>73</v>
      </c>
      <c r="N38" s="13"/>
      <c r="O38" s="18">
        <f t="shared" si="19"/>
        <v>2.24966093659445</v>
      </c>
      <c r="P38" s="18">
        <f t="shared" si="5"/>
        <v>0.0883996527159152</v>
      </c>
      <c r="Q38" s="23">
        <f t="shared" si="6"/>
        <v>0.0106079583259098</v>
      </c>
      <c r="R38" s="18">
        <f t="shared" si="7"/>
        <v>0.1305751</v>
      </c>
      <c r="S38" s="24">
        <f t="shared" si="8"/>
        <v>0.0812402849081473</v>
      </c>
      <c r="T38" s="3">
        <v>0.01</v>
      </c>
      <c r="U38" s="25">
        <f t="shared" si="9"/>
        <v>0.000812402849081473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0.0227124028490815</v>
      </c>
      <c r="AR38" s="28">
        <f t="shared" si="15"/>
        <v>108.812583333333</v>
      </c>
      <c r="AS38" s="1">
        <f t="shared" si="16"/>
        <v>0.12</v>
      </c>
      <c r="AT38" s="2">
        <f t="shared" si="20"/>
        <v>16.7166666666667</v>
      </c>
      <c r="AU38" s="1">
        <f t="shared" si="17"/>
        <v>33216.0461395474</v>
      </c>
      <c r="AV38" s="1">
        <f>SUM(AU27:AU38)</f>
        <v>501863.575259671</v>
      </c>
    </row>
    <row r="39" s="1" customFormat="1" spans="1:46">
      <c r="A39" s="13"/>
      <c r="B39" s="13"/>
      <c r="C39" s="16">
        <v>12</v>
      </c>
      <c r="D39" s="17">
        <v>-1.74414593570968</v>
      </c>
      <c r="E39" s="19">
        <f t="shared" si="18"/>
        <v>6.37607917123333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-0.875635070806452</v>
      </c>
      <c r="E42" s="16"/>
      <c r="F42" s="16"/>
      <c r="G42" s="13">
        <v>1</v>
      </c>
      <c r="H42" s="18">
        <f t="shared" ref="H42:H53" si="21">E43</f>
        <v>-0.875635070806452</v>
      </c>
      <c r="I42" s="18">
        <f t="shared" ref="I42:I53" si="22">H42+273.15</f>
        <v>272.274364929194</v>
      </c>
      <c r="J42" s="18">
        <f t="shared" ref="J42:J53" si="23">EXP(($C$16*(I42-$C$14))/($C$17*I42*$C$14))</f>
        <v>0.0155388948767947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0.00119790959240093</v>
      </c>
      <c r="Q42" s="23">
        <f t="shared" ref="Q42:Q53" si="27">P42*$B$44</f>
        <v>0.000185675986822145</v>
      </c>
      <c r="R42" s="18">
        <f t="shared" ref="R42:R53" si="28">L42*$B$44</f>
        <v>0.0119491114583333</v>
      </c>
      <c r="S42" s="24">
        <f t="shared" ref="S42:S53" si="29">Q42/R42</f>
        <v>0.0155388948767947</v>
      </c>
      <c r="T42" s="3">
        <v>0.01</v>
      </c>
      <c r="U42" s="25">
        <f t="shared" ref="U42:U53" si="30">S42*T42</f>
        <v>0.000155388948767947</v>
      </c>
      <c r="V42" s="24"/>
      <c r="W42" s="3"/>
      <c r="X42" s="25"/>
      <c r="Y42" s="27">
        <v>0.04</v>
      </c>
      <c r="Z42" s="3">
        <v>0.49</v>
      </c>
      <c r="AA42" s="26">
        <f t="shared" ref="AA42:AA53" si="31">Y42*Z42</f>
        <v>0.0196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0.015</v>
      </c>
      <c r="AO42" s="3">
        <v>0.5</v>
      </c>
      <c r="AP42" s="3">
        <f t="shared" ref="AP42:AP53" si="32">AO42*AN42</f>
        <v>0.0075</v>
      </c>
      <c r="AQ42" s="1">
        <f t="shared" ref="AQ42:AQ53" si="33">(AP42+AM42+AD42+AA42+U42+X42+AG42+AJ42)</f>
        <v>0.0272553889487679</v>
      </c>
      <c r="AR42" s="28">
        <f t="shared" ref="AR42:AR53" si="34">$B$42/12</f>
        <v>7.70910416666667</v>
      </c>
      <c r="AS42" s="1">
        <f t="shared" ref="AS42:AS53" si="35">$B$44</f>
        <v>0.155</v>
      </c>
      <c r="AT42" s="2">
        <f t="shared" ref="AT42:AT53" si="36">$E$5/12</f>
        <v>153.090273972602</v>
      </c>
      <c r="AU42" s="1">
        <f t="shared" ref="AU42:AU53" si="37">AT42*10000*AS42*0.67*AR42*AQ42</f>
        <v>33404.9171627398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-6.72137526845161</v>
      </c>
      <c r="E43" s="19">
        <f t="shared" ref="E43:E54" si="38">D42</f>
        <v>-0.875635070806452</v>
      </c>
      <c r="F43" s="16" t="s">
        <v>73</v>
      </c>
      <c r="G43" s="13">
        <v>2</v>
      </c>
      <c r="H43" s="18">
        <f t="shared" si="21"/>
        <v>-6.72137526845161</v>
      </c>
      <c r="I43" s="18">
        <f t="shared" si="22"/>
        <v>266.428624731548</v>
      </c>
      <c r="J43" s="18">
        <f t="shared" si="23"/>
        <v>0.00709018403903925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0.152984173740932</v>
      </c>
      <c r="P43" s="18">
        <f t="shared" si="26"/>
        <v>0.00108468594688357</v>
      </c>
      <c r="Q43" s="23">
        <f t="shared" si="27"/>
        <v>0.000168126321766953</v>
      </c>
      <c r="R43" s="18">
        <f t="shared" si="28"/>
        <v>0.0119491114583333</v>
      </c>
      <c r="S43" s="24">
        <f t="shared" si="29"/>
        <v>0.0140701944536387</v>
      </c>
      <c r="T43" s="3">
        <v>0.01</v>
      </c>
      <c r="U43" s="25">
        <f t="shared" si="30"/>
        <v>0.000140701944536387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0.0149407019445364</v>
      </c>
      <c r="AR43" s="28">
        <f t="shared" si="34"/>
        <v>7.70910416666667</v>
      </c>
      <c r="AS43" s="1">
        <f t="shared" si="35"/>
        <v>0.155</v>
      </c>
      <c r="AT43" s="2">
        <f t="shared" si="36"/>
        <v>153.090273972602</v>
      </c>
      <c r="AU43" s="1">
        <f t="shared" si="37"/>
        <v>18311.7148593465</v>
      </c>
    </row>
    <row r="44" s="1" customFormat="1" spans="1:47">
      <c r="A44" s="13" t="s">
        <v>38</v>
      </c>
      <c r="B44" s="13">
        <f>I5</f>
        <v>0.155</v>
      </c>
      <c r="C44" s="16">
        <v>2</v>
      </c>
      <c r="D44" s="17">
        <v>1.15166444225</v>
      </c>
      <c r="E44" s="19">
        <f t="shared" si="38"/>
        <v>-6.72137526845161</v>
      </c>
      <c r="F44" s="16" t="s">
        <v>73</v>
      </c>
      <c r="G44" s="13">
        <v>3</v>
      </c>
      <c r="H44" s="18">
        <f t="shared" si="21"/>
        <v>1.15166444225</v>
      </c>
      <c r="I44" s="18">
        <f t="shared" si="22"/>
        <v>274.30166444225</v>
      </c>
      <c r="J44" s="18">
        <f t="shared" si="23"/>
        <v>0.0202397204285022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0.228990529460715</v>
      </c>
      <c r="P44" s="18">
        <f t="shared" si="26"/>
        <v>0.00463470429705958</v>
      </c>
      <c r="Q44" s="23">
        <f t="shared" si="27"/>
        <v>0.000718379166044235</v>
      </c>
      <c r="R44" s="18">
        <f t="shared" si="28"/>
        <v>0.0119491114583333</v>
      </c>
      <c r="S44" s="24">
        <f t="shared" si="29"/>
        <v>0.0601198815953161</v>
      </c>
      <c r="T44" s="3">
        <v>0.01</v>
      </c>
      <c r="U44" s="25">
        <f t="shared" si="30"/>
        <v>0.000601198815953161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0.0154011988159532</v>
      </c>
      <c r="AR44" s="28">
        <f t="shared" si="34"/>
        <v>7.70910416666667</v>
      </c>
      <c r="AS44" s="1">
        <f t="shared" si="35"/>
        <v>0.155</v>
      </c>
      <c r="AT44" s="2">
        <f t="shared" si="36"/>
        <v>153.090273972602</v>
      </c>
      <c r="AU44" s="1">
        <f t="shared" si="37"/>
        <v>18876.1118625334</v>
      </c>
    </row>
    <row r="45" s="1" customFormat="1" spans="1:47">
      <c r="A45" s="13"/>
      <c r="B45" s="13"/>
      <c r="C45" s="16">
        <v>3</v>
      </c>
      <c r="D45" s="17">
        <v>4.1591663776129</v>
      </c>
      <c r="E45" s="19">
        <f t="shared" si="38"/>
        <v>1.15166444225</v>
      </c>
      <c r="F45" s="16" t="s">
        <v>73</v>
      </c>
      <c r="G45" s="13">
        <v>4</v>
      </c>
      <c r="H45" s="18">
        <f t="shared" si="21"/>
        <v>4.1591663776129</v>
      </c>
      <c r="I45" s="18">
        <f t="shared" si="22"/>
        <v>277.309166377613</v>
      </c>
      <c r="J45" s="18">
        <f t="shared" si="23"/>
        <v>0.0297437467011916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0.301446866830323</v>
      </c>
      <c r="P45" s="18">
        <f t="shared" si="26"/>
        <v>0.00896615925086895</v>
      </c>
      <c r="Q45" s="23">
        <f t="shared" si="27"/>
        <v>0.00138975468388469</v>
      </c>
      <c r="R45" s="18">
        <f t="shared" si="28"/>
        <v>0.0119491114583333</v>
      </c>
      <c r="S45" s="24">
        <f t="shared" si="29"/>
        <v>0.116306111021792</v>
      </c>
      <c r="T45" s="3">
        <v>0.01</v>
      </c>
      <c r="U45" s="25">
        <f t="shared" si="30"/>
        <v>0.00116306111021792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0.0159630611102179</v>
      </c>
      <c r="AR45" s="28">
        <f t="shared" si="34"/>
        <v>7.70910416666667</v>
      </c>
      <c r="AS45" s="1">
        <f t="shared" si="35"/>
        <v>0.155</v>
      </c>
      <c r="AT45" s="2">
        <f t="shared" si="36"/>
        <v>153.090273972602</v>
      </c>
      <c r="AU45" s="1">
        <f t="shared" si="37"/>
        <v>19564.7449776969</v>
      </c>
    </row>
    <row r="46" s="1" customFormat="1" spans="1:47">
      <c r="A46" s="13"/>
      <c r="B46" s="13"/>
      <c r="C46" s="16">
        <v>4</v>
      </c>
      <c r="D46" s="17">
        <v>13.5507425080333</v>
      </c>
      <c r="E46" s="19">
        <f t="shared" si="38"/>
        <v>4.1591663776129</v>
      </c>
      <c r="F46" s="16" t="s">
        <v>73</v>
      </c>
      <c r="G46" s="13">
        <v>5</v>
      </c>
      <c r="H46" s="18">
        <f t="shared" si="21"/>
        <v>13.5507425080333</v>
      </c>
      <c r="I46" s="18">
        <f t="shared" si="22"/>
        <v>286.700742508033</v>
      </c>
      <c r="J46" s="18">
        <f t="shared" si="23"/>
        <v>0.093952253790185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0.277856672200481</v>
      </c>
      <c r="O46" s="18">
        <f t="shared" si="39"/>
        <v>0.0917150770456393</v>
      </c>
      <c r="P46" s="18">
        <f t="shared" si="26"/>
        <v>0.00861683819497827</v>
      </c>
      <c r="Q46" s="23">
        <f t="shared" si="27"/>
        <v>0.00133560992022163</v>
      </c>
      <c r="R46" s="18">
        <f t="shared" si="28"/>
        <v>0.0119491114583333</v>
      </c>
      <c r="S46" s="24">
        <f t="shared" si="29"/>
        <v>0.111774831532781</v>
      </c>
      <c r="T46" s="3">
        <v>0.01</v>
      </c>
      <c r="U46" s="25">
        <f t="shared" si="30"/>
        <v>0.00111774831532781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0.0159177483153278</v>
      </c>
      <c r="AR46" s="28">
        <f t="shared" si="34"/>
        <v>7.70910416666667</v>
      </c>
      <c r="AS46" s="1">
        <f t="shared" si="35"/>
        <v>0.155</v>
      </c>
      <c r="AT46" s="2">
        <f t="shared" si="36"/>
        <v>153.090273972602</v>
      </c>
      <c r="AU46" s="1">
        <f t="shared" si="37"/>
        <v>19509.2084317844</v>
      </c>
    </row>
    <row r="47" s="1" customFormat="1" spans="1:47">
      <c r="A47" s="13"/>
      <c r="B47" s="13"/>
      <c r="C47" s="16">
        <v>5</v>
      </c>
      <c r="D47" s="17">
        <v>16.9405557487097</v>
      </c>
      <c r="E47" s="19">
        <f t="shared" si="38"/>
        <v>13.5507425080333</v>
      </c>
      <c r="F47" s="16" t="s">
        <v>75</v>
      </c>
      <c r="G47" s="13">
        <v>6</v>
      </c>
      <c r="H47" s="18">
        <f t="shared" si="21"/>
        <v>16.9405557487097</v>
      </c>
      <c r="I47" s="18">
        <f t="shared" si="22"/>
        <v>290.09055574871</v>
      </c>
      <c r="J47" s="18">
        <f t="shared" si="23"/>
        <v>0.139719832643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0.160189280517328</v>
      </c>
      <c r="P47" s="18">
        <f t="shared" si="26"/>
        <v>0.0223816194650836</v>
      </c>
      <c r="Q47" s="23">
        <f t="shared" si="27"/>
        <v>0.00346915101708796</v>
      </c>
      <c r="R47" s="18">
        <f t="shared" si="28"/>
        <v>0.0119491114583333</v>
      </c>
      <c r="S47" s="24">
        <f t="shared" si="29"/>
        <v>0.290327111700725</v>
      </c>
      <c r="T47" s="3">
        <v>0.01</v>
      </c>
      <c r="U47" s="25">
        <f t="shared" si="30"/>
        <v>0.00290327111700725</v>
      </c>
      <c r="V47" s="24"/>
      <c r="W47" s="3"/>
      <c r="X47" s="25"/>
      <c r="Y47" s="27">
        <v>0.04</v>
      </c>
      <c r="Z47" s="3">
        <v>0.49</v>
      </c>
      <c r="AA47" s="26">
        <f t="shared" si="31"/>
        <v>0.0196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0.015</v>
      </c>
      <c r="AO47" s="3">
        <v>0.5</v>
      </c>
      <c r="AP47" s="3">
        <f t="shared" si="32"/>
        <v>0.0075</v>
      </c>
      <c r="AQ47" s="1">
        <f t="shared" si="33"/>
        <v>0.0300032711170073</v>
      </c>
      <c r="AR47" s="28">
        <f t="shared" si="34"/>
        <v>7.70910416666667</v>
      </c>
      <c r="AS47" s="1">
        <f t="shared" si="35"/>
        <v>0.155</v>
      </c>
      <c r="AT47" s="2">
        <f t="shared" si="36"/>
        <v>153.090273972602</v>
      </c>
      <c r="AU47" s="1">
        <f t="shared" si="37"/>
        <v>36772.7933789093</v>
      </c>
    </row>
    <row r="48" s="1" customFormat="1" spans="1:47">
      <c r="A48" s="13"/>
      <c r="B48" s="13"/>
      <c r="C48" s="16">
        <v>6</v>
      </c>
      <c r="D48" s="17">
        <v>22.3619739593333</v>
      </c>
      <c r="E48" s="19">
        <f t="shared" si="38"/>
        <v>16.9405557487097</v>
      </c>
      <c r="F48" s="16" t="s">
        <v>73</v>
      </c>
      <c r="G48" s="13">
        <v>7</v>
      </c>
      <c r="H48" s="18">
        <f t="shared" si="21"/>
        <v>22.3619739593333</v>
      </c>
      <c r="I48" s="18">
        <f t="shared" si="22"/>
        <v>295.511973959333</v>
      </c>
      <c r="J48" s="18">
        <f t="shared" si="23"/>
        <v>0.258633322148794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0.214898702718911</v>
      </c>
      <c r="P48" s="18">
        <f t="shared" si="26"/>
        <v>0.055579965409658</v>
      </c>
      <c r="Q48" s="23">
        <f t="shared" si="27"/>
        <v>0.00861489463849698</v>
      </c>
      <c r="R48" s="18">
        <f t="shared" si="28"/>
        <v>0.0119491114583333</v>
      </c>
      <c r="S48" s="24">
        <f t="shared" si="29"/>
        <v>0.720965292569008</v>
      </c>
      <c r="T48" s="3">
        <v>0.01</v>
      </c>
      <c r="U48" s="25">
        <f t="shared" si="30"/>
        <v>0.00720965292569008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0.0343096529256901</v>
      </c>
      <c r="AR48" s="28">
        <f t="shared" si="34"/>
        <v>7.70910416666667</v>
      </c>
      <c r="AS48" s="1">
        <f t="shared" si="35"/>
        <v>0.155</v>
      </c>
      <c r="AT48" s="2">
        <f t="shared" si="36"/>
        <v>153.090273972602</v>
      </c>
      <c r="AU48" s="1">
        <f t="shared" si="37"/>
        <v>42050.8074942309</v>
      </c>
    </row>
    <row r="49" s="1" customFormat="1" spans="1:47">
      <c r="A49" s="13"/>
      <c r="B49" s="13"/>
      <c r="C49" s="16">
        <v>7</v>
      </c>
      <c r="D49" s="17">
        <v>22.7314544683871</v>
      </c>
      <c r="E49" s="19">
        <f t="shared" si="38"/>
        <v>22.3619739593333</v>
      </c>
      <c r="F49" s="16" t="s">
        <v>73</v>
      </c>
      <c r="G49" s="13">
        <v>8</v>
      </c>
      <c r="H49" s="18">
        <f t="shared" si="21"/>
        <v>22.7314544683871</v>
      </c>
      <c r="I49" s="18">
        <f t="shared" si="22"/>
        <v>295.881454468387</v>
      </c>
      <c r="J49" s="18">
        <f t="shared" si="23"/>
        <v>0.269496679143026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0.236409778975919</v>
      </c>
      <c r="P49" s="18">
        <f t="shared" si="26"/>
        <v>0.0637116503509471</v>
      </c>
      <c r="Q49" s="23">
        <f t="shared" si="27"/>
        <v>0.0098753058043968</v>
      </c>
      <c r="R49" s="18">
        <f t="shared" si="28"/>
        <v>0.0119491114583333</v>
      </c>
      <c r="S49" s="24">
        <f t="shared" si="29"/>
        <v>0.826446873379003</v>
      </c>
      <c r="T49" s="3">
        <v>0.01</v>
      </c>
      <c r="U49" s="25">
        <f t="shared" si="30"/>
        <v>0.00826446873379003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0.03536446873379</v>
      </c>
      <c r="AR49" s="28">
        <f t="shared" si="34"/>
        <v>7.70910416666667</v>
      </c>
      <c r="AS49" s="1">
        <f t="shared" si="35"/>
        <v>0.155</v>
      </c>
      <c r="AT49" s="2">
        <f t="shared" si="36"/>
        <v>153.090273972602</v>
      </c>
      <c r="AU49" s="1">
        <f t="shared" si="37"/>
        <v>43343.6173219593</v>
      </c>
    </row>
    <row r="50" s="1" customFormat="1" spans="1:47">
      <c r="A50" s="13"/>
      <c r="B50" s="13"/>
      <c r="C50" s="16">
        <v>8</v>
      </c>
      <c r="D50" s="17">
        <v>21.6673361045161</v>
      </c>
      <c r="E50" s="19">
        <f t="shared" si="38"/>
        <v>22.7314544683871</v>
      </c>
      <c r="F50" s="16" t="s">
        <v>73</v>
      </c>
      <c r="G50" s="13">
        <v>9</v>
      </c>
      <c r="H50" s="18">
        <f t="shared" si="21"/>
        <v>21.6673361045161</v>
      </c>
      <c r="I50" s="18">
        <f t="shared" si="22"/>
        <v>294.817336104516</v>
      </c>
      <c r="J50" s="18">
        <f t="shared" si="23"/>
        <v>0.239314445840246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0.249789170291639</v>
      </c>
      <c r="P50" s="18">
        <f t="shared" si="26"/>
        <v>0.0597781568652384</v>
      </c>
      <c r="Q50" s="23">
        <f t="shared" si="27"/>
        <v>0.00926561431411196</v>
      </c>
      <c r="R50" s="18">
        <f t="shared" si="28"/>
        <v>0.0119491114583333</v>
      </c>
      <c r="S50" s="24">
        <f t="shared" si="29"/>
        <v>0.775422871099767</v>
      </c>
      <c r="T50" s="3">
        <v>0.01</v>
      </c>
      <c r="U50" s="25">
        <f t="shared" si="30"/>
        <v>0.00775422871099767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0.0348542287109977</v>
      </c>
      <c r="AR50" s="28">
        <f t="shared" si="34"/>
        <v>7.70910416666667</v>
      </c>
      <c r="AS50" s="1">
        <f t="shared" si="35"/>
        <v>0.155</v>
      </c>
      <c r="AT50" s="2">
        <f t="shared" si="36"/>
        <v>153.090273972602</v>
      </c>
      <c r="AU50" s="1">
        <f t="shared" si="37"/>
        <v>42718.25381214</v>
      </c>
    </row>
    <row r="51" s="1" customFormat="1" spans="1:47">
      <c r="A51" s="13"/>
      <c r="B51" s="13"/>
      <c r="C51" s="16">
        <v>9</v>
      </c>
      <c r="D51" s="17">
        <v>15.4863801581</v>
      </c>
      <c r="E51" s="19">
        <f t="shared" si="38"/>
        <v>21.6673361045161</v>
      </c>
      <c r="F51" s="16" t="s">
        <v>73</v>
      </c>
      <c r="G51" s="13">
        <v>10</v>
      </c>
      <c r="H51" s="18">
        <f t="shared" si="21"/>
        <v>15.4863801581</v>
      </c>
      <c r="I51" s="18">
        <f t="shared" si="22"/>
        <v>288.6363801581</v>
      </c>
      <c r="J51" s="18">
        <f t="shared" si="23"/>
        <v>0.117982644030495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0.267102055093067</v>
      </c>
      <c r="P51" s="18">
        <f t="shared" si="26"/>
        <v>0.031513406685859</v>
      </c>
      <c r="Q51" s="23">
        <f t="shared" si="27"/>
        <v>0.00488457803630815</v>
      </c>
      <c r="R51" s="18">
        <f t="shared" si="28"/>
        <v>0.0119491114583333</v>
      </c>
      <c r="S51" s="24">
        <f t="shared" si="29"/>
        <v>0.40878169505245</v>
      </c>
      <c r="T51" s="3">
        <v>0.01</v>
      </c>
      <c r="U51" s="25">
        <f t="shared" si="30"/>
        <v>0.0040878169505245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0.0311878169505245</v>
      </c>
      <c r="AR51" s="28">
        <f t="shared" si="34"/>
        <v>7.70910416666667</v>
      </c>
      <c r="AS51" s="1">
        <f t="shared" si="35"/>
        <v>0.155</v>
      </c>
      <c r="AT51" s="2">
        <f t="shared" si="36"/>
        <v>153.090273972602</v>
      </c>
      <c r="AU51" s="1">
        <f t="shared" si="37"/>
        <v>38224.6037169856</v>
      </c>
    </row>
    <row r="52" s="1" customFormat="1" spans="1:47">
      <c r="A52" s="13"/>
      <c r="B52" s="13"/>
      <c r="C52" s="16">
        <v>10</v>
      </c>
      <c r="D52" s="17">
        <v>11.5522598056129</v>
      </c>
      <c r="E52" s="19">
        <f t="shared" si="38"/>
        <v>15.4863801581</v>
      </c>
      <c r="F52" s="16" t="s">
        <v>73</v>
      </c>
      <c r="G52" s="13">
        <v>11</v>
      </c>
      <c r="H52" s="18">
        <f t="shared" si="21"/>
        <v>11.5522598056129</v>
      </c>
      <c r="I52" s="18">
        <f t="shared" si="22"/>
        <v>284.702259805613</v>
      </c>
      <c r="J52" s="18">
        <f t="shared" si="23"/>
        <v>0.0740242030536019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0.223809215986848</v>
      </c>
      <c r="O52" s="18">
        <f t="shared" si="39"/>
        <v>0.0888704740870271</v>
      </c>
      <c r="P52" s="18">
        <f t="shared" si="26"/>
        <v>0.00657856601928796</v>
      </c>
      <c r="Q52" s="23">
        <f t="shared" si="27"/>
        <v>0.00101967773298963</v>
      </c>
      <c r="R52" s="18">
        <f t="shared" si="28"/>
        <v>0.0119491114583333</v>
      </c>
      <c r="S52" s="24">
        <f t="shared" si="29"/>
        <v>0.0853350256665745</v>
      </c>
      <c r="T52" s="3">
        <v>0.01</v>
      </c>
      <c r="U52" s="25">
        <f t="shared" si="30"/>
        <v>0.000853350256665745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0.0156533502566657</v>
      </c>
      <c r="AR52" s="28">
        <f t="shared" si="34"/>
        <v>7.70910416666667</v>
      </c>
      <c r="AS52" s="1">
        <f t="shared" si="35"/>
        <v>0.155</v>
      </c>
      <c r="AT52" s="2">
        <f t="shared" si="36"/>
        <v>153.090273972602</v>
      </c>
      <c r="AU52" s="1">
        <f t="shared" si="37"/>
        <v>19185.1552596136</v>
      </c>
    </row>
    <row r="53" s="1" customFormat="1" spans="1:48">
      <c r="A53" s="13"/>
      <c r="B53" s="13"/>
      <c r="C53" s="16">
        <v>11</v>
      </c>
      <c r="D53" s="17">
        <v>6.37607917123333</v>
      </c>
      <c r="E53" s="19">
        <f t="shared" si="38"/>
        <v>11.5522598056129</v>
      </c>
      <c r="F53" s="16" t="s">
        <v>75</v>
      </c>
      <c r="G53" s="13">
        <v>12</v>
      </c>
      <c r="H53" s="18">
        <f t="shared" si="21"/>
        <v>6.37607917123333</v>
      </c>
      <c r="I53" s="18">
        <f t="shared" si="22"/>
        <v>279.526079171233</v>
      </c>
      <c r="J53" s="18">
        <f t="shared" si="23"/>
        <v>0.0392946560425835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0.159382949734406</v>
      </c>
      <c r="P53" s="18">
        <f t="shared" si="26"/>
        <v>0.00626289818886585</v>
      </c>
      <c r="Q53" s="23">
        <f t="shared" si="27"/>
        <v>0.000970749219274207</v>
      </c>
      <c r="R53" s="18">
        <f t="shared" si="28"/>
        <v>0.0119491114583333</v>
      </c>
      <c r="S53" s="24">
        <f t="shared" si="29"/>
        <v>0.0812402849081473</v>
      </c>
      <c r="T53" s="3">
        <v>0.01</v>
      </c>
      <c r="U53" s="25">
        <f t="shared" si="30"/>
        <v>0.000812402849081473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0.0156124028490815</v>
      </c>
      <c r="AR53" s="28">
        <f t="shared" si="34"/>
        <v>7.70910416666667</v>
      </c>
      <c r="AS53" s="1">
        <f t="shared" si="35"/>
        <v>0.155</v>
      </c>
      <c r="AT53" s="2">
        <f t="shared" si="36"/>
        <v>153.090273972602</v>
      </c>
      <c r="AU53" s="1">
        <f t="shared" si="37"/>
        <v>19134.9690464962</v>
      </c>
      <c r="AV53" s="1">
        <f>SUM(AU42:AU53)</f>
        <v>351096.897324436</v>
      </c>
    </row>
    <row r="54" s="1" customFormat="1" spans="1:46">
      <c r="A54" s="13"/>
      <c r="B54" s="13"/>
      <c r="C54" s="16">
        <v>12</v>
      </c>
      <c r="D54" s="17">
        <v>-1.74414593570968</v>
      </c>
      <c r="E54" s="19">
        <f t="shared" si="38"/>
        <v>6.37607917123333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37:51"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 s="29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-0.875635070806452</v>
      </c>
      <c r="E58" s="16"/>
      <c r="F58" s="16"/>
      <c r="G58" s="13">
        <v>1</v>
      </c>
      <c r="H58" s="18">
        <f t="shared" ref="H58:H69" si="40">E59</f>
        <v>-0.875635070806452</v>
      </c>
      <c r="I58" s="18">
        <f t="shared" ref="I58:I69" si="41">H58+273.15</f>
        <v>272.274364929194</v>
      </c>
      <c r="J58" s="18">
        <f t="shared" ref="J58:J69" si="42">EXP(($C$16*(I58-$C$14))/($C$17*I58*$C$14))</f>
        <v>0.0155388948767947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0.0429290717926976</v>
      </c>
      <c r="Q58" s="23">
        <f t="shared" ref="Q58:Q69" si="46">P58*$B$60</f>
        <v>0.0124494308198823</v>
      </c>
      <c r="R58" s="18">
        <f t="shared" ref="R58:R69" si="47">L58*$B$60</f>
        <v>0.80117865</v>
      </c>
      <c r="S58" s="24">
        <f t="shared" ref="S58:S69" si="48">Q58/R58</f>
        <v>0.0155388948767947</v>
      </c>
      <c r="T58" s="3">
        <v>0.27</v>
      </c>
      <c r="U58" s="25">
        <f t="shared" ref="U58:U69" si="49">S58*T58</f>
        <v>0.00419550161673457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0.227215185964132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142.247307040061</v>
      </c>
      <c r="AF58" s="1">
        <f t="shared" ref="AF58:AF69" si="54">AE58*10000*AC58*AB58</f>
        <v>3307112.83622135</v>
      </c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 s="29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-6.72137526845161</v>
      </c>
      <c r="E59" s="19">
        <f t="shared" ref="E59:E70" si="55">D58</f>
        <v>-0.875635070806452</v>
      </c>
      <c r="F59" s="16" t="s">
        <v>73</v>
      </c>
      <c r="G59" s="13">
        <v>2</v>
      </c>
      <c r="H59" s="18">
        <f t="shared" si="40"/>
        <v>-6.72137526845161</v>
      </c>
      <c r="I59" s="18">
        <f t="shared" si="41"/>
        <v>266.428624731548</v>
      </c>
      <c r="J59" s="18">
        <f t="shared" si="42"/>
        <v>0.00709018403903925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5.4824409282073</v>
      </c>
      <c r="P59" s="18">
        <f t="shared" si="45"/>
        <v>0.0388715151641509</v>
      </c>
      <c r="Q59" s="23">
        <f t="shared" si="46"/>
        <v>0.0112727393976038</v>
      </c>
      <c r="R59" s="18">
        <f t="shared" si="47"/>
        <v>0.80117865</v>
      </c>
      <c r="S59" s="24">
        <f t="shared" si="48"/>
        <v>0.0140701944536387</v>
      </c>
      <c r="T59" s="3">
        <v>0.27</v>
      </c>
      <c r="U59" s="25">
        <f t="shared" si="49"/>
        <v>0.00379895250248246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0.227138136471232</v>
      </c>
      <c r="AC59" s="28">
        <f t="shared" si="51"/>
        <v>10.2321666666667</v>
      </c>
      <c r="AD59" s="1">
        <f t="shared" si="52"/>
        <v>0.29</v>
      </c>
      <c r="AE59" s="29">
        <f t="shared" si="53"/>
        <v>142.247307040061</v>
      </c>
      <c r="AF59" s="1">
        <f t="shared" si="54"/>
        <v>3305991.38227491</v>
      </c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 s="2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1.15166444225</v>
      </c>
      <c r="E60" s="19">
        <f t="shared" si="55"/>
        <v>-6.72137526845161</v>
      </c>
      <c r="F60" s="16" t="s">
        <v>73</v>
      </c>
      <c r="G60" s="13">
        <v>3</v>
      </c>
      <c r="H60" s="18">
        <f t="shared" si="40"/>
        <v>1.15166444225</v>
      </c>
      <c r="I60" s="18">
        <f t="shared" si="41"/>
        <v>274.30166444225</v>
      </c>
      <c r="J60" s="18">
        <f t="shared" si="42"/>
        <v>0.0202397204285022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8.20625441304315</v>
      </c>
      <c r="P60" s="18">
        <f t="shared" si="45"/>
        <v>0.166092295085156</v>
      </c>
      <c r="Q60" s="23">
        <f t="shared" si="46"/>
        <v>0.0481667655746952</v>
      </c>
      <c r="R60" s="18">
        <f t="shared" si="47"/>
        <v>0.80117865</v>
      </c>
      <c r="S60" s="24">
        <f t="shared" si="48"/>
        <v>0.0601198815953161</v>
      </c>
      <c r="T60" s="3">
        <v>0.27</v>
      </c>
      <c r="U60" s="25">
        <f t="shared" si="49"/>
        <v>0.0162323680307353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0.229553949108372</v>
      </c>
      <c r="AC60" s="28">
        <f t="shared" si="51"/>
        <v>10.2321666666667</v>
      </c>
      <c r="AD60" s="1">
        <f t="shared" si="52"/>
        <v>0.29</v>
      </c>
      <c r="AE60" s="29">
        <f t="shared" si="53"/>
        <v>142.247307040061</v>
      </c>
      <c r="AF60" s="1">
        <f t="shared" si="54"/>
        <v>3341153.49060094</v>
      </c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 s="29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4.1591663776129</v>
      </c>
      <c r="E61" s="19">
        <f t="shared" si="55"/>
        <v>1.15166444225</v>
      </c>
      <c r="F61" s="16" t="s">
        <v>73</v>
      </c>
      <c r="G61" s="13">
        <v>4</v>
      </c>
      <c r="H61" s="18">
        <f t="shared" si="40"/>
        <v>4.1591663776129</v>
      </c>
      <c r="I61" s="18">
        <f t="shared" si="41"/>
        <v>277.309166377613</v>
      </c>
      <c r="J61" s="18">
        <f t="shared" si="42"/>
        <v>0.0297437467011916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10.802847117958</v>
      </c>
      <c r="P61" s="18">
        <f t="shared" si="45"/>
        <v>0.32131714832824</v>
      </c>
      <c r="Q61" s="23">
        <f t="shared" si="46"/>
        <v>0.0931819730151897</v>
      </c>
      <c r="R61" s="18">
        <f t="shared" si="47"/>
        <v>0.80117865</v>
      </c>
      <c r="S61" s="24">
        <f t="shared" si="48"/>
        <v>0.116306111021792</v>
      </c>
      <c r="T61" s="3">
        <v>0.27</v>
      </c>
      <c r="U61" s="25">
        <f t="shared" si="49"/>
        <v>0.0314026499758839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0.232501534890314</v>
      </c>
      <c r="AC61" s="28">
        <f t="shared" si="51"/>
        <v>10.2321666666667</v>
      </c>
      <c r="AD61" s="1">
        <f t="shared" si="52"/>
        <v>0.29</v>
      </c>
      <c r="AE61" s="29">
        <f t="shared" si="53"/>
        <v>142.247307040061</v>
      </c>
      <c r="AF61" s="1">
        <f t="shared" si="54"/>
        <v>3384055.54723048</v>
      </c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 s="29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13.5507425080333</v>
      </c>
      <c r="E62" s="19">
        <f t="shared" si="55"/>
        <v>4.1591663776129</v>
      </c>
      <c r="F62" s="16" t="s">
        <v>73</v>
      </c>
      <c r="G62" s="13">
        <v>5</v>
      </c>
      <c r="H62" s="18">
        <f t="shared" si="40"/>
        <v>13.5507425080333</v>
      </c>
      <c r="I62" s="18">
        <f t="shared" si="41"/>
        <v>286.700742508033</v>
      </c>
      <c r="J62" s="18">
        <f t="shared" si="42"/>
        <v>0.093952253790185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9.95745347114826</v>
      </c>
      <c r="O62" s="18">
        <f t="shared" si="56"/>
        <v>3.28676149848149</v>
      </c>
      <c r="P62" s="18">
        <f t="shared" si="45"/>
        <v>0.308798650453141</v>
      </c>
      <c r="Q62" s="23">
        <f t="shared" si="46"/>
        <v>0.089551608631411</v>
      </c>
      <c r="R62" s="18">
        <f t="shared" si="47"/>
        <v>0.80117865</v>
      </c>
      <c r="S62" s="24">
        <f t="shared" si="48"/>
        <v>0.111774831532781</v>
      </c>
      <c r="T62" s="3">
        <v>0.27</v>
      </c>
      <c r="U62" s="25">
        <f t="shared" si="49"/>
        <v>0.0301792045138509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0.232263819437041</v>
      </c>
      <c r="AC62" s="28">
        <f t="shared" si="51"/>
        <v>10.2321666666667</v>
      </c>
      <c r="AD62" s="1">
        <f t="shared" si="52"/>
        <v>0.29</v>
      </c>
      <c r="AE62" s="29">
        <f t="shared" si="53"/>
        <v>142.247307040061</v>
      </c>
      <c r="AF62" s="1">
        <f t="shared" si="54"/>
        <v>3380595.60319747</v>
      </c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 s="29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16.9405557487097</v>
      </c>
      <c r="E63" s="19">
        <f t="shared" si="55"/>
        <v>13.5507425080333</v>
      </c>
      <c r="F63" s="16" t="s">
        <v>75</v>
      </c>
      <c r="G63" s="13">
        <v>6</v>
      </c>
      <c r="H63" s="18">
        <f t="shared" si="40"/>
        <v>16.9405557487097</v>
      </c>
      <c r="I63" s="18">
        <f t="shared" si="41"/>
        <v>290.09055574871</v>
      </c>
      <c r="J63" s="18">
        <f t="shared" si="42"/>
        <v>0.139719832643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5.74064784802835</v>
      </c>
      <c r="P63" s="18">
        <f t="shared" si="45"/>
        <v>0.802082356588919</v>
      </c>
      <c r="Q63" s="23">
        <f t="shared" si="46"/>
        <v>0.232603883410786</v>
      </c>
      <c r="R63" s="18">
        <f t="shared" si="47"/>
        <v>0.80117865</v>
      </c>
      <c r="S63" s="24">
        <f t="shared" si="48"/>
        <v>0.290327111700725</v>
      </c>
      <c r="T63" s="3">
        <v>0.27</v>
      </c>
      <c r="U63" s="25">
        <f t="shared" si="49"/>
        <v>0.0783883201591959</v>
      </c>
      <c r="V63" s="3">
        <v>220.1</v>
      </c>
      <c r="W63" s="26">
        <v>12.1</v>
      </c>
      <c r="X63" s="26">
        <v>4.5</v>
      </c>
      <c r="Y63" s="26">
        <v>1.5</v>
      </c>
      <c r="Z63" s="26">
        <v>6.8</v>
      </c>
      <c r="AA63" s="3">
        <v>30.2</v>
      </c>
      <c r="AB63" s="2">
        <f t="shared" si="50"/>
        <v>0.290430850606932</v>
      </c>
      <c r="AC63" s="28">
        <f t="shared" si="51"/>
        <v>10.2321666666667</v>
      </c>
      <c r="AD63" s="1">
        <f t="shared" si="52"/>
        <v>0.29</v>
      </c>
      <c r="AE63" s="29">
        <f t="shared" si="53"/>
        <v>142.247307040061</v>
      </c>
      <c r="AF63" s="1">
        <f t="shared" si="54"/>
        <v>4227215.6678317</v>
      </c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 s="29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22.3619739593333</v>
      </c>
      <c r="E64" s="19">
        <f t="shared" si="55"/>
        <v>16.9405557487097</v>
      </c>
      <c r="F64" s="16" t="s">
        <v>73</v>
      </c>
      <c r="G64" s="13">
        <v>7</v>
      </c>
      <c r="H64" s="18">
        <f t="shared" si="40"/>
        <v>22.3619739593333</v>
      </c>
      <c r="I64" s="18">
        <f t="shared" si="41"/>
        <v>295.511973959333</v>
      </c>
      <c r="J64" s="18">
        <f t="shared" si="42"/>
        <v>0.258633322148794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7.70125049143943</v>
      </c>
      <c r="P64" s="18">
        <f t="shared" si="45"/>
        <v>1.99179999930101</v>
      </c>
      <c r="Q64" s="23">
        <f t="shared" si="46"/>
        <v>0.577621999797293</v>
      </c>
      <c r="R64" s="18">
        <f t="shared" si="47"/>
        <v>0.80117865</v>
      </c>
      <c r="S64" s="24">
        <f t="shared" si="48"/>
        <v>0.720965292569009</v>
      </c>
      <c r="T64" s="3">
        <v>0.27</v>
      </c>
      <c r="U64" s="25">
        <f t="shared" si="49"/>
        <v>0.194660628993632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0.313022560213463</v>
      </c>
      <c r="AC64" s="28">
        <f t="shared" si="51"/>
        <v>10.2321666666667</v>
      </c>
      <c r="AD64" s="1">
        <f t="shared" si="52"/>
        <v>0.29</v>
      </c>
      <c r="AE64" s="29">
        <f t="shared" si="53"/>
        <v>142.247307040061</v>
      </c>
      <c r="AF64" s="1">
        <f t="shared" si="54"/>
        <v>4556037.584003</v>
      </c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 s="29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22.7314544683871</v>
      </c>
      <c r="E65" s="19">
        <f t="shared" si="55"/>
        <v>22.3619739593333</v>
      </c>
      <c r="F65" s="16" t="s">
        <v>73</v>
      </c>
      <c r="G65" s="13">
        <v>8</v>
      </c>
      <c r="H65" s="18">
        <f t="shared" si="40"/>
        <v>22.7314544683871</v>
      </c>
      <c r="I65" s="18">
        <f t="shared" si="41"/>
        <v>295.881454468387</v>
      </c>
      <c r="J65" s="18">
        <f t="shared" si="42"/>
        <v>0.269496679143026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8.47213549213842</v>
      </c>
      <c r="P65" s="18">
        <f t="shared" si="45"/>
        <v>2.28321238038107</v>
      </c>
      <c r="Q65" s="23">
        <f t="shared" si="46"/>
        <v>0.66213159031051</v>
      </c>
      <c r="R65" s="18">
        <f t="shared" si="47"/>
        <v>0.80117865</v>
      </c>
      <c r="S65" s="24">
        <f t="shared" si="48"/>
        <v>0.826446873379002</v>
      </c>
      <c r="T65" s="3">
        <v>0.27</v>
      </c>
      <c r="U65" s="25">
        <f t="shared" si="49"/>
        <v>0.223140655812331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0.318556229424336</v>
      </c>
      <c r="AC65" s="28">
        <f t="shared" si="51"/>
        <v>10.2321666666667</v>
      </c>
      <c r="AD65" s="1">
        <f t="shared" si="52"/>
        <v>0.29</v>
      </c>
      <c r="AE65" s="29">
        <f t="shared" si="53"/>
        <v>142.247307040061</v>
      </c>
      <c r="AF65" s="1">
        <f t="shared" si="54"/>
        <v>4636580.03718907</v>
      </c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 s="29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21.6673361045161</v>
      </c>
      <c r="E66" s="19">
        <f t="shared" si="55"/>
        <v>22.7314544683871</v>
      </c>
      <c r="F66" s="16" t="s">
        <v>73</v>
      </c>
      <c r="G66" s="13">
        <v>9</v>
      </c>
      <c r="H66" s="18">
        <f t="shared" si="40"/>
        <v>21.6673361045161</v>
      </c>
      <c r="I66" s="18">
        <f t="shared" si="41"/>
        <v>294.817336104516</v>
      </c>
      <c r="J66" s="18">
        <f t="shared" si="42"/>
        <v>0.239314445840246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8.95160811175734</v>
      </c>
      <c r="P66" s="18">
        <f t="shared" si="45"/>
        <v>2.14224913464426</v>
      </c>
      <c r="Q66" s="23">
        <f t="shared" si="46"/>
        <v>0.621252249046835</v>
      </c>
      <c r="R66" s="18">
        <f t="shared" si="47"/>
        <v>0.80117865</v>
      </c>
      <c r="S66" s="24">
        <f t="shared" si="48"/>
        <v>0.775422871099767</v>
      </c>
      <c r="T66" s="3">
        <v>0.27</v>
      </c>
      <c r="U66" s="25">
        <f t="shared" si="49"/>
        <v>0.209364175196937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0.315879459240765</v>
      </c>
      <c r="AC66" s="28">
        <f t="shared" si="51"/>
        <v>10.2321666666667</v>
      </c>
      <c r="AD66" s="1">
        <f t="shared" si="52"/>
        <v>0.29</v>
      </c>
      <c r="AE66" s="29">
        <f t="shared" si="53"/>
        <v>142.247307040061</v>
      </c>
      <c r="AF66" s="1">
        <f t="shared" si="54"/>
        <v>4597619.69659327</v>
      </c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 s="29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15.4863801581</v>
      </c>
      <c r="E67" s="19">
        <f t="shared" si="55"/>
        <v>21.6673361045161</v>
      </c>
      <c r="F67" s="16" t="s">
        <v>73</v>
      </c>
      <c r="G67" s="13">
        <v>10</v>
      </c>
      <c r="H67" s="18">
        <f t="shared" si="40"/>
        <v>15.4863801581</v>
      </c>
      <c r="I67" s="18">
        <f t="shared" si="41"/>
        <v>288.6363801581</v>
      </c>
      <c r="J67" s="18">
        <f t="shared" si="42"/>
        <v>0.117982644030495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9.57204397711308</v>
      </c>
      <c r="P67" s="18">
        <f t="shared" si="45"/>
        <v>1.12933505719598</v>
      </c>
      <c r="Q67" s="23">
        <f t="shared" si="46"/>
        <v>0.327507166586833</v>
      </c>
      <c r="R67" s="18">
        <f t="shared" si="47"/>
        <v>0.80117865</v>
      </c>
      <c r="S67" s="24">
        <f t="shared" si="48"/>
        <v>0.40878169505245</v>
      </c>
      <c r="T67" s="3">
        <v>0.27</v>
      </c>
      <c r="U67" s="25">
        <f t="shared" si="49"/>
        <v>0.110371057664161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0.296645096504147</v>
      </c>
      <c r="AC67" s="28">
        <f t="shared" si="51"/>
        <v>10.2321666666667</v>
      </c>
      <c r="AD67" s="1">
        <f t="shared" si="52"/>
        <v>0.29</v>
      </c>
      <c r="AE67" s="29">
        <f t="shared" si="53"/>
        <v>142.247307040061</v>
      </c>
      <c r="AF67" s="1">
        <f t="shared" si="54"/>
        <v>4317663.90212076</v>
      </c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 s="29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11.5522598056129</v>
      </c>
      <c r="E68" s="19">
        <f t="shared" si="55"/>
        <v>15.4863801581</v>
      </c>
      <c r="F68" s="16" t="s">
        <v>73</v>
      </c>
      <c r="G68" s="13">
        <v>11</v>
      </c>
      <c r="H68" s="18">
        <f t="shared" si="40"/>
        <v>11.5522598056129</v>
      </c>
      <c r="I68" s="18">
        <f t="shared" si="41"/>
        <v>284.702259805613</v>
      </c>
      <c r="J68" s="18">
        <f t="shared" si="42"/>
        <v>0.0740242030536019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8.02057347392125</v>
      </c>
      <c r="O68" s="18">
        <f t="shared" si="56"/>
        <v>3.18482044599586</v>
      </c>
      <c r="P68" s="18">
        <f t="shared" si="45"/>
        <v>0.23575379538366</v>
      </c>
      <c r="Q68" s="23">
        <f t="shared" si="46"/>
        <v>0.0683686006612614</v>
      </c>
      <c r="R68" s="18">
        <f t="shared" si="47"/>
        <v>0.80117865</v>
      </c>
      <c r="S68" s="24">
        <f t="shared" si="48"/>
        <v>0.0853350256665745</v>
      </c>
      <c r="T68" s="3">
        <v>0.27</v>
      </c>
      <c r="U68" s="25">
        <f t="shared" si="49"/>
        <v>0.0230404569299751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0.230876760781494</v>
      </c>
      <c r="AC68" s="28">
        <f t="shared" si="51"/>
        <v>10.2321666666667</v>
      </c>
      <c r="AD68" s="1">
        <f t="shared" si="52"/>
        <v>0.29</v>
      </c>
      <c r="AE68" s="29">
        <f t="shared" si="53"/>
        <v>142.247307040061</v>
      </c>
      <c r="AF68" s="1">
        <f t="shared" si="54"/>
        <v>3360406.99007776</v>
      </c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 s="29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6.37607917123333</v>
      </c>
      <c r="E69" s="19">
        <f t="shared" si="55"/>
        <v>11.5522598056129</v>
      </c>
      <c r="F69" s="16" t="s">
        <v>75</v>
      </c>
      <c r="G69" s="13">
        <v>12</v>
      </c>
      <c r="H69" s="18">
        <f t="shared" si="40"/>
        <v>6.37607917123333</v>
      </c>
      <c r="I69" s="18">
        <f t="shared" si="41"/>
        <v>279.526079171233</v>
      </c>
      <c r="J69" s="18">
        <f t="shared" si="42"/>
        <v>0.0392946560425835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5.71175165061219</v>
      </c>
      <c r="P69" s="18">
        <f t="shared" si="45"/>
        <v>0.224441316511465</v>
      </c>
      <c r="Q69" s="23">
        <f t="shared" si="46"/>
        <v>0.0650879817883248</v>
      </c>
      <c r="R69" s="18">
        <f t="shared" si="47"/>
        <v>0.80117865</v>
      </c>
      <c r="S69" s="24">
        <f t="shared" si="48"/>
        <v>0.0812402849081473</v>
      </c>
      <c r="T69" s="3">
        <v>0.27</v>
      </c>
      <c r="U69" s="25">
        <f t="shared" si="49"/>
        <v>0.0219348769251998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0.230661946586566</v>
      </c>
      <c r="AC69" s="28">
        <f t="shared" si="51"/>
        <v>10.2321666666667</v>
      </c>
      <c r="AD69" s="1">
        <f t="shared" si="52"/>
        <v>0.29</v>
      </c>
      <c r="AE69" s="29">
        <f t="shared" si="53"/>
        <v>142.247307040061</v>
      </c>
      <c r="AF69" s="1">
        <f t="shared" si="54"/>
        <v>3357280.37343709</v>
      </c>
      <c r="AG69" s="1">
        <f>SUM(AF58:AF69)</f>
        <v>45771713.1107778</v>
      </c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-1.74414593570968</v>
      </c>
      <c r="E70" s="19">
        <f t="shared" si="55"/>
        <v>6.37607917123333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AT70" s="2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-0.875635070806452</v>
      </c>
      <c r="E74" s="16"/>
      <c r="F74" s="16"/>
      <c r="G74" s="13">
        <v>1</v>
      </c>
      <c r="H74" s="18">
        <f t="shared" ref="H74:H85" si="57">E75</f>
        <v>-0.875635070806452</v>
      </c>
      <c r="I74" s="18">
        <f t="shared" ref="I74:I85" si="58">H74+273.15</f>
        <v>272.274364929194</v>
      </c>
      <c r="J74" s="18">
        <f t="shared" ref="J74:J85" si="59">EXP(($C$16*(I74-$C$14))/($C$17*I74*$C$14))</f>
        <v>0.0155388948767947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0.00809918278768293</v>
      </c>
      <c r="Q74" s="23">
        <f t="shared" ref="Q74:Q85" si="63">P74*$B$76</f>
        <v>0.00210578752479756</v>
      </c>
      <c r="R74" s="18">
        <f t="shared" ref="R74:R85" si="64">L74*$B$76</f>
        <v>0.1355172</v>
      </c>
      <c r="S74" s="24">
        <f t="shared" ref="S74:S85" si="65">Q74/R74</f>
        <v>0.0155388948767947</v>
      </c>
      <c r="T74" s="3">
        <v>0.01</v>
      </c>
      <c r="U74" s="25">
        <f t="shared" ref="U74:U85" si="66">S74*T74</f>
        <v>0.000155388948767947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0.005</v>
      </c>
      <c r="AF74" s="3">
        <v>0.49</v>
      </c>
      <c r="AG74" s="25">
        <f t="shared" ref="AG74:AG85" si="67">AF74*AE74</f>
        <v>0.00245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0.015</v>
      </c>
      <c r="AR74" s="3">
        <v>0.5</v>
      </c>
      <c r="AS74" s="3">
        <f t="shared" ref="AS74:AS85" si="68">AR74*AQ74</f>
        <v>0.0075</v>
      </c>
      <c r="AT74" s="2">
        <f t="shared" ref="AT74:AT85" si="69">(AS74+AM74+AD74+AA74+U74+X74+AG74+AJ74+AP74)</f>
        <v>0.0101053889487679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$E$8/12</f>
        <v>0.242408333333333</v>
      </c>
      <c r="AX74" s="1">
        <f t="shared" ref="AX74:AX85" si="73">AW74*10000*AV74*0.67*AU74*AT74</f>
        <v>222.417933826645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-6.72137526845161</v>
      </c>
      <c r="E75" s="19">
        <f t="shared" ref="E75:E86" si="74">D74</f>
        <v>-0.875635070806452</v>
      </c>
      <c r="F75" s="16" t="s">
        <v>73</v>
      </c>
      <c r="G75" s="13">
        <v>2</v>
      </c>
      <c r="H75" s="18">
        <f t="shared" si="57"/>
        <v>-6.72137526845161</v>
      </c>
      <c r="I75" s="18">
        <f t="shared" si="58"/>
        <v>266.428624731548</v>
      </c>
      <c r="J75" s="18">
        <f t="shared" si="59"/>
        <v>0.00709018403903925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1.03434081721232</v>
      </c>
      <c r="P75" s="18">
        <f t="shared" si="62"/>
        <v>0.00733366675312559</v>
      </c>
      <c r="Q75" s="23">
        <f t="shared" si="63"/>
        <v>0.00190675335581265</v>
      </c>
      <c r="R75" s="18">
        <f t="shared" si="64"/>
        <v>0.1355172</v>
      </c>
      <c r="S75" s="24">
        <f t="shared" si="65"/>
        <v>0.0140701944536387</v>
      </c>
      <c r="T75" s="3">
        <v>0.01</v>
      </c>
      <c r="U75" s="25">
        <f t="shared" si="66"/>
        <v>0.000140701944536387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0.00563070194453639</v>
      </c>
      <c r="AU75" s="28">
        <f t="shared" si="70"/>
        <v>52.122</v>
      </c>
      <c r="AV75" s="1">
        <f t="shared" si="71"/>
        <v>0.26</v>
      </c>
      <c r="AW75" s="2">
        <f t="shared" si="72"/>
        <v>0.242408333333333</v>
      </c>
      <c r="AX75" s="1">
        <f t="shared" si="73"/>
        <v>123.930815414101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1.15166444225</v>
      </c>
      <c r="E76" s="19">
        <f t="shared" si="74"/>
        <v>-6.72137526845161</v>
      </c>
      <c r="F76" s="16" t="s">
        <v>73</v>
      </c>
      <c r="G76" s="13">
        <v>3</v>
      </c>
      <c r="H76" s="18">
        <f t="shared" si="57"/>
        <v>1.15166444225</v>
      </c>
      <c r="I76" s="18">
        <f t="shared" si="58"/>
        <v>274.30166444225</v>
      </c>
      <c r="J76" s="18">
        <f t="shared" si="59"/>
        <v>0.0202397204285022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1.54822715045919</v>
      </c>
      <c r="P76" s="18">
        <f t="shared" si="62"/>
        <v>0.0313356846851107</v>
      </c>
      <c r="Q76" s="23">
        <f t="shared" si="63"/>
        <v>0.00814727801812877</v>
      </c>
      <c r="R76" s="18">
        <f t="shared" si="64"/>
        <v>0.1355172</v>
      </c>
      <c r="S76" s="24">
        <f t="shared" si="65"/>
        <v>0.0601198815953161</v>
      </c>
      <c r="T76" s="3">
        <v>0.01</v>
      </c>
      <c r="U76" s="25">
        <f t="shared" si="66"/>
        <v>0.000601198815953161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0.00609119881595316</v>
      </c>
      <c r="AU76" s="28">
        <f t="shared" si="70"/>
        <v>52.122</v>
      </c>
      <c r="AV76" s="1">
        <f t="shared" si="71"/>
        <v>0.26</v>
      </c>
      <c r="AW76" s="2">
        <f t="shared" si="72"/>
        <v>0.242408333333333</v>
      </c>
      <c r="AX76" s="1">
        <f t="shared" si="73"/>
        <v>134.066275136969</v>
      </c>
    </row>
    <row r="77" s="1" customFormat="1" spans="1:50">
      <c r="A77" s="13"/>
      <c r="B77" s="13"/>
      <c r="C77" s="16">
        <v>3</v>
      </c>
      <c r="D77" s="17">
        <v>4.1591663776129</v>
      </c>
      <c r="E77" s="19">
        <f t="shared" si="74"/>
        <v>1.15166444225</v>
      </c>
      <c r="F77" s="16" t="s">
        <v>73</v>
      </c>
      <c r="G77" s="13">
        <v>4</v>
      </c>
      <c r="H77" s="18">
        <f t="shared" si="57"/>
        <v>4.1591663776129</v>
      </c>
      <c r="I77" s="18">
        <f t="shared" si="58"/>
        <v>277.309166377613</v>
      </c>
      <c r="J77" s="18">
        <f t="shared" si="59"/>
        <v>0.0297437467011916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2.03811146577408</v>
      </c>
      <c r="P77" s="18">
        <f t="shared" si="62"/>
        <v>0.0606210711867786</v>
      </c>
      <c r="Q77" s="23">
        <f t="shared" si="63"/>
        <v>0.0157614785085624</v>
      </c>
      <c r="R77" s="18">
        <f t="shared" si="64"/>
        <v>0.1355172</v>
      </c>
      <c r="S77" s="24">
        <f t="shared" si="65"/>
        <v>0.116306111021792</v>
      </c>
      <c r="T77" s="3">
        <v>0.01</v>
      </c>
      <c r="U77" s="25">
        <f t="shared" si="66"/>
        <v>0.00116306111021792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0.00665306111021792</v>
      </c>
      <c r="AU77" s="28">
        <f t="shared" si="70"/>
        <v>52.122</v>
      </c>
      <c r="AV77" s="1">
        <f t="shared" si="71"/>
        <v>0.26</v>
      </c>
      <c r="AW77" s="2">
        <f t="shared" si="72"/>
        <v>0.242408333333333</v>
      </c>
      <c r="AX77" s="1">
        <f t="shared" si="73"/>
        <v>146.432770995667</v>
      </c>
    </row>
    <row r="78" s="1" customFormat="1" spans="1:50">
      <c r="A78" s="13"/>
      <c r="B78" s="13"/>
      <c r="C78" s="16">
        <v>4</v>
      </c>
      <c r="D78" s="17">
        <v>13.5507425080333</v>
      </c>
      <c r="E78" s="19">
        <f t="shared" si="74"/>
        <v>4.1591663776129</v>
      </c>
      <c r="F78" s="16" t="s">
        <v>73</v>
      </c>
      <c r="G78" s="13">
        <v>5</v>
      </c>
      <c r="H78" s="18">
        <f t="shared" si="57"/>
        <v>13.5507425080333</v>
      </c>
      <c r="I78" s="18">
        <f t="shared" si="58"/>
        <v>286.700742508033</v>
      </c>
      <c r="J78" s="18">
        <f t="shared" si="59"/>
        <v>0.093952253790185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1.87861587485794</v>
      </c>
      <c r="O78" s="18">
        <f t="shared" si="75"/>
        <v>0.620094519729365</v>
      </c>
      <c r="P78" s="18">
        <f t="shared" si="62"/>
        <v>0.0582592776915162</v>
      </c>
      <c r="Q78" s="23">
        <f t="shared" si="63"/>
        <v>0.0151474121997942</v>
      </c>
      <c r="R78" s="18">
        <f t="shared" si="64"/>
        <v>0.1355172</v>
      </c>
      <c r="S78" s="24">
        <f t="shared" si="65"/>
        <v>0.111774831532781</v>
      </c>
      <c r="T78" s="3">
        <v>0.01</v>
      </c>
      <c r="U78" s="25">
        <f t="shared" si="66"/>
        <v>0.00111774831532781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0.00660774831532781</v>
      </c>
      <c r="AU78" s="28">
        <f t="shared" si="70"/>
        <v>52.122</v>
      </c>
      <c r="AV78" s="1">
        <f t="shared" si="71"/>
        <v>0.26</v>
      </c>
      <c r="AW78" s="2">
        <f t="shared" si="72"/>
        <v>0.242408333333333</v>
      </c>
      <c r="AX78" s="1">
        <f t="shared" si="73"/>
        <v>145.435443899553</v>
      </c>
    </row>
    <row r="79" s="1" customFormat="1" spans="1:50">
      <c r="A79" s="13"/>
      <c r="B79" s="13"/>
      <c r="C79" s="16">
        <v>5</v>
      </c>
      <c r="D79" s="17">
        <v>16.9405557487097</v>
      </c>
      <c r="E79" s="19">
        <f t="shared" si="74"/>
        <v>13.5507425080333</v>
      </c>
      <c r="F79" s="16" t="s">
        <v>75</v>
      </c>
      <c r="G79" s="13">
        <v>6</v>
      </c>
      <c r="H79" s="18">
        <f t="shared" si="57"/>
        <v>16.9405557487097</v>
      </c>
      <c r="I79" s="18">
        <f t="shared" si="58"/>
        <v>290.09055574871</v>
      </c>
      <c r="J79" s="18">
        <f t="shared" si="59"/>
        <v>0.139719832643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1.08305524203785</v>
      </c>
      <c r="P79" s="18">
        <f t="shared" si="62"/>
        <v>0.151324297160652</v>
      </c>
      <c r="Q79" s="23">
        <f t="shared" si="63"/>
        <v>0.0393443172617695</v>
      </c>
      <c r="R79" s="18">
        <f t="shared" si="64"/>
        <v>0.1355172</v>
      </c>
      <c r="S79" s="24">
        <f t="shared" si="65"/>
        <v>0.290327111700725</v>
      </c>
      <c r="T79" s="3">
        <v>0.01</v>
      </c>
      <c r="U79" s="25">
        <f t="shared" si="66"/>
        <v>0.00290327111700725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0.005</v>
      </c>
      <c r="AF79" s="3">
        <v>0.49</v>
      </c>
      <c r="AG79" s="25">
        <f t="shared" si="67"/>
        <v>0.00245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0.015</v>
      </c>
      <c r="AR79" s="3">
        <v>0.5</v>
      </c>
      <c r="AS79" s="3">
        <f t="shared" si="68"/>
        <v>0.0075</v>
      </c>
      <c r="AT79" s="2">
        <f t="shared" si="69"/>
        <v>0.0128532711170073</v>
      </c>
      <c r="AU79" s="28">
        <f t="shared" si="70"/>
        <v>52.122</v>
      </c>
      <c r="AV79" s="1">
        <f t="shared" si="71"/>
        <v>0.26</v>
      </c>
      <c r="AW79" s="2">
        <f t="shared" si="72"/>
        <v>0.242408333333333</v>
      </c>
      <c r="AX79" s="1">
        <f t="shared" si="73"/>
        <v>282.89836435311</v>
      </c>
    </row>
    <row r="80" s="1" customFormat="1" spans="1:50">
      <c r="A80" s="13"/>
      <c r="B80" s="13"/>
      <c r="C80" s="16">
        <v>6</v>
      </c>
      <c r="D80" s="17">
        <v>22.3619739593333</v>
      </c>
      <c r="E80" s="19">
        <f t="shared" si="74"/>
        <v>16.9405557487097</v>
      </c>
      <c r="F80" s="16" t="s">
        <v>73</v>
      </c>
      <c r="G80" s="13">
        <v>7</v>
      </c>
      <c r="H80" s="18">
        <f t="shared" si="57"/>
        <v>22.3619739593333</v>
      </c>
      <c r="I80" s="18">
        <f t="shared" si="58"/>
        <v>295.511973959333</v>
      </c>
      <c r="J80" s="18">
        <f t="shared" si="59"/>
        <v>0.258633322148794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1.4529509448772</v>
      </c>
      <c r="P80" s="18">
        <f t="shared" si="62"/>
        <v>0.375781529792819</v>
      </c>
      <c r="Q80" s="23">
        <f t="shared" si="63"/>
        <v>0.0977031977461328</v>
      </c>
      <c r="R80" s="18">
        <f t="shared" si="64"/>
        <v>0.1355172</v>
      </c>
      <c r="S80" s="24">
        <f t="shared" si="65"/>
        <v>0.720965292569009</v>
      </c>
      <c r="T80" s="3">
        <v>0.01</v>
      </c>
      <c r="U80" s="25">
        <f t="shared" si="66"/>
        <v>0.00720965292569009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0.0171596529256901</v>
      </c>
      <c r="AU80" s="28">
        <f t="shared" si="70"/>
        <v>52.122</v>
      </c>
      <c r="AV80" s="1">
        <f t="shared" si="71"/>
        <v>0.26</v>
      </c>
      <c r="AW80" s="2">
        <f t="shared" si="72"/>
        <v>0.242408333333333</v>
      </c>
      <c r="AX80" s="1">
        <f t="shared" si="73"/>
        <v>377.681113340982</v>
      </c>
    </row>
    <row r="81" s="1" customFormat="1" spans="1:50">
      <c r="A81" s="13"/>
      <c r="B81" s="13"/>
      <c r="C81" s="16">
        <v>7</v>
      </c>
      <c r="D81" s="17">
        <v>22.7314544683871</v>
      </c>
      <c r="E81" s="19">
        <f t="shared" si="74"/>
        <v>22.3619739593333</v>
      </c>
      <c r="F81" s="16" t="s">
        <v>73</v>
      </c>
      <c r="G81" s="13">
        <v>8</v>
      </c>
      <c r="H81" s="18">
        <f t="shared" si="57"/>
        <v>22.7314544683871</v>
      </c>
      <c r="I81" s="18">
        <f t="shared" si="58"/>
        <v>295.881454468387</v>
      </c>
      <c r="J81" s="18">
        <f t="shared" si="59"/>
        <v>0.269496679143026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1.59838941508438</v>
      </c>
      <c r="P81" s="18">
        <f t="shared" si="62"/>
        <v>0.430760639342604</v>
      </c>
      <c r="Q81" s="23">
        <f t="shared" si="63"/>
        <v>0.111997766229077</v>
      </c>
      <c r="R81" s="18">
        <f t="shared" si="64"/>
        <v>0.1355172</v>
      </c>
      <c r="S81" s="24">
        <f t="shared" si="65"/>
        <v>0.826446873379002</v>
      </c>
      <c r="T81" s="3">
        <v>0.01</v>
      </c>
      <c r="U81" s="25">
        <f t="shared" si="66"/>
        <v>0.00826446873379002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0.01821446873379</v>
      </c>
      <c r="AU81" s="28">
        <f t="shared" si="70"/>
        <v>52.122</v>
      </c>
      <c r="AV81" s="1">
        <f t="shared" si="71"/>
        <v>0.26</v>
      </c>
      <c r="AW81" s="2">
        <f t="shared" si="72"/>
        <v>0.242408333333333</v>
      </c>
      <c r="AX81" s="1">
        <f t="shared" si="73"/>
        <v>400.897434236169</v>
      </c>
    </row>
    <row r="82" s="1" customFormat="1" spans="1:50">
      <c r="A82" s="13"/>
      <c r="B82" s="13"/>
      <c r="C82" s="16">
        <v>8</v>
      </c>
      <c r="D82" s="17">
        <v>21.6673361045161</v>
      </c>
      <c r="E82" s="19">
        <f t="shared" si="74"/>
        <v>22.7314544683871</v>
      </c>
      <c r="F82" s="16" t="s">
        <v>73</v>
      </c>
      <c r="G82" s="13">
        <v>9</v>
      </c>
      <c r="H82" s="18">
        <f t="shared" si="57"/>
        <v>21.6673361045161</v>
      </c>
      <c r="I82" s="18">
        <f t="shared" si="58"/>
        <v>294.817336104516</v>
      </c>
      <c r="J82" s="18">
        <f t="shared" si="59"/>
        <v>0.239314445840246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1.68884877574177</v>
      </c>
      <c r="P82" s="18">
        <f t="shared" si="62"/>
        <v>0.404165908874621</v>
      </c>
      <c r="Q82" s="23">
        <f t="shared" si="63"/>
        <v>0.105083136307401</v>
      </c>
      <c r="R82" s="18">
        <f t="shared" si="64"/>
        <v>0.1355172</v>
      </c>
      <c r="S82" s="24">
        <f t="shared" si="65"/>
        <v>0.775422871099767</v>
      </c>
      <c r="T82" s="3">
        <v>0.01</v>
      </c>
      <c r="U82" s="25">
        <f t="shared" si="66"/>
        <v>0.00775422871099767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0.0177042287109977</v>
      </c>
      <c r="AU82" s="28">
        <f t="shared" si="70"/>
        <v>52.122</v>
      </c>
      <c r="AV82" s="1">
        <f t="shared" si="71"/>
        <v>0.26</v>
      </c>
      <c r="AW82" s="2">
        <f t="shared" si="72"/>
        <v>0.242408333333333</v>
      </c>
      <c r="AX82" s="1">
        <f t="shared" si="73"/>
        <v>389.667136006137</v>
      </c>
    </row>
    <row r="83" s="1" customFormat="1" spans="1:50">
      <c r="A83" s="13"/>
      <c r="B83" s="13"/>
      <c r="C83" s="16">
        <v>9</v>
      </c>
      <c r="D83" s="17">
        <v>15.4863801581</v>
      </c>
      <c r="E83" s="19">
        <f t="shared" si="74"/>
        <v>21.6673361045161</v>
      </c>
      <c r="F83" s="16" t="s">
        <v>73</v>
      </c>
      <c r="G83" s="13">
        <v>10</v>
      </c>
      <c r="H83" s="18">
        <f t="shared" si="57"/>
        <v>15.4863801581</v>
      </c>
      <c r="I83" s="18">
        <f t="shared" si="58"/>
        <v>288.6363801581</v>
      </c>
      <c r="J83" s="18">
        <f t="shared" si="59"/>
        <v>0.117982644030495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1.80590286686715</v>
      </c>
      <c r="P83" s="18">
        <f t="shared" si="62"/>
        <v>0.213065195095238</v>
      </c>
      <c r="Q83" s="23">
        <f t="shared" si="63"/>
        <v>0.0553969507247618</v>
      </c>
      <c r="R83" s="18">
        <f t="shared" si="64"/>
        <v>0.1355172</v>
      </c>
      <c r="S83" s="24">
        <f t="shared" si="65"/>
        <v>0.40878169505245</v>
      </c>
      <c r="T83" s="3">
        <v>0.01</v>
      </c>
      <c r="U83" s="25">
        <f t="shared" si="66"/>
        <v>0.0040878169505245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0.0140378169505245</v>
      </c>
      <c r="AU83" s="28">
        <f t="shared" si="70"/>
        <v>52.122</v>
      </c>
      <c r="AV83" s="1">
        <f t="shared" si="71"/>
        <v>0.26</v>
      </c>
      <c r="AW83" s="2">
        <f t="shared" si="72"/>
        <v>0.242408333333333</v>
      </c>
      <c r="AX83" s="1">
        <f t="shared" si="73"/>
        <v>308.970021579722</v>
      </c>
    </row>
    <row r="84" s="1" customFormat="1" spans="1:50">
      <c r="A84" s="13"/>
      <c r="B84" s="13"/>
      <c r="C84" s="16">
        <v>10</v>
      </c>
      <c r="D84" s="17">
        <v>11.5522598056129</v>
      </c>
      <c r="E84" s="19">
        <f t="shared" si="74"/>
        <v>15.4863801581</v>
      </c>
      <c r="F84" s="16" t="s">
        <v>73</v>
      </c>
      <c r="G84" s="13">
        <v>11</v>
      </c>
      <c r="H84" s="18">
        <f t="shared" si="57"/>
        <v>11.5522598056129</v>
      </c>
      <c r="I84" s="18">
        <f t="shared" si="58"/>
        <v>284.702259805613</v>
      </c>
      <c r="J84" s="18">
        <f t="shared" si="59"/>
        <v>0.0740242030536019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1.51319578818332</v>
      </c>
      <c r="O84" s="18">
        <f t="shared" si="75"/>
        <v>0.600861883588596</v>
      </c>
      <c r="P84" s="18">
        <f t="shared" si="62"/>
        <v>0.0444783220779319</v>
      </c>
      <c r="Q84" s="23">
        <f t="shared" si="63"/>
        <v>0.0115643637402623</v>
      </c>
      <c r="R84" s="18">
        <f t="shared" si="64"/>
        <v>0.1355172</v>
      </c>
      <c r="S84" s="24">
        <f t="shared" si="65"/>
        <v>0.0853350256665744</v>
      </c>
      <c r="T84" s="3">
        <v>0.01</v>
      </c>
      <c r="U84" s="25">
        <f t="shared" si="66"/>
        <v>0.000853350256665744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0.00634335025666574</v>
      </c>
      <c r="AU84" s="28">
        <f t="shared" si="70"/>
        <v>52.122</v>
      </c>
      <c r="AV84" s="1">
        <f t="shared" si="71"/>
        <v>0.26</v>
      </c>
      <c r="AW84" s="2">
        <f t="shared" si="72"/>
        <v>0.242408333333333</v>
      </c>
      <c r="AX84" s="1">
        <f t="shared" si="73"/>
        <v>139.616086503858</v>
      </c>
    </row>
    <row r="85" s="1" customFormat="1" spans="1:51">
      <c r="A85" s="13"/>
      <c r="B85" s="13"/>
      <c r="C85" s="16">
        <v>11</v>
      </c>
      <c r="D85" s="17">
        <v>6.37607917123333</v>
      </c>
      <c r="E85" s="19">
        <f t="shared" si="74"/>
        <v>11.5522598056129</v>
      </c>
      <c r="F85" s="16" t="s">
        <v>75</v>
      </c>
      <c r="G85" s="13">
        <v>12</v>
      </c>
      <c r="H85" s="18">
        <f t="shared" si="57"/>
        <v>6.37607917123333</v>
      </c>
      <c r="I85" s="18">
        <f t="shared" si="58"/>
        <v>279.526079171233</v>
      </c>
      <c r="J85" s="18">
        <f t="shared" si="59"/>
        <v>0.0392946560425835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1.07760356151066</v>
      </c>
      <c r="P85" s="18">
        <f t="shared" si="62"/>
        <v>0.0423440612998245</v>
      </c>
      <c r="Q85" s="23">
        <f t="shared" si="63"/>
        <v>0.0110094559379544</v>
      </c>
      <c r="R85" s="18">
        <f t="shared" si="64"/>
        <v>0.1355172</v>
      </c>
      <c r="S85" s="24">
        <f t="shared" si="65"/>
        <v>0.0812402849081473</v>
      </c>
      <c r="T85" s="3">
        <v>0.01</v>
      </c>
      <c r="U85" s="25">
        <f t="shared" si="66"/>
        <v>0.000812402849081473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0.00630240284908147</v>
      </c>
      <c r="AU85" s="28">
        <f t="shared" si="70"/>
        <v>52.122</v>
      </c>
      <c r="AV85" s="1">
        <f t="shared" si="71"/>
        <v>0.26</v>
      </c>
      <c r="AW85" s="2">
        <f t="shared" si="72"/>
        <v>0.242408333333333</v>
      </c>
      <c r="AX85" s="1">
        <f t="shared" si="73"/>
        <v>138.714840857933</v>
      </c>
      <c r="AY85" s="1">
        <f>SUM(AX74:AX85)</f>
        <v>2810.72823615085</v>
      </c>
    </row>
    <row r="86" s="1" customFormat="1" spans="1:46">
      <c r="A86" s="13"/>
      <c r="B86" s="13"/>
      <c r="C86" s="16">
        <v>12</v>
      </c>
      <c r="D86" s="17">
        <v>-1.74414593570968</v>
      </c>
      <c r="E86" s="19">
        <f t="shared" si="74"/>
        <v>6.37607917123333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-0.875635070806452</v>
      </c>
      <c r="E90" s="16"/>
      <c r="F90" s="16"/>
      <c r="G90" s="13">
        <v>1</v>
      </c>
      <c r="H90" s="18">
        <f t="shared" ref="H90:H101" si="76">E91</f>
        <v>-0.875635070806452</v>
      </c>
      <c r="I90" s="18">
        <f t="shared" ref="I90:I101" si="77">H90+273.15</f>
        <v>272.274364929194</v>
      </c>
      <c r="J90" s="18">
        <f t="shared" ref="J90:J101" si="78">EXP(($C$16*(I90-$C$14))/($C$17*I90*$C$14))</f>
        <v>0.0155388948767947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0.00442392337142345</v>
      </c>
      <c r="Q90" s="23">
        <f t="shared" ref="Q90:Q101" si="82">P90*$B$76</f>
        <v>0.0011502200765701</v>
      </c>
      <c r="R90" s="18">
        <f t="shared" ref="R90:R101" si="83">L90*$B$76</f>
        <v>0.074022</v>
      </c>
      <c r="S90" s="24">
        <f t="shared" ref="S90:S101" si="84">Q90/R90</f>
        <v>0.0155388948767947</v>
      </c>
      <c r="T90" s="3">
        <v>0.01</v>
      </c>
      <c r="U90" s="25">
        <f t="shared" ref="U90:U101" si="85">S90*T90</f>
        <v>0.000155388948767947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0.005</v>
      </c>
      <c r="AF90" s="3">
        <v>0.49</v>
      </c>
      <c r="AG90" s="25">
        <f t="shared" ref="AG90:AG101" si="86">AF90*AE90</f>
        <v>0.00245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0.015</v>
      </c>
      <c r="AR90" s="3">
        <v>0.5</v>
      </c>
      <c r="AS90" s="3">
        <f t="shared" ref="AS90:AS101" si="87">AR90*AQ90</f>
        <v>0.0075</v>
      </c>
      <c r="AT90" s="2">
        <f t="shared" ref="AT90:AT101" si="88">(AS90+AM90+AD90+AA90+U90+X90+AG90+AJ90+AP90)</f>
        <v>0.0101053889487679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$E$9/12</f>
        <v>0.169</v>
      </c>
      <c r="AX90" s="1">
        <f t="shared" ref="AX90:AX101" si="92">AW90*10000*AV90*0.67*AU90*AT90</f>
        <v>84.6984292397003</v>
      </c>
      <c r="AZ90" s="2">
        <f t="shared" ref="AZ90:AZ101" si="93">$E$10/12</f>
        <v>0.0337734757699737</v>
      </c>
      <c r="BA90" s="1">
        <f t="shared" ref="BA90:BA101" si="94">AZ90*10000*AV90*0.67*AU90*AT90</f>
        <v>16.9263925898334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-6.72137526845161</v>
      </c>
      <c r="E91" s="19">
        <f t="shared" ref="E91:E102" si="95">D90</f>
        <v>-0.875635070806452</v>
      </c>
      <c r="F91" s="16" t="s">
        <v>73</v>
      </c>
      <c r="G91" s="13">
        <v>2</v>
      </c>
      <c r="H91" s="18">
        <f t="shared" si="76"/>
        <v>-6.72137526845161</v>
      </c>
      <c r="I91" s="18">
        <f t="shared" si="77"/>
        <v>266.428624731548</v>
      </c>
      <c r="J91" s="18">
        <f t="shared" si="78"/>
        <v>0.00709018403903925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0.564976076628577</v>
      </c>
      <c r="P91" s="18">
        <f t="shared" si="81"/>
        <v>0.00400578436095095</v>
      </c>
      <c r="Q91" s="23">
        <f t="shared" si="82"/>
        <v>0.00104150393384725</v>
      </c>
      <c r="R91" s="18">
        <f t="shared" si="83"/>
        <v>0.074022</v>
      </c>
      <c r="S91" s="24">
        <f t="shared" si="84"/>
        <v>0.0140701944536387</v>
      </c>
      <c r="T91" s="3">
        <v>0.01</v>
      </c>
      <c r="U91" s="25">
        <f t="shared" si="85"/>
        <v>0.000140701944536387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0.00563070194453639</v>
      </c>
      <c r="AU91" s="28">
        <f t="shared" si="89"/>
        <v>28.47</v>
      </c>
      <c r="AV91" s="1">
        <f t="shared" si="90"/>
        <v>0.26</v>
      </c>
      <c r="AW91" s="2">
        <f t="shared" si="91"/>
        <v>0.169</v>
      </c>
      <c r="AX91" s="1">
        <f t="shared" si="92"/>
        <v>47.1937906236952</v>
      </c>
      <c r="AZ91" s="2">
        <f t="shared" si="93"/>
        <v>0.0337734757699737</v>
      </c>
      <c r="BA91" s="1">
        <f t="shared" si="94"/>
        <v>9.43135114865433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1.15166444225</v>
      </c>
      <c r="E92" s="19">
        <f t="shared" si="95"/>
        <v>-6.72137526845161</v>
      </c>
      <c r="F92" s="16" t="s">
        <v>73</v>
      </c>
      <c r="G92" s="13">
        <v>3</v>
      </c>
      <c r="H92" s="18">
        <f t="shared" si="76"/>
        <v>1.15166444225</v>
      </c>
      <c r="I92" s="18">
        <f t="shared" si="77"/>
        <v>274.30166444225</v>
      </c>
      <c r="J92" s="18">
        <f t="shared" si="78"/>
        <v>0.0202397204285022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0.845670292267625</v>
      </c>
      <c r="P92" s="18">
        <f t="shared" si="81"/>
        <v>0.0171161302901865</v>
      </c>
      <c r="Q92" s="23">
        <f t="shared" si="82"/>
        <v>0.00445019387544849</v>
      </c>
      <c r="R92" s="18">
        <f t="shared" si="83"/>
        <v>0.074022</v>
      </c>
      <c r="S92" s="24">
        <f t="shared" si="84"/>
        <v>0.0601198815953161</v>
      </c>
      <c r="T92" s="3">
        <v>0.01</v>
      </c>
      <c r="U92" s="25">
        <f t="shared" si="85"/>
        <v>0.000601198815953161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0.00609119881595316</v>
      </c>
      <c r="AU92" s="28">
        <f t="shared" si="89"/>
        <v>28.47</v>
      </c>
      <c r="AV92" s="1">
        <f t="shared" si="90"/>
        <v>0.26</v>
      </c>
      <c r="AW92" s="2">
        <f t="shared" si="91"/>
        <v>0.169</v>
      </c>
      <c r="AX92" s="1">
        <f t="shared" si="92"/>
        <v>51.0534502445703</v>
      </c>
      <c r="AZ92" s="2">
        <f t="shared" si="93"/>
        <v>0.0337734757699737</v>
      </c>
      <c r="BA92" s="1">
        <f t="shared" si="94"/>
        <v>10.2026773065595</v>
      </c>
    </row>
    <row r="93" s="1" customFormat="1" spans="1:53">
      <c r="A93" s="13"/>
      <c r="B93" s="13"/>
      <c r="C93" s="16">
        <v>3</v>
      </c>
      <c r="D93" s="17">
        <v>4.1591663776129</v>
      </c>
      <c r="E93" s="19">
        <f t="shared" si="95"/>
        <v>1.15166444225</v>
      </c>
      <c r="F93" s="16" t="s">
        <v>73</v>
      </c>
      <c r="G93" s="13">
        <v>4</v>
      </c>
      <c r="H93" s="18">
        <f t="shared" si="76"/>
        <v>4.1591663776129</v>
      </c>
      <c r="I93" s="18">
        <f t="shared" si="77"/>
        <v>277.309166377613</v>
      </c>
      <c r="J93" s="18">
        <f t="shared" si="78"/>
        <v>0.0297437467011916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1.11325416197744</v>
      </c>
      <c r="P93" s="18">
        <f t="shared" si="81"/>
        <v>0.0331123498079043</v>
      </c>
      <c r="Q93" s="23">
        <f t="shared" si="82"/>
        <v>0.00860921095005511</v>
      </c>
      <c r="R93" s="18">
        <f t="shared" si="83"/>
        <v>0.074022</v>
      </c>
      <c r="S93" s="24">
        <f t="shared" si="84"/>
        <v>0.116306111021792</v>
      </c>
      <c r="T93" s="3">
        <v>0.01</v>
      </c>
      <c r="U93" s="25">
        <f t="shared" si="85"/>
        <v>0.00116306111021792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0.00665306111021792</v>
      </c>
      <c r="AU93" s="28">
        <f t="shared" si="89"/>
        <v>28.47</v>
      </c>
      <c r="AV93" s="1">
        <f t="shared" si="90"/>
        <v>0.26</v>
      </c>
      <c r="AW93" s="2">
        <f t="shared" si="91"/>
        <v>0.169</v>
      </c>
      <c r="AX93" s="1">
        <f t="shared" si="92"/>
        <v>55.7627052781474</v>
      </c>
      <c r="AZ93" s="2">
        <f t="shared" si="93"/>
        <v>0.0337734757699737</v>
      </c>
      <c r="BA93" s="1">
        <f t="shared" si="94"/>
        <v>11.1437892046136</v>
      </c>
    </row>
    <row r="94" s="1" customFormat="1" spans="1:53">
      <c r="A94" s="13"/>
      <c r="B94" s="13"/>
      <c r="C94" s="16">
        <v>4</v>
      </c>
      <c r="D94" s="17">
        <v>13.5507425080333</v>
      </c>
      <c r="E94" s="19">
        <f t="shared" si="95"/>
        <v>4.1591663776129</v>
      </c>
      <c r="F94" s="16" t="s">
        <v>73</v>
      </c>
      <c r="G94" s="13">
        <v>5</v>
      </c>
      <c r="H94" s="18">
        <f t="shared" si="76"/>
        <v>13.5507425080333</v>
      </c>
      <c r="I94" s="18">
        <f t="shared" si="77"/>
        <v>286.700742508033</v>
      </c>
      <c r="J94" s="18">
        <f t="shared" si="78"/>
        <v>0.093952253790185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1.02613472156106</v>
      </c>
      <c r="O94" s="18">
        <f t="shared" si="96"/>
        <v>0.338707090608477</v>
      </c>
      <c r="P94" s="18">
        <f t="shared" si="81"/>
        <v>0.0318222945373828</v>
      </c>
      <c r="Q94" s="23">
        <f t="shared" si="82"/>
        <v>0.00827379657971953</v>
      </c>
      <c r="R94" s="18">
        <f t="shared" si="83"/>
        <v>0.074022</v>
      </c>
      <c r="S94" s="24">
        <f t="shared" si="84"/>
        <v>0.111774831532781</v>
      </c>
      <c r="T94" s="3">
        <v>0.01</v>
      </c>
      <c r="U94" s="25">
        <f t="shared" si="85"/>
        <v>0.00111774831532781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0.00660774831532781</v>
      </c>
      <c r="AU94" s="28">
        <f t="shared" si="89"/>
        <v>28.47</v>
      </c>
      <c r="AV94" s="1">
        <f t="shared" si="90"/>
        <v>0.26</v>
      </c>
      <c r="AW94" s="2">
        <f t="shared" si="91"/>
        <v>0.169</v>
      </c>
      <c r="AX94" s="1">
        <f t="shared" si="92"/>
        <v>55.3829155866164</v>
      </c>
      <c r="AZ94" s="2">
        <f t="shared" si="93"/>
        <v>0.0337734757699737</v>
      </c>
      <c r="BA94" s="1">
        <f t="shared" si="94"/>
        <v>11.0678908735804</v>
      </c>
    </row>
    <row r="95" s="1" customFormat="1" spans="1:53">
      <c r="A95" s="13"/>
      <c r="B95" s="13"/>
      <c r="C95" s="16">
        <v>5</v>
      </c>
      <c r="D95" s="17">
        <v>16.9405557487097</v>
      </c>
      <c r="E95" s="19">
        <f t="shared" si="95"/>
        <v>13.5507425080333</v>
      </c>
      <c r="F95" s="16" t="s">
        <v>75</v>
      </c>
      <c r="G95" s="13">
        <v>6</v>
      </c>
      <c r="H95" s="18">
        <f t="shared" si="76"/>
        <v>16.9405557487097</v>
      </c>
      <c r="I95" s="18">
        <f t="shared" si="77"/>
        <v>290.09055574871</v>
      </c>
      <c r="J95" s="18">
        <f t="shared" si="78"/>
        <v>0.139719832643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0.591584796071094</v>
      </c>
      <c r="P95" s="18">
        <f t="shared" si="81"/>
        <v>0.0826561287011965</v>
      </c>
      <c r="Q95" s="23">
        <f t="shared" si="82"/>
        <v>0.0214905934623111</v>
      </c>
      <c r="R95" s="18">
        <f t="shared" si="83"/>
        <v>0.074022</v>
      </c>
      <c r="S95" s="24">
        <f t="shared" si="84"/>
        <v>0.290327111700725</v>
      </c>
      <c r="T95" s="3">
        <v>0.01</v>
      </c>
      <c r="U95" s="25">
        <f t="shared" si="85"/>
        <v>0.00290327111700725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0.005</v>
      </c>
      <c r="AF95" s="3">
        <v>0.49</v>
      </c>
      <c r="AG95" s="25">
        <f t="shared" si="86"/>
        <v>0.00245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0.015</v>
      </c>
      <c r="AR95" s="3">
        <v>0.5</v>
      </c>
      <c r="AS95" s="3">
        <f t="shared" si="87"/>
        <v>0.0075</v>
      </c>
      <c r="AT95" s="2">
        <f t="shared" si="88"/>
        <v>0.0128532711170073</v>
      </c>
      <c r="AU95" s="28">
        <f t="shared" si="89"/>
        <v>28.47</v>
      </c>
      <c r="AV95" s="1">
        <f t="shared" si="90"/>
        <v>0.26</v>
      </c>
      <c r="AW95" s="2">
        <f t="shared" si="91"/>
        <v>0.169</v>
      </c>
      <c r="AX95" s="1">
        <f t="shared" si="92"/>
        <v>107.729834024375</v>
      </c>
      <c r="AZ95" s="2">
        <f t="shared" si="93"/>
        <v>0.0337734757699737</v>
      </c>
      <c r="BA95" s="1">
        <f t="shared" si="94"/>
        <v>21.5290588113935</v>
      </c>
    </row>
    <row r="96" s="1" customFormat="1" spans="1:53">
      <c r="A96" s="13"/>
      <c r="B96" s="13"/>
      <c r="C96" s="16">
        <v>6</v>
      </c>
      <c r="D96" s="17">
        <v>22.3619739593333</v>
      </c>
      <c r="E96" s="19">
        <f t="shared" si="95"/>
        <v>16.9405557487097</v>
      </c>
      <c r="F96" s="16" t="s">
        <v>73</v>
      </c>
      <c r="G96" s="13">
        <v>7</v>
      </c>
      <c r="H96" s="18">
        <f t="shared" si="76"/>
        <v>22.3619739593333</v>
      </c>
      <c r="I96" s="18">
        <f t="shared" si="77"/>
        <v>295.511973959333</v>
      </c>
      <c r="J96" s="18">
        <f t="shared" si="78"/>
        <v>0.258633322148794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0.793628667369897</v>
      </c>
      <c r="P96" s="18">
        <f t="shared" si="81"/>
        <v>0.205258818794397</v>
      </c>
      <c r="Q96" s="23">
        <f t="shared" si="82"/>
        <v>0.0533672928865432</v>
      </c>
      <c r="R96" s="18">
        <f t="shared" si="83"/>
        <v>0.074022</v>
      </c>
      <c r="S96" s="24">
        <f t="shared" si="84"/>
        <v>0.720965292569009</v>
      </c>
      <c r="T96" s="3">
        <v>0.01</v>
      </c>
      <c r="U96" s="25">
        <f t="shared" si="85"/>
        <v>0.00720965292569009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0.0171596529256901</v>
      </c>
      <c r="AU96" s="28">
        <f t="shared" si="89"/>
        <v>28.47</v>
      </c>
      <c r="AV96" s="1">
        <f t="shared" si="90"/>
        <v>0.26</v>
      </c>
      <c r="AW96" s="2">
        <f t="shared" si="91"/>
        <v>0.169</v>
      </c>
      <c r="AX96" s="1">
        <f t="shared" si="92"/>
        <v>143.823820782433</v>
      </c>
      <c r="AZ96" s="2">
        <f t="shared" si="93"/>
        <v>0.0337734757699737</v>
      </c>
      <c r="BA96" s="1">
        <f t="shared" si="94"/>
        <v>28.7421912801215</v>
      </c>
    </row>
    <row r="97" s="1" customFormat="1" spans="1:53">
      <c r="A97" s="13"/>
      <c r="B97" s="13"/>
      <c r="C97" s="16">
        <v>7</v>
      </c>
      <c r="D97" s="17">
        <v>22.7314544683871</v>
      </c>
      <c r="E97" s="19">
        <f t="shared" si="95"/>
        <v>22.3619739593333</v>
      </c>
      <c r="F97" s="16" t="s">
        <v>73</v>
      </c>
      <c r="G97" s="13">
        <v>8</v>
      </c>
      <c r="H97" s="18">
        <f t="shared" si="76"/>
        <v>22.7314544683871</v>
      </c>
      <c r="I97" s="18">
        <f t="shared" si="77"/>
        <v>295.881454468387</v>
      </c>
      <c r="J97" s="18">
        <f t="shared" si="78"/>
        <v>0.269496679143026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0.873069848575501</v>
      </c>
      <c r="P97" s="18">
        <f t="shared" si="81"/>
        <v>0.235289424851002</v>
      </c>
      <c r="Q97" s="23">
        <f t="shared" si="82"/>
        <v>0.0611752504612605</v>
      </c>
      <c r="R97" s="18">
        <f t="shared" si="83"/>
        <v>0.074022</v>
      </c>
      <c r="S97" s="24">
        <f t="shared" si="84"/>
        <v>0.826446873379002</v>
      </c>
      <c r="T97" s="3">
        <v>0.01</v>
      </c>
      <c r="U97" s="25">
        <f t="shared" si="85"/>
        <v>0.00826446873379002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0.01821446873379</v>
      </c>
      <c r="AU97" s="28">
        <f t="shared" si="89"/>
        <v>28.47</v>
      </c>
      <c r="AV97" s="1">
        <f t="shared" si="90"/>
        <v>0.26</v>
      </c>
      <c r="AW97" s="2">
        <f t="shared" si="91"/>
        <v>0.169</v>
      </c>
      <c r="AX97" s="1">
        <f t="shared" si="92"/>
        <v>152.664771144285</v>
      </c>
      <c r="AZ97" s="2">
        <f t="shared" si="93"/>
        <v>0.0337734757699737</v>
      </c>
      <c r="BA97" s="1">
        <f t="shared" si="94"/>
        <v>30.5089937820716</v>
      </c>
    </row>
    <row r="98" s="1" customFormat="1" spans="1:53">
      <c r="A98" s="13"/>
      <c r="B98" s="13"/>
      <c r="C98" s="16">
        <v>8</v>
      </c>
      <c r="D98" s="17">
        <v>21.6673361045161</v>
      </c>
      <c r="E98" s="19">
        <f t="shared" si="95"/>
        <v>22.7314544683871</v>
      </c>
      <c r="F98" s="16" t="s">
        <v>73</v>
      </c>
      <c r="G98" s="13">
        <v>9</v>
      </c>
      <c r="H98" s="18">
        <f t="shared" si="76"/>
        <v>21.6673361045161</v>
      </c>
      <c r="I98" s="18">
        <f t="shared" si="77"/>
        <v>294.817336104516</v>
      </c>
      <c r="J98" s="18">
        <f t="shared" si="78"/>
        <v>0.239314445840246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0.922480423724499</v>
      </c>
      <c r="P98" s="18">
        <f t="shared" si="81"/>
        <v>0.220762891402104</v>
      </c>
      <c r="Q98" s="23">
        <f t="shared" si="82"/>
        <v>0.057398351764547</v>
      </c>
      <c r="R98" s="18">
        <f t="shared" si="83"/>
        <v>0.074022</v>
      </c>
      <c r="S98" s="24">
        <f t="shared" si="84"/>
        <v>0.775422871099767</v>
      </c>
      <c r="T98" s="3">
        <v>0.01</v>
      </c>
      <c r="U98" s="25">
        <f t="shared" si="85"/>
        <v>0.00775422871099767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0.0177042287109977</v>
      </c>
      <c r="AU98" s="28">
        <f t="shared" si="89"/>
        <v>28.47</v>
      </c>
      <c r="AV98" s="1">
        <f t="shared" si="90"/>
        <v>0.26</v>
      </c>
      <c r="AW98" s="2">
        <f t="shared" si="91"/>
        <v>0.169</v>
      </c>
      <c r="AX98" s="1">
        <f t="shared" si="92"/>
        <v>148.388188749997</v>
      </c>
      <c r="AZ98" s="2">
        <f t="shared" si="93"/>
        <v>0.0337734757699737</v>
      </c>
      <c r="BA98" s="1">
        <f t="shared" si="94"/>
        <v>29.6543485047236</v>
      </c>
    </row>
    <row r="99" s="1" customFormat="1" spans="1:53">
      <c r="A99" s="13"/>
      <c r="B99" s="13"/>
      <c r="C99" s="16">
        <v>9</v>
      </c>
      <c r="D99" s="17">
        <v>15.4863801581</v>
      </c>
      <c r="E99" s="19">
        <f t="shared" si="95"/>
        <v>21.6673361045161</v>
      </c>
      <c r="F99" s="16" t="s">
        <v>73</v>
      </c>
      <c r="G99" s="13">
        <v>10</v>
      </c>
      <c r="H99" s="18">
        <f t="shared" si="76"/>
        <v>15.4863801581</v>
      </c>
      <c r="I99" s="18">
        <f t="shared" si="77"/>
        <v>288.6363801581</v>
      </c>
      <c r="J99" s="18">
        <f t="shared" si="78"/>
        <v>0.117982644030495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0.986417532322395</v>
      </c>
      <c r="P99" s="18">
        <f t="shared" si="81"/>
        <v>0.116380148581432</v>
      </c>
      <c r="Q99" s="23">
        <f t="shared" si="82"/>
        <v>0.0302588386311724</v>
      </c>
      <c r="R99" s="18">
        <f t="shared" si="83"/>
        <v>0.074022</v>
      </c>
      <c r="S99" s="24">
        <f t="shared" si="84"/>
        <v>0.40878169505245</v>
      </c>
      <c r="T99" s="3">
        <v>0.01</v>
      </c>
      <c r="U99" s="25">
        <f t="shared" si="85"/>
        <v>0.0040878169505245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0.0140378169505245</v>
      </c>
      <c r="AU99" s="28">
        <f t="shared" si="89"/>
        <v>28.47</v>
      </c>
      <c r="AV99" s="1">
        <f t="shared" si="90"/>
        <v>0.26</v>
      </c>
      <c r="AW99" s="2">
        <f t="shared" si="91"/>
        <v>0.169</v>
      </c>
      <c r="AX99" s="1">
        <f t="shared" si="92"/>
        <v>117.658118029077</v>
      </c>
      <c r="AZ99" s="2">
        <f t="shared" si="93"/>
        <v>0.0337734757699737</v>
      </c>
      <c r="BA99" s="1">
        <f t="shared" si="94"/>
        <v>23.5131573869569</v>
      </c>
    </row>
    <row r="100" s="1" customFormat="1" spans="1:53">
      <c r="A100" s="13"/>
      <c r="B100" s="13"/>
      <c r="C100" s="16">
        <v>10</v>
      </c>
      <c r="D100" s="17">
        <v>11.5522598056129</v>
      </c>
      <c r="E100" s="19">
        <f t="shared" si="95"/>
        <v>15.4863801581</v>
      </c>
      <c r="F100" s="16" t="s">
        <v>73</v>
      </c>
      <c r="G100" s="13">
        <v>11</v>
      </c>
      <c r="H100" s="18">
        <f t="shared" si="76"/>
        <v>11.5522598056129</v>
      </c>
      <c r="I100" s="18">
        <f t="shared" si="77"/>
        <v>284.702259805613</v>
      </c>
      <c r="J100" s="18">
        <f t="shared" si="78"/>
        <v>0.0740242030536019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0.826535514553914</v>
      </c>
      <c r="O100" s="18">
        <f t="shared" si="96"/>
        <v>0.328201869187048</v>
      </c>
      <c r="P100" s="18">
        <f t="shared" si="81"/>
        <v>0.0242948818072737</v>
      </c>
      <c r="Q100" s="23">
        <f t="shared" si="82"/>
        <v>0.00631666926989117</v>
      </c>
      <c r="R100" s="18">
        <f t="shared" si="83"/>
        <v>0.074022</v>
      </c>
      <c r="S100" s="24">
        <f t="shared" si="84"/>
        <v>0.0853350256665744</v>
      </c>
      <c r="T100" s="3">
        <v>0.01</v>
      </c>
      <c r="U100" s="25">
        <f t="shared" si="85"/>
        <v>0.000853350256665744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0.00634335025666574</v>
      </c>
      <c r="AU100" s="28">
        <f t="shared" si="89"/>
        <v>28.47</v>
      </c>
      <c r="AV100" s="1">
        <f t="shared" si="90"/>
        <v>0.26</v>
      </c>
      <c r="AW100" s="2">
        <f t="shared" si="91"/>
        <v>0.169</v>
      </c>
      <c r="AX100" s="1">
        <f t="shared" si="92"/>
        <v>53.1668603336978</v>
      </c>
      <c r="AZ100" s="2">
        <f t="shared" si="93"/>
        <v>0.0337734757699737</v>
      </c>
      <c r="BA100" s="1">
        <f t="shared" si="94"/>
        <v>10.6250276286729</v>
      </c>
    </row>
    <row r="101" s="1" customFormat="1" spans="1:54">
      <c r="A101" s="13"/>
      <c r="B101" s="13"/>
      <c r="C101" s="16">
        <v>11</v>
      </c>
      <c r="D101" s="17">
        <v>6.37607917123333</v>
      </c>
      <c r="E101" s="19">
        <f t="shared" si="95"/>
        <v>11.5522598056129</v>
      </c>
      <c r="F101" s="16" t="s">
        <v>75</v>
      </c>
      <c r="G101" s="13">
        <v>12</v>
      </c>
      <c r="H101" s="18">
        <f t="shared" si="76"/>
        <v>6.37607917123333</v>
      </c>
      <c r="I101" s="18">
        <f t="shared" si="77"/>
        <v>279.526079171233</v>
      </c>
      <c r="J101" s="18">
        <f t="shared" si="78"/>
        <v>0.0392946560425835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0.588606987379774</v>
      </c>
      <c r="P101" s="18">
        <f t="shared" si="81"/>
        <v>0.0231291091133495</v>
      </c>
      <c r="Q101" s="23">
        <f t="shared" si="82"/>
        <v>0.00601356836947088</v>
      </c>
      <c r="R101" s="18">
        <f t="shared" si="83"/>
        <v>0.074022</v>
      </c>
      <c r="S101" s="24">
        <f t="shared" si="84"/>
        <v>0.0812402849081472</v>
      </c>
      <c r="T101" s="3">
        <v>0.01</v>
      </c>
      <c r="U101" s="25">
        <f t="shared" si="85"/>
        <v>0.000812402849081472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0.00630240284908147</v>
      </c>
      <c r="AU101" s="28">
        <f t="shared" si="89"/>
        <v>28.47</v>
      </c>
      <c r="AV101" s="1">
        <f t="shared" si="90"/>
        <v>0.26</v>
      </c>
      <c r="AW101" s="2">
        <f t="shared" si="91"/>
        <v>0.169</v>
      </c>
      <c r="AX101" s="1">
        <f t="shared" si="92"/>
        <v>52.8236591841519</v>
      </c>
      <c r="AY101" s="1">
        <f>SUM(AX90:AX101)</f>
        <v>1070.34654322075</v>
      </c>
      <c r="AZ101" s="2">
        <f t="shared" si="93"/>
        <v>0.0337734757699737</v>
      </c>
      <c r="BA101" s="1">
        <f t="shared" si="94"/>
        <v>10.5564412635343</v>
      </c>
      <c r="BB101" s="1">
        <f>SUM(BA90:BA101)</f>
        <v>213.901319780715</v>
      </c>
    </row>
    <row r="102" s="1" customFormat="1" spans="1:46">
      <c r="A102" s="13"/>
      <c r="B102" s="13"/>
      <c r="C102" s="16">
        <v>12</v>
      </c>
      <c r="D102" s="17">
        <v>-1.74414593570968</v>
      </c>
      <c r="E102" s="19">
        <f t="shared" si="95"/>
        <v>6.37607917123333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</sheetData>
  <mergeCells count="5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10</v>
      </c>
      <c r="B2" s="5" t="s">
        <v>11</v>
      </c>
      <c r="C2" s="3"/>
      <c r="D2" s="3"/>
      <c r="E2" s="6">
        <v>743.6419</v>
      </c>
      <c r="F2" s="3">
        <v>734.672</v>
      </c>
      <c r="G2" s="7">
        <f>(F2+F3+F4)/3</f>
        <v>1194.134</v>
      </c>
      <c r="H2" s="3">
        <v>0.18</v>
      </c>
      <c r="I2" s="20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</v>
      </c>
      <c r="B5" s="5" t="s">
        <v>16</v>
      </c>
      <c r="C5" s="3"/>
      <c r="D5" s="3"/>
      <c r="E5" s="6">
        <v>3369.76434306043</v>
      </c>
      <c r="F5" s="3">
        <v>91.104</v>
      </c>
      <c r="G5" s="7">
        <f>(F5+F6)/2</f>
        <v>92.50925</v>
      </c>
      <c r="H5" s="3">
        <v>0.18</v>
      </c>
      <c r="I5" s="20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5</v>
      </c>
      <c r="B7" s="5"/>
      <c r="C7" s="3"/>
      <c r="D7" s="3"/>
      <c r="E7" s="12">
        <v>935.921751474932</v>
      </c>
      <c r="F7" s="3">
        <v>122.786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6</v>
      </c>
      <c r="B8" s="5"/>
      <c r="C8" s="3"/>
      <c r="D8" s="3"/>
      <c r="E8" s="12">
        <v>12.456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7</v>
      </c>
      <c r="B9" s="5"/>
      <c r="C9" s="3"/>
      <c r="D9" s="3"/>
      <c r="E9" s="12">
        <v>47.304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8</v>
      </c>
      <c r="B10" s="5"/>
      <c r="C10" s="3"/>
      <c r="D10" s="3"/>
      <c r="E10" s="12">
        <v>18.9581556884672</v>
      </c>
      <c r="F10" s="3">
        <v>341.64</v>
      </c>
      <c r="G10" s="3"/>
      <c r="H10" s="3">
        <v>0.33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9</v>
      </c>
      <c r="B11" s="5"/>
      <c r="C11" s="3"/>
      <c r="D11" s="3"/>
      <c r="E11" s="12">
        <v>2.5512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AV38+AV53+BB69+AY85+AY101+BB101+AY116+AG69</f>
        <v>26392728.6447338</v>
      </c>
      <c r="J14" s="14" t="s">
        <v>22</v>
      </c>
      <c r="K14" s="14">
        <f>I14/(10000*1000)</f>
        <v>2.63927286447338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26717705.534794</v>
      </c>
      <c r="J15" s="14" t="s">
        <v>22</v>
      </c>
      <c r="K15" s="14">
        <f>I15/(10000*1000)</f>
        <v>2.6717705534794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-8.01705405748387</v>
      </c>
      <c r="E27" s="16"/>
      <c r="F27" s="16"/>
      <c r="G27" s="13">
        <v>1</v>
      </c>
      <c r="H27" s="18">
        <f t="shared" ref="H27:H38" si="0">E28</f>
        <v>-8.01705405748387</v>
      </c>
      <c r="I27" s="18">
        <f t="shared" ref="I27:I38" si="1">H27+273.15</f>
        <v>265.132945942516</v>
      </c>
      <c r="J27" s="18">
        <f t="shared" ref="J27:J38" si="2">EXP(($C$16*(I27-$C$14))/($C$17*I27*$C$14))</f>
        <v>0.00593054794788562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0.00590155745266704</v>
      </c>
      <c r="Q27" s="23">
        <f t="shared" ref="Q27:Q38" si="6">P27*$B$29</f>
        <v>0.000806546185197829</v>
      </c>
      <c r="R27" s="18">
        <f t="shared" ref="R27:R38" si="7">L27*$B$29</f>
        <v>0.135998594444444</v>
      </c>
      <c r="S27" s="24">
        <f t="shared" ref="S27:S38" si="8">Q27/R27</f>
        <v>0.00593054794788562</v>
      </c>
      <c r="T27" s="3">
        <v>0.01</v>
      </c>
      <c r="U27" s="25">
        <f t="shared" ref="U27:U38" si="9">S27*T27</f>
        <v>5.93054794788562e-5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0.0219593054794789</v>
      </c>
      <c r="AR27" s="28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61.9701583333333</v>
      </c>
      <c r="AU27" s="1">
        <f t="shared" ref="AU27:AU38" si="17">AT27*10000*AS27*0.67*AR27*AQ27</f>
        <v>123996.786088772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-13.9625496312903</v>
      </c>
      <c r="E28" s="19">
        <f t="shared" ref="E28:E39" si="18">D27</f>
        <v>-8.01705405748387</v>
      </c>
      <c r="F28" s="16" t="s">
        <v>73</v>
      </c>
      <c r="G28" s="13">
        <v>2</v>
      </c>
      <c r="H28" s="18">
        <f t="shared" si="0"/>
        <v>-13.9625496312903</v>
      </c>
      <c r="I28" s="18">
        <f t="shared" si="1"/>
        <v>259.18745036871</v>
      </c>
      <c r="J28" s="18">
        <f t="shared" si="2"/>
        <v>0.00255410401336946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1.98432177588067</v>
      </c>
      <c r="P28" s="18">
        <f t="shared" si="5"/>
        <v>0.00506816421159322</v>
      </c>
      <c r="Q28" s="23">
        <f t="shared" si="6"/>
        <v>0.000692649108917741</v>
      </c>
      <c r="R28" s="18">
        <f t="shared" si="7"/>
        <v>0.135998594444444</v>
      </c>
      <c r="S28" s="24">
        <f t="shared" si="8"/>
        <v>0.00509306079042374</v>
      </c>
      <c r="T28" s="3">
        <v>0.01</v>
      </c>
      <c r="U28" s="25">
        <f t="shared" si="9"/>
        <v>5.09306079042374e-5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0.0219509306079042</v>
      </c>
      <c r="AR28" s="28">
        <f t="shared" si="15"/>
        <v>99.5111666666667</v>
      </c>
      <c r="AS28" s="1">
        <f t="shared" si="16"/>
        <v>0.136666666666667</v>
      </c>
      <c r="AT28" s="2">
        <f t="shared" ref="AT28:AT38" si="20">$E$2/12</f>
        <v>61.9701583333333</v>
      </c>
      <c r="AU28" s="1">
        <f t="shared" si="17"/>
        <v>123949.496015772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-4.05294700964286</v>
      </c>
      <c r="E29" s="19">
        <f t="shared" si="18"/>
        <v>-13.9625496312903</v>
      </c>
      <c r="F29" s="16" t="s">
        <v>73</v>
      </c>
      <c r="G29" s="13">
        <v>3</v>
      </c>
      <c r="H29" s="18">
        <f t="shared" si="0"/>
        <v>-4.05294700964286</v>
      </c>
      <c r="I29" s="18">
        <f t="shared" si="1"/>
        <v>269.097052990357</v>
      </c>
      <c r="J29" s="18">
        <f t="shared" si="2"/>
        <v>0.0101869316903189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2.97436527833574</v>
      </c>
      <c r="P29" s="18">
        <f t="shared" si="5"/>
        <v>0.0302996559124625</v>
      </c>
      <c r="Q29" s="23">
        <f t="shared" si="6"/>
        <v>0.00414095297470322</v>
      </c>
      <c r="R29" s="18">
        <f t="shared" si="7"/>
        <v>0.135998594444444</v>
      </c>
      <c r="S29" s="24">
        <f t="shared" si="8"/>
        <v>0.0304484983217587</v>
      </c>
      <c r="T29" s="3">
        <v>0.01</v>
      </c>
      <c r="U29" s="25">
        <f t="shared" si="9"/>
        <v>0.000304484983217587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0.0222044849832176</v>
      </c>
      <c r="AR29" s="28">
        <f t="shared" si="15"/>
        <v>99.5111666666667</v>
      </c>
      <c r="AS29" s="1">
        <f t="shared" si="16"/>
        <v>0.136666666666667</v>
      </c>
      <c r="AT29" s="2">
        <f t="shared" si="20"/>
        <v>61.9701583333333</v>
      </c>
      <c r="AU29" s="1">
        <f t="shared" si="17"/>
        <v>125381.231990617</v>
      </c>
    </row>
    <row r="30" s="1" customFormat="1" spans="1:47">
      <c r="A30" s="13"/>
      <c r="B30" s="13"/>
      <c r="C30" s="16">
        <v>3</v>
      </c>
      <c r="D30" s="17">
        <v>-2.1289053853871</v>
      </c>
      <c r="E30" s="19">
        <f t="shared" si="18"/>
        <v>-4.05294700964286</v>
      </c>
      <c r="F30" s="16" t="s">
        <v>73</v>
      </c>
      <c r="G30" s="13">
        <v>4</v>
      </c>
      <c r="H30" s="18">
        <f t="shared" si="0"/>
        <v>-2.1289053853871</v>
      </c>
      <c r="I30" s="18">
        <f t="shared" si="1"/>
        <v>271.021094614613</v>
      </c>
      <c r="J30" s="18">
        <f t="shared" si="2"/>
        <v>0.013170487542886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3.93917728908994</v>
      </c>
      <c r="P30" s="18">
        <f t="shared" si="5"/>
        <v>0.0518808854151786</v>
      </c>
      <c r="Q30" s="23">
        <f t="shared" si="6"/>
        <v>0.00709038767340774</v>
      </c>
      <c r="R30" s="18">
        <f t="shared" si="7"/>
        <v>0.135998594444444</v>
      </c>
      <c r="S30" s="24">
        <f t="shared" si="8"/>
        <v>0.0521357423021321</v>
      </c>
      <c r="T30" s="3">
        <v>0.01</v>
      </c>
      <c r="U30" s="25">
        <f t="shared" si="9"/>
        <v>0.000521357423021321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0.0224213574230213</v>
      </c>
      <c r="AR30" s="28">
        <f t="shared" si="15"/>
        <v>99.5111666666667</v>
      </c>
      <c r="AS30" s="1">
        <f t="shared" si="16"/>
        <v>0.136666666666667</v>
      </c>
      <c r="AT30" s="2">
        <f t="shared" si="20"/>
        <v>61.9701583333333</v>
      </c>
      <c r="AU30" s="1">
        <f t="shared" si="17"/>
        <v>126605.837456944</v>
      </c>
    </row>
    <row r="31" s="1" customFormat="1" spans="1:47">
      <c r="A31" s="13"/>
      <c r="B31" s="13"/>
      <c r="C31" s="16">
        <v>4</v>
      </c>
      <c r="D31" s="17">
        <v>9.48331184096667</v>
      </c>
      <c r="E31" s="19">
        <f t="shared" si="18"/>
        <v>-2.1289053853871</v>
      </c>
      <c r="F31" s="16" t="s">
        <v>73</v>
      </c>
      <c r="G31" s="13">
        <v>5</v>
      </c>
      <c r="H31" s="18">
        <f t="shared" si="0"/>
        <v>9.48331184096667</v>
      </c>
      <c r="I31" s="18">
        <f t="shared" si="1"/>
        <v>282.633311840967</v>
      </c>
      <c r="J31" s="18">
        <f t="shared" si="2"/>
        <v>0.0576298178555414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3.69293158349103</v>
      </c>
      <c r="O31" s="18">
        <f t="shared" si="19"/>
        <v>1.18947648685041</v>
      </c>
      <c r="P31" s="18">
        <f t="shared" si="5"/>
        <v>0.0685493132806382</v>
      </c>
      <c r="Q31" s="23">
        <f t="shared" si="6"/>
        <v>0.00936840614835388</v>
      </c>
      <c r="R31" s="18">
        <f t="shared" si="7"/>
        <v>0.135998594444444</v>
      </c>
      <c r="S31" s="24">
        <f t="shared" si="8"/>
        <v>0.0688860512612201</v>
      </c>
      <c r="T31" s="3">
        <v>0.01</v>
      </c>
      <c r="U31" s="25">
        <f t="shared" si="9"/>
        <v>0.000688860512612201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0.0225888605126122</v>
      </c>
      <c r="AR31" s="28">
        <f t="shared" si="15"/>
        <v>99.5111666666667</v>
      </c>
      <c r="AS31" s="1">
        <f t="shared" si="16"/>
        <v>0.136666666666667</v>
      </c>
      <c r="AT31" s="2">
        <f t="shared" si="20"/>
        <v>61.9701583333333</v>
      </c>
      <c r="AU31" s="1">
        <f t="shared" si="17"/>
        <v>127551.670866321</v>
      </c>
    </row>
    <row r="32" s="1" customFormat="1" spans="1:47">
      <c r="A32" s="13"/>
      <c r="B32" s="13"/>
      <c r="C32" s="16">
        <v>5</v>
      </c>
      <c r="D32" s="17">
        <v>13.2390425353226</v>
      </c>
      <c r="E32" s="19">
        <f t="shared" si="18"/>
        <v>9.48331184096667</v>
      </c>
      <c r="F32" s="16" t="s">
        <v>75</v>
      </c>
      <c r="G32" s="13">
        <v>6</v>
      </c>
      <c r="H32" s="18">
        <f t="shared" si="0"/>
        <v>13.2390425353226</v>
      </c>
      <c r="I32" s="18">
        <f t="shared" si="1"/>
        <v>286.389042535323</v>
      </c>
      <c r="J32" s="18">
        <f t="shared" si="2"/>
        <v>0.0905428940843931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2.11603884023643</v>
      </c>
      <c r="P32" s="18">
        <f t="shared" si="5"/>
        <v>0.191592280589989</v>
      </c>
      <c r="Q32" s="23">
        <f t="shared" si="6"/>
        <v>0.0261842783472986</v>
      </c>
      <c r="R32" s="18">
        <f t="shared" si="7"/>
        <v>0.135998594444444</v>
      </c>
      <c r="S32" s="24">
        <f t="shared" si="8"/>
        <v>0.192533448262915</v>
      </c>
      <c r="T32" s="3">
        <v>0.01</v>
      </c>
      <c r="U32" s="25">
        <f t="shared" si="9"/>
        <v>0.00192533448262915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0.0238253344826291</v>
      </c>
      <c r="AR32" s="28">
        <f t="shared" si="15"/>
        <v>99.5111666666667</v>
      </c>
      <c r="AS32" s="1">
        <f t="shared" si="16"/>
        <v>0.136666666666667</v>
      </c>
      <c r="AT32" s="2">
        <f t="shared" si="20"/>
        <v>61.9701583333333</v>
      </c>
      <c r="AU32" s="1">
        <f t="shared" si="17"/>
        <v>134533.622026288</v>
      </c>
    </row>
    <row r="33" s="1" customFormat="1" spans="1:47">
      <c r="A33" s="13"/>
      <c r="B33" s="13"/>
      <c r="C33" s="16">
        <v>6</v>
      </c>
      <c r="D33" s="17">
        <v>18.5025369866667</v>
      </c>
      <c r="E33" s="19">
        <f t="shared" si="18"/>
        <v>13.2390425353226</v>
      </c>
      <c r="F33" s="16" t="s">
        <v>73</v>
      </c>
      <c r="G33" s="13">
        <v>7</v>
      </c>
      <c r="H33" s="18">
        <f t="shared" si="0"/>
        <v>18.5025369866667</v>
      </c>
      <c r="I33" s="18">
        <f t="shared" si="1"/>
        <v>291.652536986667</v>
      </c>
      <c r="J33" s="18">
        <f t="shared" si="2"/>
        <v>0.167234810938819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2.91955822631311</v>
      </c>
      <c r="P33" s="18">
        <f t="shared" si="5"/>
        <v>0.488251768002347</v>
      </c>
      <c r="Q33" s="23">
        <f t="shared" si="6"/>
        <v>0.0667277416269874</v>
      </c>
      <c r="R33" s="18">
        <f t="shared" si="7"/>
        <v>0.135998594444444</v>
      </c>
      <c r="S33" s="24">
        <f t="shared" si="8"/>
        <v>0.490650229876058</v>
      </c>
      <c r="T33" s="3">
        <v>0.01</v>
      </c>
      <c r="U33" s="25">
        <f t="shared" si="9"/>
        <v>0.00490650229876058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0.0343565022987606</v>
      </c>
      <c r="AR33" s="28">
        <f t="shared" si="15"/>
        <v>99.5111666666667</v>
      </c>
      <c r="AS33" s="1">
        <f t="shared" si="16"/>
        <v>0.136666666666667</v>
      </c>
      <c r="AT33" s="2">
        <f t="shared" si="20"/>
        <v>61.9701583333333</v>
      </c>
      <c r="AU33" s="1">
        <f t="shared" si="17"/>
        <v>193999.572084778</v>
      </c>
    </row>
    <row r="34" s="1" customFormat="1" spans="1:47">
      <c r="A34" s="13"/>
      <c r="B34" s="13"/>
      <c r="C34" s="16">
        <v>7</v>
      </c>
      <c r="D34" s="17">
        <v>19.9597871154839</v>
      </c>
      <c r="E34" s="19">
        <f t="shared" si="18"/>
        <v>18.5025369866667</v>
      </c>
      <c r="F34" s="16" t="s">
        <v>73</v>
      </c>
      <c r="G34" s="13">
        <v>8</v>
      </c>
      <c r="H34" s="18">
        <f t="shared" si="0"/>
        <v>19.9597871154839</v>
      </c>
      <c r="I34" s="18">
        <f t="shared" si="1"/>
        <v>293.109787115484</v>
      </c>
      <c r="J34" s="18">
        <f t="shared" si="2"/>
        <v>0.197428822058004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3.42641812497743</v>
      </c>
      <c r="P34" s="18">
        <f t="shared" si="5"/>
        <v>0.676473694292489</v>
      </c>
      <c r="Q34" s="23">
        <f t="shared" si="6"/>
        <v>0.0924514048866402</v>
      </c>
      <c r="R34" s="18">
        <f t="shared" si="7"/>
        <v>0.135998594444444</v>
      </c>
      <c r="S34" s="24">
        <f t="shared" si="8"/>
        <v>0.679796767490907</v>
      </c>
      <c r="T34" s="3">
        <v>0.01</v>
      </c>
      <c r="U34" s="25">
        <f t="shared" si="9"/>
        <v>0.00679796767490907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0.0362479676749091</v>
      </c>
      <c r="AR34" s="28">
        <f t="shared" si="15"/>
        <v>99.5111666666667</v>
      </c>
      <c r="AS34" s="1">
        <f t="shared" si="16"/>
        <v>0.136666666666667</v>
      </c>
      <c r="AT34" s="2">
        <f t="shared" si="20"/>
        <v>61.9701583333333</v>
      </c>
      <c r="AU34" s="1">
        <f t="shared" si="17"/>
        <v>204680.038635042</v>
      </c>
    </row>
    <row r="35" s="1" customFormat="1" spans="1:47">
      <c r="A35" s="13"/>
      <c r="B35" s="13"/>
      <c r="C35" s="16">
        <v>8</v>
      </c>
      <c r="D35" s="17">
        <v>19.11833698</v>
      </c>
      <c r="E35" s="19">
        <f t="shared" si="18"/>
        <v>19.9597871154839</v>
      </c>
      <c r="F35" s="16" t="s">
        <v>73</v>
      </c>
      <c r="G35" s="13">
        <v>9</v>
      </c>
      <c r="H35" s="18">
        <f t="shared" si="0"/>
        <v>19.11833698</v>
      </c>
      <c r="I35" s="18">
        <f t="shared" si="1"/>
        <v>292.26833698</v>
      </c>
      <c r="J35" s="18">
        <f t="shared" si="2"/>
        <v>0.179421857312948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3.74505609735161</v>
      </c>
      <c r="P35" s="18">
        <f t="shared" si="5"/>
        <v>0.671944920728006</v>
      </c>
      <c r="Q35" s="23">
        <f t="shared" si="6"/>
        <v>0.0918324724994942</v>
      </c>
      <c r="R35" s="18">
        <f t="shared" si="7"/>
        <v>0.135998594444444</v>
      </c>
      <c r="S35" s="24">
        <f t="shared" si="8"/>
        <v>0.675245747021362</v>
      </c>
      <c r="T35" s="3">
        <v>0.01</v>
      </c>
      <c r="U35" s="25">
        <f t="shared" si="9"/>
        <v>0.00675245747021362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0.0362024574702136</v>
      </c>
      <c r="AR35" s="28">
        <f t="shared" si="15"/>
        <v>99.5111666666667</v>
      </c>
      <c r="AS35" s="1">
        <f t="shared" si="16"/>
        <v>0.136666666666667</v>
      </c>
      <c r="AT35" s="2">
        <f t="shared" si="20"/>
        <v>61.9701583333333</v>
      </c>
      <c r="AU35" s="1">
        <f t="shared" si="17"/>
        <v>204423.057870247</v>
      </c>
    </row>
    <row r="36" s="1" customFormat="1" spans="1:47">
      <c r="A36" s="13"/>
      <c r="B36" s="13"/>
      <c r="C36" s="16">
        <v>9</v>
      </c>
      <c r="D36" s="17">
        <v>12.3320125204333</v>
      </c>
      <c r="E36" s="19">
        <f t="shared" si="18"/>
        <v>19.11833698</v>
      </c>
      <c r="F36" s="16" t="s">
        <v>73</v>
      </c>
      <c r="G36" s="13">
        <v>10</v>
      </c>
      <c r="H36" s="18">
        <f t="shared" si="0"/>
        <v>12.3320125204333</v>
      </c>
      <c r="I36" s="18">
        <f t="shared" si="1"/>
        <v>285.482012520433</v>
      </c>
      <c r="J36" s="18">
        <f t="shared" si="2"/>
        <v>0.0812722132753761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4.06822284329027</v>
      </c>
      <c r="P36" s="18">
        <f t="shared" si="5"/>
        <v>0.330633474571644</v>
      </c>
      <c r="Q36" s="23">
        <f t="shared" si="6"/>
        <v>0.0451865748581247</v>
      </c>
      <c r="R36" s="18">
        <f t="shared" si="7"/>
        <v>0.135998594444444</v>
      </c>
      <c r="S36" s="24">
        <f t="shared" si="8"/>
        <v>0.332257660770041</v>
      </c>
      <c r="T36" s="3">
        <v>0.01</v>
      </c>
      <c r="U36" s="25">
        <f t="shared" si="9"/>
        <v>0.00332257660770041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0.0252225766077004</v>
      </c>
      <c r="AR36" s="28">
        <f t="shared" si="15"/>
        <v>99.5111666666667</v>
      </c>
      <c r="AS36" s="1">
        <f t="shared" si="16"/>
        <v>0.136666666666667</v>
      </c>
      <c r="AT36" s="2">
        <f t="shared" si="20"/>
        <v>61.9701583333333</v>
      </c>
      <c r="AU36" s="1">
        <f t="shared" si="17"/>
        <v>142423.376693556</v>
      </c>
    </row>
    <row r="37" s="1" customFormat="1" spans="1:47">
      <c r="A37" s="13"/>
      <c r="B37" s="13"/>
      <c r="C37" s="16">
        <v>10</v>
      </c>
      <c r="D37" s="17">
        <v>6.65321952906451</v>
      </c>
      <c r="E37" s="19">
        <f t="shared" si="18"/>
        <v>12.3320125204333</v>
      </c>
      <c r="F37" s="16" t="s">
        <v>73</v>
      </c>
      <c r="G37" s="13">
        <v>11</v>
      </c>
      <c r="H37" s="18">
        <f t="shared" si="0"/>
        <v>6.65321952906451</v>
      </c>
      <c r="I37" s="18">
        <f t="shared" si="1"/>
        <v>279.803219529065</v>
      </c>
      <c r="J37" s="18">
        <f t="shared" si="2"/>
        <v>0.0406740473300704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3.55070990028269</v>
      </c>
      <c r="O37" s="18">
        <f t="shared" si="19"/>
        <v>1.1819911351026</v>
      </c>
      <c r="P37" s="18">
        <f t="shared" si="5"/>
        <v>0.0480763633728867</v>
      </c>
      <c r="Q37" s="23">
        <f t="shared" si="6"/>
        <v>0.00657043632762785</v>
      </c>
      <c r="R37" s="18">
        <f t="shared" si="7"/>
        <v>0.135998594444444</v>
      </c>
      <c r="S37" s="24">
        <f t="shared" si="8"/>
        <v>0.0483125311292234</v>
      </c>
      <c r="T37" s="3">
        <v>0.01</v>
      </c>
      <c r="U37" s="25">
        <f t="shared" si="9"/>
        <v>0.000483125311292234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0.0223831253112922</v>
      </c>
      <c r="AR37" s="28">
        <f t="shared" si="15"/>
        <v>99.5111666666667</v>
      </c>
      <c r="AS37" s="1">
        <f t="shared" si="16"/>
        <v>0.136666666666667</v>
      </c>
      <c r="AT37" s="2">
        <f t="shared" si="20"/>
        <v>61.9701583333333</v>
      </c>
      <c r="AU37" s="1">
        <f t="shared" si="17"/>
        <v>126389.953626545</v>
      </c>
    </row>
    <row r="38" s="1" customFormat="1" spans="1:48">
      <c r="A38" s="13"/>
      <c r="B38" s="13"/>
      <c r="C38" s="16">
        <v>11</v>
      </c>
      <c r="D38" s="17">
        <v>0.0589027797000003</v>
      </c>
      <c r="E38" s="19">
        <f t="shared" si="18"/>
        <v>6.65321952906451</v>
      </c>
      <c r="F38" s="16" t="s">
        <v>75</v>
      </c>
      <c r="G38" s="13">
        <v>12</v>
      </c>
      <c r="H38" s="18">
        <f t="shared" si="0"/>
        <v>0.0589027797000003</v>
      </c>
      <c r="I38" s="18">
        <f t="shared" si="1"/>
        <v>273.2089027797</v>
      </c>
      <c r="J38" s="18">
        <f t="shared" si="2"/>
        <v>0.017560815967842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2.12902643839638</v>
      </c>
      <c r="P38" s="18">
        <f t="shared" si="5"/>
        <v>0.0373874414753489</v>
      </c>
      <c r="Q38" s="23">
        <f t="shared" si="6"/>
        <v>0.00510961700163102</v>
      </c>
      <c r="R38" s="18">
        <f t="shared" si="7"/>
        <v>0.135998594444444</v>
      </c>
      <c r="S38" s="24">
        <f t="shared" si="8"/>
        <v>0.0375711015433935</v>
      </c>
      <c r="T38" s="3">
        <v>0.01</v>
      </c>
      <c r="U38" s="25">
        <f t="shared" si="9"/>
        <v>0.000375711015433935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0.0222757110154339</v>
      </c>
      <c r="AR38" s="28">
        <f t="shared" si="15"/>
        <v>99.5111666666667</v>
      </c>
      <c r="AS38" s="1">
        <f t="shared" si="16"/>
        <v>0.136666666666667</v>
      </c>
      <c r="AT38" s="2">
        <f t="shared" si="20"/>
        <v>61.9701583333333</v>
      </c>
      <c r="AU38" s="1">
        <f t="shared" si="17"/>
        <v>125783.421353525</v>
      </c>
      <c r="AV38" s="1">
        <f>SUM(AU27:AU38)</f>
        <v>1759718.06470841</v>
      </c>
    </row>
    <row r="39" s="1" customFormat="1" spans="1:46">
      <c r="A39" s="13"/>
      <c r="B39" s="13"/>
      <c r="C39" s="16">
        <v>12</v>
      </c>
      <c r="D39" s="17">
        <v>-8.51842390370968</v>
      </c>
      <c r="E39" s="19">
        <f t="shared" si="18"/>
        <v>0.0589027797000003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-8.01705405748387</v>
      </c>
      <c r="E42" s="16"/>
      <c r="F42" s="16"/>
      <c r="G42" s="13">
        <v>1</v>
      </c>
      <c r="H42" s="18">
        <f t="shared" ref="H42:H53" si="21">E43</f>
        <v>-8.01705405748387</v>
      </c>
      <c r="I42" s="18">
        <f t="shared" ref="I42:I53" si="22">H42+273.15</f>
        <v>265.132945942516</v>
      </c>
      <c r="J42" s="18">
        <f t="shared" ref="J42:J53" si="23">EXP(($C$16*(I42-$C$14))/($C$17*I42*$C$14))</f>
        <v>0.00593054794788562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0.000457192118956615</v>
      </c>
      <c r="Q42" s="23">
        <f t="shared" ref="Q42:Q53" si="27">P42*$B$44</f>
        <v>8.45805420069737e-5</v>
      </c>
      <c r="R42" s="18">
        <f t="shared" ref="R42:R53" si="28">L42*$B$44</f>
        <v>0.0142618427083333</v>
      </c>
      <c r="S42" s="24">
        <f t="shared" ref="S42:S53" si="29">Q42/R42</f>
        <v>0.00593054794788562</v>
      </c>
      <c r="T42" s="3">
        <v>0.01</v>
      </c>
      <c r="U42" s="25">
        <f t="shared" ref="U42:U53" si="30">S42*T42</f>
        <v>5.93054794788562e-5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0.0148593054794789</v>
      </c>
      <c r="AR42" s="28">
        <f t="shared" ref="AR42:AR53" si="34">$B$42/12</f>
        <v>7.70910416666667</v>
      </c>
      <c r="AS42" s="1">
        <f t="shared" ref="AS42:AS53" si="35">$B$44</f>
        <v>0.185</v>
      </c>
      <c r="AT42" s="2">
        <f t="shared" ref="AT42:AT53" si="36">$E$5/12</f>
        <v>280.813695255036</v>
      </c>
      <c r="AU42" s="1">
        <f t="shared" ref="AU42:AU53" si="37">AT42*10000*AS42*0.67*AR42*AQ42</f>
        <v>39871.9283870268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-13.9625496312903</v>
      </c>
      <c r="E43" s="19">
        <f t="shared" ref="E43:E54" si="38">D42</f>
        <v>-8.01705405748387</v>
      </c>
      <c r="F43" s="16" t="s">
        <v>73</v>
      </c>
      <c r="G43" s="13">
        <v>2</v>
      </c>
      <c r="H43" s="18">
        <f t="shared" si="21"/>
        <v>-13.9625496312903</v>
      </c>
      <c r="I43" s="18">
        <f t="shared" si="22"/>
        <v>259.18745036871</v>
      </c>
      <c r="J43" s="18">
        <f t="shared" si="23"/>
        <v>0.00255410401336946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0.153724891214377</v>
      </c>
      <c r="P43" s="18">
        <f t="shared" si="26"/>
        <v>0.000392629361605423</v>
      </c>
      <c r="Q43" s="23">
        <f t="shared" si="27"/>
        <v>7.26364318970033e-5</v>
      </c>
      <c r="R43" s="18">
        <f t="shared" si="28"/>
        <v>0.0142618427083333</v>
      </c>
      <c r="S43" s="24">
        <f t="shared" si="29"/>
        <v>0.00509306079042375</v>
      </c>
      <c r="T43" s="3">
        <v>0.01</v>
      </c>
      <c r="U43" s="25">
        <f t="shared" si="30"/>
        <v>5.09306079042375e-5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0.0148509306079042</v>
      </c>
      <c r="AR43" s="28">
        <f t="shared" si="34"/>
        <v>7.70910416666667</v>
      </c>
      <c r="AS43" s="1">
        <f t="shared" si="35"/>
        <v>0.185</v>
      </c>
      <c r="AT43" s="2">
        <f t="shared" si="36"/>
        <v>280.813695255036</v>
      </c>
      <c r="AU43" s="1">
        <f t="shared" si="37"/>
        <v>39849.4561200602</v>
      </c>
    </row>
    <row r="44" s="1" customFormat="1" spans="1:47">
      <c r="A44" s="13" t="s">
        <v>38</v>
      </c>
      <c r="B44" s="13">
        <f>I5</f>
        <v>0.185</v>
      </c>
      <c r="C44" s="16">
        <v>2</v>
      </c>
      <c r="D44" s="17">
        <v>-4.05294700964286</v>
      </c>
      <c r="E44" s="19">
        <f t="shared" si="38"/>
        <v>-13.9625496312903</v>
      </c>
      <c r="F44" s="16" t="s">
        <v>73</v>
      </c>
      <c r="G44" s="13">
        <v>3</v>
      </c>
      <c r="H44" s="18">
        <f t="shared" si="21"/>
        <v>-4.05294700964286</v>
      </c>
      <c r="I44" s="18">
        <f t="shared" si="22"/>
        <v>269.097052990357</v>
      </c>
      <c r="J44" s="18">
        <f t="shared" si="23"/>
        <v>0.0101869316903189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0.230423303519438</v>
      </c>
      <c r="P44" s="18">
        <f t="shared" si="26"/>
        <v>0.00234730645281013</v>
      </c>
      <c r="Q44" s="23">
        <f t="shared" si="27"/>
        <v>0.000434251693769875</v>
      </c>
      <c r="R44" s="18">
        <f t="shared" si="28"/>
        <v>0.0142618427083333</v>
      </c>
      <c r="S44" s="24">
        <f t="shared" si="29"/>
        <v>0.0304484983217587</v>
      </c>
      <c r="T44" s="3">
        <v>0.01</v>
      </c>
      <c r="U44" s="25">
        <f t="shared" si="30"/>
        <v>0.000304484983217587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0.0151044849832176</v>
      </c>
      <c r="AR44" s="28">
        <f t="shared" si="34"/>
        <v>7.70910416666667</v>
      </c>
      <c r="AS44" s="1">
        <f t="shared" si="35"/>
        <v>0.185</v>
      </c>
      <c r="AT44" s="2">
        <f t="shared" si="36"/>
        <v>280.813695255036</v>
      </c>
      <c r="AU44" s="1">
        <f t="shared" si="37"/>
        <v>40529.817790306</v>
      </c>
    </row>
    <row r="45" s="1" customFormat="1" spans="1:47">
      <c r="A45" s="13"/>
      <c r="B45" s="13"/>
      <c r="C45" s="16">
        <v>3</v>
      </c>
      <c r="D45" s="17">
        <v>-2.1289053853871</v>
      </c>
      <c r="E45" s="19">
        <f t="shared" si="38"/>
        <v>-4.05294700964286</v>
      </c>
      <c r="F45" s="16" t="s">
        <v>73</v>
      </c>
      <c r="G45" s="13">
        <v>4</v>
      </c>
      <c r="H45" s="18">
        <f t="shared" si="21"/>
        <v>-2.1289053853871</v>
      </c>
      <c r="I45" s="18">
        <f t="shared" si="22"/>
        <v>271.021094614613</v>
      </c>
      <c r="J45" s="18">
        <f t="shared" si="23"/>
        <v>0.013170487542886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0.305167038733295</v>
      </c>
      <c r="P45" s="18">
        <f t="shared" si="26"/>
        <v>0.00401919868213626</v>
      </c>
      <c r="Q45" s="23">
        <f t="shared" si="27"/>
        <v>0.000743551756195209</v>
      </c>
      <c r="R45" s="18">
        <f t="shared" si="28"/>
        <v>0.0142618427083333</v>
      </c>
      <c r="S45" s="24">
        <f t="shared" si="29"/>
        <v>0.0521357423021321</v>
      </c>
      <c r="T45" s="3">
        <v>0.01</v>
      </c>
      <c r="U45" s="25">
        <f t="shared" si="30"/>
        <v>0.000521357423021321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0.0153213574230213</v>
      </c>
      <c r="AR45" s="28">
        <f t="shared" si="34"/>
        <v>7.70910416666667</v>
      </c>
      <c r="AS45" s="1">
        <f t="shared" si="35"/>
        <v>0.185</v>
      </c>
      <c r="AT45" s="2">
        <f t="shared" si="36"/>
        <v>280.813695255036</v>
      </c>
      <c r="AU45" s="1">
        <f t="shared" si="37"/>
        <v>41111.7509365702</v>
      </c>
    </row>
    <row r="46" s="1" customFormat="1" spans="1:47">
      <c r="A46" s="13"/>
      <c r="B46" s="13"/>
      <c r="C46" s="16">
        <v>4</v>
      </c>
      <c r="D46" s="17">
        <v>9.48331184096667</v>
      </c>
      <c r="E46" s="19">
        <f t="shared" si="38"/>
        <v>-2.1289053853871</v>
      </c>
      <c r="F46" s="16" t="s">
        <v>73</v>
      </c>
      <c r="G46" s="13">
        <v>5</v>
      </c>
      <c r="H46" s="18">
        <f t="shared" si="21"/>
        <v>9.48331184096667</v>
      </c>
      <c r="I46" s="18">
        <f t="shared" si="22"/>
        <v>282.633311840967</v>
      </c>
      <c r="J46" s="18">
        <f t="shared" si="23"/>
        <v>0.0576298178555414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0.2860904480486</v>
      </c>
      <c r="O46" s="18">
        <f t="shared" si="39"/>
        <v>0.0921484336692246</v>
      </c>
      <c r="P46" s="18">
        <f t="shared" si="26"/>
        <v>0.00531049744803085</v>
      </c>
      <c r="Q46" s="23">
        <f t="shared" si="27"/>
        <v>0.000982442027885708</v>
      </c>
      <c r="R46" s="18">
        <f t="shared" si="28"/>
        <v>0.0142618427083333</v>
      </c>
      <c r="S46" s="24">
        <f t="shared" si="29"/>
        <v>0.0688860512612201</v>
      </c>
      <c r="T46" s="3">
        <v>0.01</v>
      </c>
      <c r="U46" s="25">
        <f t="shared" si="30"/>
        <v>0.000688860512612201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0.0154888605126122</v>
      </c>
      <c r="AR46" s="28">
        <f t="shared" si="34"/>
        <v>7.70910416666667</v>
      </c>
      <c r="AS46" s="1">
        <f t="shared" si="35"/>
        <v>0.185</v>
      </c>
      <c r="AT46" s="2">
        <f t="shared" si="36"/>
        <v>280.813695255036</v>
      </c>
      <c r="AU46" s="1">
        <f t="shared" si="37"/>
        <v>41561.2114582613</v>
      </c>
    </row>
    <row r="47" s="1" customFormat="1" spans="1:47">
      <c r="A47" s="13"/>
      <c r="B47" s="13"/>
      <c r="C47" s="16">
        <v>5</v>
      </c>
      <c r="D47" s="17">
        <v>13.2390425353226</v>
      </c>
      <c r="E47" s="19">
        <f t="shared" si="38"/>
        <v>9.48331184096667</v>
      </c>
      <c r="F47" s="16" t="s">
        <v>75</v>
      </c>
      <c r="G47" s="13">
        <v>6</v>
      </c>
      <c r="H47" s="18">
        <f t="shared" si="21"/>
        <v>13.2390425353226</v>
      </c>
      <c r="I47" s="18">
        <f t="shared" si="22"/>
        <v>286.389042535323</v>
      </c>
      <c r="J47" s="18">
        <f t="shared" si="23"/>
        <v>0.0905428940843931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0.16392897788786</v>
      </c>
      <c r="P47" s="18">
        <f t="shared" si="26"/>
        <v>0.0148426040822634</v>
      </c>
      <c r="Q47" s="23">
        <f t="shared" si="27"/>
        <v>0.00274588175521872</v>
      </c>
      <c r="R47" s="18">
        <f t="shared" si="28"/>
        <v>0.0142618427083333</v>
      </c>
      <c r="S47" s="24">
        <f t="shared" si="29"/>
        <v>0.192533448262915</v>
      </c>
      <c r="T47" s="3">
        <v>0.01</v>
      </c>
      <c r="U47" s="25">
        <f t="shared" si="30"/>
        <v>0.00192533448262915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0.0167253344826291</v>
      </c>
      <c r="AR47" s="28">
        <f t="shared" si="34"/>
        <v>7.70910416666667</v>
      </c>
      <c r="AS47" s="1">
        <f t="shared" si="35"/>
        <v>0.185</v>
      </c>
      <c r="AT47" s="2">
        <f t="shared" si="36"/>
        <v>280.813695255036</v>
      </c>
      <c r="AU47" s="1">
        <f t="shared" si="37"/>
        <v>44879.0382337471</v>
      </c>
    </row>
    <row r="48" s="1" customFormat="1" spans="1:47">
      <c r="A48" s="13"/>
      <c r="B48" s="13"/>
      <c r="C48" s="16">
        <v>6</v>
      </c>
      <c r="D48" s="17">
        <v>18.5025369866667</v>
      </c>
      <c r="E48" s="19">
        <f t="shared" si="38"/>
        <v>13.2390425353226</v>
      </c>
      <c r="F48" s="16" t="s">
        <v>73</v>
      </c>
      <c r="G48" s="13">
        <v>7</v>
      </c>
      <c r="H48" s="18">
        <f t="shared" si="21"/>
        <v>18.5025369866667</v>
      </c>
      <c r="I48" s="18">
        <f t="shared" si="22"/>
        <v>291.652536986667</v>
      </c>
      <c r="J48" s="18">
        <f t="shared" si="23"/>
        <v>0.167234810938819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0.226177415472264</v>
      </c>
      <c r="P48" s="18">
        <f t="shared" si="26"/>
        <v>0.0378247373151347</v>
      </c>
      <c r="Q48" s="23">
        <f t="shared" si="27"/>
        <v>0.00699757640329993</v>
      </c>
      <c r="R48" s="18">
        <f t="shared" si="28"/>
        <v>0.0142618427083333</v>
      </c>
      <c r="S48" s="24">
        <f t="shared" si="29"/>
        <v>0.490650229876058</v>
      </c>
      <c r="T48" s="3">
        <v>0.01</v>
      </c>
      <c r="U48" s="25">
        <f t="shared" si="30"/>
        <v>0.00490650229876058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0.0320065022987606</v>
      </c>
      <c r="AR48" s="28">
        <f t="shared" si="34"/>
        <v>7.70910416666667</v>
      </c>
      <c r="AS48" s="1">
        <f t="shared" si="35"/>
        <v>0.185</v>
      </c>
      <c r="AT48" s="2">
        <f t="shared" si="36"/>
        <v>280.813695255036</v>
      </c>
      <c r="AU48" s="1">
        <f t="shared" si="37"/>
        <v>85882.9485225812</v>
      </c>
    </row>
    <row r="49" s="1" customFormat="1" spans="1:47">
      <c r="A49" s="13"/>
      <c r="B49" s="13"/>
      <c r="C49" s="16">
        <v>7</v>
      </c>
      <c r="D49" s="17">
        <v>19.9597871154839</v>
      </c>
      <c r="E49" s="19">
        <f t="shared" si="38"/>
        <v>18.5025369866667</v>
      </c>
      <c r="F49" s="16" t="s">
        <v>73</v>
      </c>
      <c r="G49" s="13">
        <v>8</v>
      </c>
      <c r="H49" s="18">
        <f t="shared" si="21"/>
        <v>19.9597871154839</v>
      </c>
      <c r="I49" s="18">
        <f t="shared" si="22"/>
        <v>293.109787115484</v>
      </c>
      <c r="J49" s="18">
        <f t="shared" si="23"/>
        <v>0.197428822058004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0.265443719823796</v>
      </c>
      <c r="P49" s="18">
        <f t="shared" si="26"/>
        <v>0.0524062409275068</v>
      </c>
      <c r="Q49" s="23">
        <f t="shared" si="27"/>
        <v>0.00969515457158876</v>
      </c>
      <c r="R49" s="18">
        <f t="shared" si="28"/>
        <v>0.0142618427083333</v>
      </c>
      <c r="S49" s="24">
        <f t="shared" si="29"/>
        <v>0.679796767490907</v>
      </c>
      <c r="T49" s="3">
        <v>0.01</v>
      </c>
      <c r="U49" s="25">
        <f t="shared" si="30"/>
        <v>0.00679796767490907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0.0338979676749091</v>
      </c>
      <c r="AR49" s="28">
        <f t="shared" si="34"/>
        <v>7.70910416666667</v>
      </c>
      <c r="AS49" s="1">
        <f t="shared" si="35"/>
        <v>0.185</v>
      </c>
      <c r="AT49" s="2">
        <f t="shared" si="36"/>
        <v>280.813695255036</v>
      </c>
      <c r="AU49" s="1">
        <f t="shared" si="37"/>
        <v>90958.3117102138</v>
      </c>
    </row>
    <row r="50" s="1" customFormat="1" spans="1:47">
      <c r="A50" s="13"/>
      <c r="B50" s="13"/>
      <c r="C50" s="16">
        <v>8</v>
      </c>
      <c r="D50" s="17">
        <v>19.11833698</v>
      </c>
      <c r="E50" s="19">
        <f t="shared" si="38"/>
        <v>19.9597871154839</v>
      </c>
      <c r="F50" s="16" t="s">
        <v>73</v>
      </c>
      <c r="G50" s="13">
        <v>9</v>
      </c>
      <c r="H50" s="18">
        <f t="shared" si="21"/>
        <v>19.11833698</v>
      </c>
      <c r="I50" s="18">
        <f t="shared" si="22"/>
        <v>292.26833698</v>
      </c>
      <c r="J50" s="18">
        <f t="shared" si="23"/>
        <v>0.179421857312948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0.290128520562955</v>
      </c>
      <c r="P50" s="18">
        <f t="shared" si="26"/>
        <v>0.0520553980188633</v>
      </c>
      <c r="Q50" s="23">
        <f t="shared" si="27"/>
        <v>0.00963024863348971</v>
      </c>
      <c r="R50" s="18">
        <f t="shared" si="28"/>
        <v>0.0142618427083333</v>
      </c>
      <c r="S50" s="24">
        <f t="shared" si="29"/>
        <v>0.675245747021362</v>
      </c>
      <c r="T50" s="3">
        <v>0.01</v>
      </c>
      <c r="U50" s="25">
        <f t="shared" si="30"/>
        <v>0.00675245747021362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0.0338524574702136</v>
      </c>
      <c r="AR50" s="28">
        <f t="shared" si="34"/>
        <v>7.70910416666667</v>
      </c>
      <c r="AS50" s="1">
        <f t="shared" si="35"/>
        <v>0.185</v>
      </c>
      <c r="AT50" s="2">
        <f t="shared" si="36"/>
        <v>280.813695255036</v>
      </c>
      <c r="AU50" s="1">
        <f t="shared" si="37"/>
        <v>90836.1943188591</v>
      </c>
    </row>
    <row r="51" s="1" customFormat="1" spans="1:47">
      <c r="A51" s="13"/>
      <c r="B51" s="13"/>
      <c r="C51" s="16">
        <v>9</v>
      </c>
      <c r="D51" s="17">
        <v>12.3320125204333</v>
      </c>
      <c r="E51" s="19">
        <f t="shared" si="38"/>
        <v>19.11833698</v>
      </c>
      <c r="F51" s="16" t="s">
        <v>73</v>
      </c>
      <c r="G51" s="13">
        <v>10</v>
      </c>
      <c r="H51" s="18">
        <f t="shared" si="21"/>
        <v>12.3320125204333</v>
      </c>
      <c r="I51" s="18">
        <f t="shared" si="22"/>
        <v>285.482012520433</v>
      </c>
      <c r="J51" s="18">
        <f t="shared" si="23"/>
        <v>0.0812722132753761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0.315164164210759</v>
      </c>
      <c r="P51" s="18">
        <f t="shared" si="26"/>
        <v>0.0256140891704925</v>
      </c>
      <c r="Q51" s="23">
        <f t="shared" si="27"/>
        <v>0.0047386064965411</v>
      </c>
      <c r="R51" s="18">
        <f t="shared" si="28"/>
        <v>0.0142618427083333</v>
      </c>
      <c r="S51" s="24">
        <f t="shared" si="29"/>
        <v>0.332257660770041</v>
      </c>
      <c r="T51" s="3">
        <v>0.01</v>
      </c>
      <c r="U51" s="25">
        <f t="shared" si="30"/>
        <v>0.00332257660770041</v>
      </c>
      <c r="V51" s="24"/>
      <c r="W51" s="3"/>
      <c r="X51" s="25"/>
      <c r="Y51" s="27">
        <v>0.02</v>
      </c>
      <c r="Z51" s="3">
        <v>0.49</v>
      </c>
      <c r="AA51" s="26">
        <f t="shared" si="31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</v>
      </c>
      <c r="AO51" s="3">
        <v>0.5</v>
      </c>
      <c r="AP51" s="3">
        <f t="shared" si="32"/>
        <v>0.005</v>
      </c>
      <c r="AQ51" s="1">
        <f t="shared" si="33"/>
        <v>0.0181225766077004</v>
      </c>
      <c r="AR51" s="28">
        <f t="shared" si="34"/>
        <v>7.70910416666667</v>
      </c>
      <c r="AS51" s="1">
        <f t="shared" si="35"/>
        <v>0.185</v>
      </c>
      <c r="AT51" s="2">
        <f t="shared" si="36"/>
        <v>280.813695255036</v>
      </c>
      <c r="AU51" s="1">
        <f t="shared" si="37"/>
        <v>48628.2537019342</v>
      </c>
    </row>
    <row r="52" s="1" customFormat="1" spans="1:47">
      <c r="A52" s="13"/>
      <c r="B52" s="13"/>
      <c r="C52" s="16">
        <v>10</v>
      </c>
      <c r="D52" s="17">
        <v>6.65321952906451</v>
      </c>
      <c r="E52" s="19">
        <f t="shared" si="38"/>
        <v>12.3320125204333</v>
      </c>
      <c r="F52" s="16" t="s">
        <v>73</v>
      </c>
      <c r="G52" s="13">
        <v>11</v>
      </c>
      <c r="H52" s="18">
        <f t="shared" si="21"/>
        <v>6.65321952906451</v>
      </c>
      <c r="I52" s="18">
        <f t="shared" si="22"/>
        <v>279.803219529065</v>
      </c>
      <c r="J52" s="18">
        <f t="shared" si="23"/>
        <v>0.0406740473300704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0.275072571288253</v>
      </c>
      <c r="O52" s="18">
        <f t="shared" si="39"/>
        <v>0.09156854541868</v>
      </c>
      <c r="P52" s="18">
        <f t="shared" si="26"/>
        <v>0.00372446335030509</v>
      </c>
      <c r="Q52" s="23">
        <f t="shared" si="27"/>
        <v>0.000689025719806442</v>
      </c>
      <c r="R52" s="18">
        <f t="shared" si="28"/>
        <v>0.0142618427083333</v>
      </c>
      <c r="S52" s="24">
        <f t="shared" si="29"/>
        <v>0.0483125311292234</v>
      </c>
      <c r="T52" s="3">
        <v>0.01</v>
      </c>
      <c r="U52" s="25">
        <f t="shared" si="30"/>
        <v>0.000483125311292234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0.0152831253112922</v>
      </c>
      <c r="AR52" s="28">
        <f t="shared" si="34"/>
        <v>7.70910416666667</v>
      </c>
      <c r="AS52" s="1">
        <f t="shared" si="35"/>
        <v>0.185</v>
      </c>
      <c r="AT52" s="2">
        <f t="shared" si="36"/>
        <v>280.813695255036</v>
      </c>
      <c r="AU52" s="1">
        <f t="shared" si="37"/>
        <v>41009.1628295385</v>
      </c>
    </row>
    <row r="53" s="1" customFormat="1" spans="1:48">
      <c r="A53" s="13"/>
      <c r="B53" s="13"/>
      <c r="C53" s="16">
        <v>11</v>
      </c>
      <c r="D53" s="17">
        <v>0.0589027797000003</v>
      </c>
      <c r="E53" s="19">
        <f t="shared" si="38"/>
        <v>6.65321952906451</v>
      </c>
      <c r="F53" s="16" t="s">
        <v>75</v>
      </c>
      <c r="G53" s="13">
        <v>12</v>
      </c>
      <c r="H53" s="18">
        <f t="shared" si="21"/>
        <v>0.0589027797000003</v>
      </c>
      <c r="I53" s="18">
        <f t="shared" si="22"/>
        <v>273.2089027797</v>
      </c>
      <c r="J53" s="18">
        <f t="shared" si="23"/>
        <v>0.017560815967842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0.164935123735042</v>
      </c>
      <c r="P53" s="18">
        <f t="shared" si="26"/>
        <v>0.00289639535454431</v>
      </c>
      <c r="Q53" s="23">
        <f t="shared" si="27"/>
        <v>0.000535833140590698</v>
      </c>
      <c r="R53" s="18">
        <f t="shared" si="28"/>
        <v>0.0142618427083333</v>
      </c>
      <c r="S53" s="24">
        <f t="shared" si="29"/>
        <v>0.0375711015433935</v>
      </c>
      <c r="T53" s="3">
        <v>0.01</v>
      </c>
      <c r="U53" s="25">
        <f t="shared" si="30"/>
        <v>0.000375711015433935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0.0151757110154339</v>
      </c>
      <c r="AR53" s="28">
        <f t="shared" si="34"/>
        <v>7.70910416666667</v>
      </c>
      <c r="AS53" s="1">
        <f t="shared" si="35"/>
        <v>0.185</v>
      </c>
      <c r="AT53" s="2">
        <f t="shared" si="36"/>
        <v>280.813695255036</v>
      </c>
      <c r="AU53" s="1">
        <f t="shared" si="37"/>
        <v>40720.9383820285</v>
      </c>
      <c r="AV53" s="1">
        <f>SUM(AU42:AU53)</f>
        <v>645839.012391127</v>
      </c>
    </row>
    <row r="54" s="1" customFormat="1" spans="1:46">
      <c r="A54" s="13"/>
      <c r="B54" s="13"/>
      <c r="C54" s="16">
        <v>12</v>
      </c>
      <c r="D54" s="17">
        <v>-8.51842390370968</v>
      </c>
      <c r="E54" s="19">
        <f t="shared" si="38"/>
        <v>0.0589027797000003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122.786</v>
      </c>
      <c r="C58" s="16" t="s">
        <v>72</v>
      </c>
      <c r="D58" s="17">
        <v>-8.01705405748387</v>
      </c>
      <c r="E58" s="16"/>
      <c r="F58" s="16"/>
      <c r="G58" s="13">
        <v>1</v>
      </c>
      <c r="H58" s="18">
        <f t="shared" ref="H58:H69" si="40">E59</f>
        <v>-8.01705405748387</v>
      </c>
      <c r="I58" s="18">
        <f t="shared" ref="I58:I69" si="41">H58+273.15</f>
        <v>265.132945942516</v>
      </c>
      <c r="J58" s="18">
        <f t="shared" ref="J58:J69" si="42">EXP(($C$16*(I58-$C$14))/($C$17*I58*$C$14))</f>
        <v>0.00593054794788562</v>
      </c>
      <c r="K58" s="18">
        <f t="shared" ref="K58:K69" si="43">$B$58/12</f>
        <v>10.2321666666667</v>
      </c>
      <c r="L58" s="18">
        <f t="shared" ref="L58:L69" si="44">K58*$B$59/100</f>
        <v>2.762685</v>
      </c>
      <c r="M58" s="13" t="s">
        <v>73</v>
      </c>
      <c r="N58" s="13"/>
      <c r="O58" s="18">
        <f>L58</f>
        <v>2.762685</v>
      </c>
      <c r="P58" s="18">
        <f t="shared" ref="P58:P69" si="45">O58*J58</f>
        <v>0.0163842358574044</v>
      </c>
      <c r="Q58" s="23">
        <f t="shared" ref="Q58:Q69" si="46">P58*$B$60</f>
        <v>0.00475142839864727</v>
      </c>
      <c r="R58" s="18">
        <f t="shared" ref="R58:R69" si="47">L58*$B$60</f>
        <v>0.80117865</v>
      </c>
      <c r="S58" s="24">
        <f t="shared" ref="S58:S69" si="48">Q58/R58</f>
        <v>0.00593054794788562</v>
      </c>
      <c r="T58" s="3">
        <v>0.27</v>
      </c>
      <c r="U58" s="25">
        <f t="shared" ref="U58:U69" si="49">S58*T58</f>
        <v>0.00160124794592912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0.226711122475894</v>
      </c>
      <c r="AC58" s="28">
        <f t="shared" ref="AC58:AC69" si="51">$B$58/12</f>
        <v>10.2321666666667</v>
      </c>
      <c r="AD58" s="1">
        <f t="shared" ref="AD58:AD69" si="52">$B$60</f>
        <v>0.29</v>
      </c>
      <c r="AE58" s="29">
        <f t="shared" ref="AE58:AE69" si="53">$E$7/12</f>
        <v>77.9934792895777</v>
      </c>
      <c r="AF58" s="1">
        <f t="shared" ref="AF58:AF69" si="54">AE58*10000*AC58*AB58</f>
        <v>1809250.60856257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-13.9625496312903</v>
      </c>
      <c r="E59" s="19">
        <f t="shared" ref="E59:E70" si="55">D58</f>
        <v>-8.01705405748387</v>
      </c>
      <c r="F59" s="16" t="s">
        <v>73</v>
      </c>
      <c r="G59" s="13">
        <v>2</v>
      </c>
      <c r="H59" s="18">
        <f t="shared" si="40"/>
        <v>-13.9625496312903</v>
      </c>
      <c r="I59" s="18">
        <f t="shared" si="41"/>
        <v>259.18745036871</v>
      </c>
      <c r="J59" s="18">
        <f t="shared" si="42"/>
        <v>0.00255410401336946</v>
      </c>
      <c r="K59" s="18">
        <f t="shared" si="43"/>
        <v>10.2321666666667</v>
      </c>
      <c r="L59" s="18">
        <f t="shared" si="44"/>
        <v>2.762685</v>
      </c>
      <c r="M59" s="13" t="s">
        <v>73</v>
      </c>
      <c r="N59" s="13"/>
      <c r="O59" s="18">
        <f t="shared" ref="O59:O69" si="56">L59+O58-P58-N59</f>
        <v>5.50898576414259</v>
      </c>
      <c r="P59" s="18">
        <f t="shared" si="45"/>
        <v>0.0140705226497918</v>
      </c>
      <c r="Q59" s="23">
        <f t="shared" si="46"/>
        <v>0.00408045156843963</v>
      </c>
      <c r="R59" s="18">
        <f t="shared" si="47"/>
        <v>0.80117865</v>
      </c>
      <c r="S59" s="24">
        <f t="shared" si="48"/>
        <v>0.00509306079042374</v>
      </c>
      <c r="T59" s="3">
        <v>0.27</v>
      </c>
      <c r="U59" s="25">
        <f t="shared" si="49"/>
        <v>0.00137512641341441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0.226667187062126</v>
      </c>
      <c r="AC59" s="28">
        <f t="shared" si="51"/>
        <v>10.2321666666667</v>
      </c>
      <c r="AD59" s="1">
        <f t="shared" si="52"/>
        <v>0.29</v>
      </c>
      <c r="AE59" s="29">
        <f t="shared" si="53"/>
        <v>77.9934792895777</v>
      </c>
      <c r="AF59" s="1">
        <f t="shared" si="54"/>
        <v>1808899.98538525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-4.05294700964286</v>
      </c>
      <c r="E60" s="19">
        <f t="shared" si="55"/>
        <v>-13.9625496312903</v>
      </c>
      <c r="F60" s="16" t="s">
        <v>73</v>
      </c>
      <c r="G60" s="13">
        <v>3</v>
      </c>
      <c r="H60" s="18">
        <f t="shared" si="40"/>
        <v>-4.05294700964286</v>
      </c>
      <c r="I60" s="18">
        <f t="shared" si="41"/>
        <v>269.097052990357</v>
      </c>
      <c r="J60" s="18">
        <f t="shared" si="42"/>
        <v>0.0101869316903189</v>
      </c>
      <c r="K60" s="18">
        <f t="shared" si="43"/>
        <v>10.2321666666667</v>
      </c>
      <c r="L60" s="18">
        <f t="shared" si="44"/>
        <v>2.762685</v>
      </c>
      <c r="M60" s="13" t="s">
        <v>73</v>
      </c>
      <c r="N60" s="13"/>
      <c r="O60" s="18">
        <f t="shared" si="56"/>
        <v>8.2576002414928</v>
      </c>
      <c r="P60" s="18">
        <f t="shared" si="45"/>
        <v>0.084119609586048</v>
      </c>
      <c r="Q60" s="23">
        <f t="shared" si="46"/>
        <v>0.0243946867799539</v>
      </c>
      <c r="R60" s="18">
        <f t="shared" si="47"/>
        <v>0.80117865</v>
      </c>
      <c r="S60" s="24">
        <f t="shared" si="48"/>
        <v>0.0304484983217587</v>
      </c>
      <c r="T60" s="3">
        <v>0.27</v>
      </c>
      <c r="U60" s="25">
        <f t="shared" si="49"/>
        <v>0.00822109454687486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0.227997358670458</v>
      </c>
      <c r="AC60" s="28">
        <f t="shared" si="51"/>
        <v>10.2321666666667</v>
      </c>
      <c r="AD60" s="1">
        <f t="shared" si="52"/>
        <v>0.29</v>
      </c>
      <c r="AE60" s="29">
        <f t="shared" si="53"/>
        <v>77.9934792895777</v>
      </c>
      <c r="AF60" s="1">
        <f t="shared" si="54"/>
        <v>1819515.31720304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-2.1289053853871</v>
      </c>
      <c r="E61" s="19">
        <f t="shared" si="55"/>
        <v>-4.05294700964286</v>
      </c>
      <c r="F61" s="16" t="s">
        <v>73</v>
      </c>
      <c r="G61" s="13">
        <v>4</v>
      </c>
      <c r="H61" s="18">
        <f t="shared" si="40"/>
        <v>-2.1289053853871</v>
      </c>
      <c r="I61" s="18">
        <f t="shared" si="41"/>
        <v>271.021094614613</v>
      </c>
      <c r="J61" s="18">
        <f t="shared" si="42"/>
        <v>0.013170487542886</v>
      </c>
      <c r="K61" s="18">
        <f t="shared" si="43"/>
        <v>10.2321666666667</v>
      </c>
      <c r="L61" s="18">
        <f t="shared" si="44"/>
        <v>2.762685</v>
      </c>
      <c r="M61" s="13" t="s">
        <v>73</v>
      </c>
      <c r="N61" s="13"/>
      <c r="O61" s="18">
        <f t="shared" si="56"/>
        <v>10.9361656319068</v>
      </c>
      <c r="P61" s="18">
        <f t="shared" si="45"/>
        <v>0.144034633221966</v>
      </c>
      <c r="Q61" s="23">
        <f t="shared" si="46"/>
        <v>0.0417700436343701</v>
      </c>
      <c r="R61" s="18">
        <f t="shared" si="47"/>
        <v>0.80117865</v>
      </c>
      <c r="S61" s="24">
        <f t="shared" si="48"/>
        <v>0.0521357423021321</v>
      </c>
      <c r="T61" s="3">
        <v>0.27</v>
      </c>
      <c r="U61" s="25">
        <f t="shared" si="49"/>
        <v>0.0140766504215757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0.229135093176912</v>
      </c>
      <c r="AC61" s="28">
        <f t="shared" si="51"/>
        <v>10.2321666666667</v>
      </c>
      <c r="AD61" s="1">
        <f t="shared" si="52"/>
        <v>0.29</v>
      </c>
      <c r="AE61" s="29">
        <f t="shared" si="53"/>
        <v>77.9934792895777</v>
      </c>
      <c r="AF61" s="1">
        <f t="shared" si="54"/>
        <v>1828594.91958737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9.48331184096667</v>
      </c>
      <c r="E62" s="19">
        <f t="shared" si="55"/>
        <v>-2.1289053853871</v>
      </c>
      <c r="F62" s="16" t="s">
        <v>73</v>
      </c>
      <c r="G62" s="13">
        <v>5</v>
      </c>
      <c r="H62" s="18">
        <f t="shared" si="40"/>
        <v>9.48331184096667</v>
      </c>
      <c r="I62" s="18">
        <f t="shared" si="41"/>
        <v>282.633311840967</v>
      </c>
      <c r="J62" s="18">
        <f t="shared" si="42"/>
        <v>0.0576298178555414</v>
      </c>
      <c r="K62" s="18">
        <f t="shared" si="43"/>
        <v>10.2321666666667</v>
      </c>
      <c r="L62" s="18">
        <f t="shared" si="44"/>
        <v>2.762685</v>
      </c>
      <c r="M62" s="13" t="s">
        <v>75</v>
      </c>
      <c r="N62" s="18">
        <f>(O61-P61)*$C$22/100</f>
        <v>10.2525244487505</v>
      </c>
      <c r="O62" s="18">
        <f t="shared" si="56"/>
        <v>3.30229154993424</v>
      </c>
      <c r="P62" s="18">
        <f t="shared" si="45"/>
        <v>0.190310460528604</v>
      </c>
      <c r="Q62" s="23">
        <f t="shared" si="46"/>
        <v>0.0551900335532951</v>
      </c>
      <c r="R62" s="18">
        <f t="shared" si="47"/>
        <v>0.80117865</v>
      </c>
      <c r="S62" s="24">
        <f t="shared" si="48"/>
        <v>0.0688860512612201</v>
      </c>
      <c r="T62" s="3">
        <v>0.27</v>
      </c>
      <c r="U62" s="25">
        <f t="shared" si="49"/>
        <v>0.0185992338405294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0.230013831135215</v>
      </c>
      <c r="AC62" s="28">
        <f t="shared" si="51"/>
        <v>10.2321666666667</v>
      </c>
      <c r="AD62" s="1">
        <f t="shared" si="52"/>
        <v>0.29</v>
      </c>
      <c r="AE62" s="29">
        <f t="shared" si="53"/>
        <v>77.9934792895777</v>
      </c>
      <c r="AF62" s="1">
        <f t="shared" si="54"/>
        <v>1835607.62001628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13.2390425353226</v>
      </c>
      <c r="E63" s="19">
        <f t="shared" si="55"/>
        <v>9.48331184096667</v>
      </c>
      <c r="F63" s="16" t="s">
        <v>75</v>
      </c>
      <c r="G63" s="13">
        <v>6</v>
      </c>
      <c r="H63" s="18">
        <f t="shared" si="40"/>
        <v>13.2390425353226</v>
      </c>
      <c r="I63" s="18">
        <f t="shared" si="41"/>
        <v>286.389042535323</v>
      </c>
      <c r="J63" s="18">
        <f t="shared" si="42"/>
        <v>0.0905428940843931</v>
      </c>
      <c r="K63" s="18">
        <f t="shared" si="43"/>
        <v>10.2321666666667</v>
      </c>
      <c r="L63" s="18">
        <f t="shared" si="44"/>
        <v>2.762685</v>
      </c>
      <c r="M63" s="13" t="s">
        <v>73</v>
      </c>
      <c r="N63" s="13"/>
      <c r="O63" s="18">
        <f t="shared" si="56"/>
        <v>5.87466608940563</v>
      </c>
      <c r="P63" s="18">
        <f t="shared" si="45"/>
        <v>0.53190926951423</v>
      </c>
      <c r="Q63" s="23">
        <f t="shared" si="46"/>
        <v>0.154253688159127</v>
      </c>
      <c r="R63" s="18">
        <f t="shared" si="47"/>
        <v>0.80117865</v>
      </c>
      <c r="S63" s="24">
        <f t="shared" si="48"/>
        <v>0.192533448262915</v>
      </c>
      <c r="T63" s="3">
        <v>0.27</v>
      </c>
      <c r="U63" s="25">
        <f t="shared" si="49"/>
        <v>0.0519840310309869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0.236500497229321</v>
      </c>
      <c r="AC63" s="28">
        <f t="shared" si="51"/>
        <v>10.2321666666667</v>
      </c>
      <c r="AD63" s="1">
        <f t="shared" si="52"/>
        <v>0.29</v>
      </c>
      <c r="AE63" s="29">
        <f t="shared" si="53"/>
        <v>77.9934792895777</v>
      </c>
      <c r="AF63" s="1">
        <f t="shared" si="54"/>
        <v>1887373.95794507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18.5025369866667</v>
      </c>
      <c r="E64" s="19">
        <f t="shared" si="55"/>
        <v>13.2390425353226</v>
      </c>
      <c r="F64" s="16" t="s">
        <v>73</v>
      </c>
      <c r="G64" s="13">
        <v>7</v>
      </c>
      <c r="H64" s="18">
        <f t="shared" si="40"/>
        <v>18.5025369866667</v>
      </c>
      <c r="I64" s="18">
        <f t="shared" si="41"/>
        <v>291.652536986667</v>
      </c>
      <c r="J64" s="18">
        <f t="shared" si="42"/>
        <v>0.167234810938819</v>
      </c>
      <c r="K64" s="18">
        <f t="shared" si="43"/>
        <v>10.2321666666667</v>
      </c>
      <c r="L64" s="18">
        <f t="shared" si="44"/>
        <v>2.762685</v>
      </c>
      <c r="M64" s="13" t="s">
        <v>73</v>
      </c>
      <c r="N64" s="13"/>
      <c r="O64" s="18">
        <f t="shared" si="56"/>
        <v>8.1054418198914</v>
      </c>
      <c r="P64" s="18">
        <f t="shared" si="45"/>
        <v>1.35551203032514</v>
      </c>
      <c r="Q64" s="23">
        <f t="shared" si="46"/>
        <v>0.393098488794289</v>
      </c>
      <c r="R64" s="18">
        <f t="shared" si="47"/>
        <v>0.80117865</v>
      </c>
      <c r="S64" s="24">
        <f t="shared" si="48"/>
        <v>0.490650229876058</v>
      </c>
      <c r="T64" s="3">
        <v>0.27</v>
      </c>
      <c r="U64" s="25">
        <f t="shared" si="49"/>
        <v>0.132475562066536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0.300940001709528</v>
      </c>
      <c r="AC64" s="28">
        <f t="shared" si="51"/>
        <v>10.2321666666667</v>
      </c>
      <c r="AD64" s="1">
        <f t="shared" si="52"/>
        <v>0.29</v>
      </c>
      <c r="AE64" s="29">
        <f t="shared" si="53"/>
        <v>77.9934792895777</v>
      </c>
      <c r="AF64" s="1">
        <f t="shared" si="54"/>
        <v>2401628.44807792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19.9597871154839</v>
      </c>
      <c r="E65" s="19">
        <f t="shared" si="55"/>
        <v>18.5025369866667</v>
      </c>
      <c r="F65" s="16" t="s">
        <v>73</v>
      </c>
      <c r="G65" s="13">
        <v>8</v>
      </c>
      <c r="H65" s="18">
        <f t="shared" si="40"/>
        <v>19.9597871154839</v>
      </c>
      <c r="I65" s="18">
        <f t="shared" si="41"/>
        <v>293.109787115484</v>
      </c>
      <c r="J65" s="18">
        <f t="shared" si="42"/>
        <v>0.197428822058004</v>
      </c>
      <c r="K65" s="18">
        <f t="shared" si="43"/>
        <v>10.2321666666667</v>
      </c>
      <c r="L65" s="18">
        <f t="shared" si="44"/>
        <v>2.762685</v>
      </c>
      <c r="M65" s="13" t="s">
        <v>73</v>
      </c>
      <c r="N65" s="13"/>
      <c r="O65" s="18">
        <f t="shared" si="56"/>
        <v>9.51261478956627</v>
      </c>
      <c r="P65" s="18">
        <f t="shared" si="45"/>
        <v>1.87806433259562</v>
      </c>
      <c r="Q65" s="23">
        <f t="shared" si="46"/>
        <v>0.544638656452728</v>
      </c>
      <c r="R65" s="18">
        <f t="shared" si="47"/>
        <v>0.80117865</v>
      </c>
      <c r="S65" s="24">
        <f t="shared" si="48"/>
        <v>0.679796767490907</v>
      </c>
      <c r="T65" s="3">
        <v>0.27</v>
      </c>
      <c r="U65" s="25">
        <f t="shared" si="49"/>
        <v>0.183545127222545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0.31086281821934</v>
      </c>
      <c r="AC65" s="28">
        <f t="shared" si="51"/>
        <v>10.2321666666667</v>
      </c>
      <c r="AD65" s="1">
        <f t="shared" si="52"/>
        <v>0.29</v>
      </c>
      <c r="AE65" s="29">
        <f t="shared" si="53"/>
        <v>77.9934792895777</v>
      </c>
      <c r="AF65" s="1">
        <f t="shared" si="54"/>
        <v>2480816.71909423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19.11833698</v>
      </c>
      <c r="E66" s="19">
        <f t="shared" si="55"/>
        <v>19.9597871154839</v>
      </c>
      <c r="F66" s="16" t="s">
        <v>73</v>
      </c>
      <c r="G66" s="13">
        <v>9</v>
      </c>
      <c r="H66" s="18">
        <f t="shared" si="40"/>
        <v>19.11833698</v>
      </c>
      <c r="I66" s="18">
        <f t="shared" si="41"/>
        <v>292.26833698</v>
      </c>
      <c r="J66" s="18">
        <f t="shared" si="42"/>
        <v>0.179421857312948</v>
      </c>
      <c r="K66" s="18">
        <f t="shared" si="43"/>
        <v>10.2321666666667</v>
      </c>
      <c r="L66" s="18">
        <f t="shared" si="44"/>
        <v>2.762685</v>
      </c>
      <c r="M66" s="13" t="s">
        <v>73</v>
      </c>
      <c r="N66" s="13"/>
      <c r="O66" s="18">
        <f t="shared" si="56"/>
        <v>10.3972354569707</v>
      </c>
      <c r="P66" s="18">
        <f t="shared" si="45"/>
        <v>1.86549129660971</v>
      </c>
      <c r="Q66" s="23">
        <f t="shared" si="46"/>
        <v>0.540992476016816</v>
      </c>
      <c r="R66" s="18">
        <f t="shared" si="47"/>
        <v>0.80117865</v>
      </c>
      <c r="S66" s="24">
        <f t="shared" si="48"/>
        <v>0.675245747021362</v>
      </c>
      <c r="T66" s="3">
        <v>0.27</v>
      </c>
      <c r="U66" s="25">
        <f t="shared" si="49"/>
        <v>0.182316351695768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0.310624067134488</v>
      </c>
      <c r="AC66" s="28">
        <f t="shared" si="51"/>
        <v>10.2321666666667</v>
      </c>
      <c r="AD66" s="1">
        <f t="shared" si="52"/>
        <v>0.29</v>
      </c>
      <c r="AE66" s="29">
        <f t="shared" si="53"/>
        <v>77.9934792895777</v>
      </c>
      <c r="AF66" s="1">
        <f t="shared" si="54"/>
        <v>2478911.38449552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12.3320125204333</v>
      </c>
      <c r="E67" s="19">
        <f t="shared" si="55"/>
        <v>19.11833698</v>
      </c>
      <c r="F67" s="16" t="s">
        <v>73</v>
      </c>
      <c r="G67" s="13">
        <v>10</v>
      </c>
      <c r="H67" s="18">
        <f t="shared" si="40"/>
        <v>12.3320125204333</v>
      </c>
      <c r="I67" s="18">
        <f t="shared" si="41"/>
        <v>285.482012520433</v>
      </c>
      <c r="J67" s="18">
        <f t="shared" si="42"/>
        <v>0.0812722132753761</v>
      </c>
      <c r="K67" s="18">
        <f t="shared" si="43"/>
        <v>10.2321666666667</v>
      </c>
      <c r="L67" s="18">
        <f t="shared" si="44"/>
        <v>2.762685</v>
      </c>
      <c r="M67" s="13" t="s">
        <v>73</v>
      </c>
      <c r="N67" s="13"/>
      <c r="O67" s="18">
        <f t="shared" si="56"/>
        <v>11.2944291603609</v>
      </c>
      <c r="P67" s="18">
        <f t="shared" si="45"/>
        <v>0.917923255544481</v>
      </c>
      <c r="Q67" s="23">
        <f t="shared" si="46"/>
        <v>0.2661977441079</v>
      </c>
      <c r="R67" s="18">
        <f t="shared" si="47"/>
        <v>0.80117865</v>
      </c>
      <c r="S67" s="24">
        <f t="shared" si="48"/>
        <v>0.332257660770041</v>
      </c>
      <c r="T67" s="3">
        <v>0.27</v>
      </c>
      <c r="U67" s="25">
        <f t="shared" si="49"/>
        <v>0.0897095684079112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50"/>
        <v>0.243830569141657</v>
      </c>
      <c r="AC67" s="28">
        <f t="shared" si="51"/>
        <v>10.2321666666667</v>
      </c>
      <c r="AD67" s="1">
        <f t="shared" si="52"/>
        <v>0.29</v>
      </c>
      <c r="AE67" s="29">
        <f t="shared" si="53"/>
        <v>77.9934792895777</v>
      </c>
      <c r="AF67" s="1">
        <f t="shared" si="54"/>
        <v>1945871.03088693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6.65321952906451</v>
      </c>
      <c r="E68" s="19">
        <f t="shared" si="55"/>
        <v>12.3320125204333</v>
      </c>
      <c r="F68" s="16" t="s">
        <v>73</v>
      </c>
      <c r="G68" s="13">
        <v>11</v>
      </c>
      <c r="H68" s="18">
        <f t="shared" si="40"/>
        <v>6.65321952906451</v>
      </c>
      <c r="I68" s="18">
        <f t="shared" si="41"/>
        <v>279.803219529065</v>
      </c>
      <c r="J68" s="18">
        <f t="shared" si="42"/>
        <v>0.0406740473300704</v>
      </c>
      <c r="K68" s="18">
        <f t="shared" si="43"/>
        <v>10.2321666666667</v>
      </c>
      <c r="L68" s="18">
        <f t="shared" si="44"/>
        <v>2.762685</v>
      </c>
      <c r="M68" s="13" t="s">
        <v>75</v>
      </c>
      <c r="N68" s="18">
        <f>(O67-P67)*$C$22/100</f>
        <v>9.85768060957563</v>
      </c>
      <c r="O68" s="18">
        <f t="shared" si="56"/>
        <v>3.28151029524082</v>
      </c>
      <c r="P68" s="18">
        <f t="shared" si="45"/>
        <v>0.133472305062739</v>
      </c>
      <c r="Q68" s="23">
        <f t="shared" si="46"/>
        <v>0.0387069684681942</v>
      </c>
      <c r="R68" s="18">
        <f t="shared" si="47"/>
        <v>0.80117865</v>
      </c>
      <c r="S68" s="24">
        <f t="shared" si="48"/>
        <v>0.0483125311292234</v>
      </c>
      <c r="T68" s="3">
        <v>0.27</v>
      </c>
      <c r="U68" s="25">
        <f t="shared" si="49"/>
        <v>0.0130443834048903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0.22893452369557</v>
      </c>
      <c r="AC68" s="28">
        <f t="shared" si="51"/>
        <v>10.2321666666667</v>
      </c>
      <c r="AD68" s="1">
        <f t="shared" si="52"/>
        <v>0.29</v>
      </c>
      <c r="AE68" s="29">
        <f t="shared" si="53"/>
        <v>77.9934792895777</v>
      </c>
      <c r="AF68" s="1">
        <f t="shared" si="54"/>
        <v>1826994.29032748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0.0589027797000003</v>
      </c>
      <c r="E69" s="19">
        <f t="shared" si="55"/>
        <v>6.65321952906451</v>
      </c>
      <c r="F69" s="16" t="s">
        <v>75</v>
      </c>
      <c r="G69" s="13">
        <v>12</v>
      </c>
      <c r="H69" s="18">
        <f t="shared" si="40"/>
        <v>0.0589027797000003</v>
      </c>
      <c r="I69" s="18">
        <f t="shared" si="41"/>
        <v>273.2089027797</v>
      </c>
      <c r="J69" s="18">
        <f t="shared" si="42"/>
        <v>0.017560815967842</v>
      </c>
      <c r="K69" s="18">
        <f t="shared" si="43"/>
        <v>10.2321666666667</v>
      </c>
      <c r="L69" s="18">
        <f t="shared" si="44"/>
        <v>2.762685</v>
      </c>
      <c r="M69" s="13" t="s">
        <v>73</v>
      </c>
      <c r="N69" s="13"/>
      <c r="O69" s="18">
        <f t="shared" si="56"/>
        <v>5.91072299017808</v>
      </c>
      <c r="P69" s="18">
        <f t="shared" si="45"/>
        <v>0.10379711866741</v>
      </c>
      <c r="Q69" s="23">
        <f t="shared" si="46"/>
        <v>0.0301011644135489</v>
      </c>
      <c r="R69" s="18">
        <f t="shared" si="47"/>
        <v>0.80117865</v>
      </c>
      <c r="S69" s="24">
        <f t="shared" si="48"/>
        <v>0.0375711015433935</v>
      </c>
      <c r="T69" s="3">
        <v>0.27</v>
      </c>
      <c r="U69" s="25">
        <f t="shared" si="49"/>
        <v>0.0101441974167163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0.228371017558068</v>
      </c>
      <c r="AC69" s="28">
        <f t="shared" si="51"/>
        <v>10.2321666666667</v>
      </c>
      <c r="AD69" s="1">
        <f t="shared" si="52"/>
        <v>0.29</v>
      </c>
      <c r="AE69" s="29">
        <f t="shared" si="53"/>
        <v>77.9934792895777</v>
      </c>
      <c r="AF69" s="1">
        <f t="shared" si="54"/>
        <v>1822497.27310543</v>
      </c>
      <c r="AG69" s="1">
        <f>SUM(AF58:AF69)</f>
        <v>23945961.5546871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-8.51842390370968</v>
      </c>
      <c r="E70" s="19">
        <f t="shared" si="55"/>
        <v>0.0589027797000003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-8.01705405748387</v>
      </c>
      <c r="E74" s="16"/>
      <c r="F74" s="16"/>
      <c r="G74" s="13">
        <v>1</v>
      </c>
      <c r="H74" s="18">
        <f t="shared" ref="H74:H85" si="57">E75</f>
        <v>-8.01705405748387</v>
      </c>
      <c r="I74" s="18">
        <f t="shared" ref="I74:I85" si="58">H74+273.15</f>
        <v>265.132945942516</v>
      </c>
      <c r="J74" s="18">
        <f t="shared" ref="J74:J85" si="59">EXP(($C$16*(I74-$C$14))/($C$17*I74*$C$14))</f>
        <v>0.00593054794788562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0.00309112020139694</v>
      </c>
      <c r="Q74" s="23">
        <f t="shared" ref="Q74:Q85" si="63">P74*$B$76</f>
        <v>0.000803691252363205</v>
      </c>
      <c r="R74" s="18">
        <f t="shared" ref="R74:R85" si="64">L74*$B$76</f>
        <v>0.1355172</v>
      </c>
      <c r="S74" s="24">
        <f t="shared" ref="S74:S85" si="65">Q74/R74</f>
        <v>0.00593054794788562</v>
      </c>
      <c r="T74" s="3">
        <v>0.01</v>
      </c>
      <c r="U74" s="25">
        <f t="shared" ref="U74:U85" si="66">S74*T74</f>
        <v>5.93054794788562e-5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7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0.00554930547947886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>$E$8/12</f>
        <v>1.038</v>
      </c>
      <c r="AX74" s="1">
        <f t="shared" ref="AX74:AX85" si="72">AW74*10000*AV74*0.67*AU74*AT74</f>
        <v>523.004238780565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-13.9625496312903</v>
      </c>
      <c r="E75" s="19">
        <f t="shared" ref="E75:E86" si="73">D74</f>
        <v>-8.01705405748387</v>
      </c>
      <c r="F75" s="16" t="s">
        <v>73</v>
      </c>
      <c r="G75" s="13">
        <v>2</v>
      </c>
      <c r="H75" s="18">
        <f t="shared" si="57"/>
        <v>-13.9625496312903</v>
      </c>
      <c r="I75" s="18">
        <f t="shared" si="58"/>
        <v>259.18745036871</v>
      </c>
      <c r="J75" s="18">
        <f t="shared" si="59"/>
        <v>0.00255410401336946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4">L75+O74-P74-N75</f>
        <v>1.0393488797986</v>
      </c>
      <c r="P75" s="18">
        <f t="shared" si="62"/>
        <v>0.00265460514518466</v>
      </c>
      <c r="Q75" s="23">
        <f t="shared" si="63"/>
        <v>0.000690197337748013</v>
      </c>
      <c r="R75" s="18">
        <f t="shared" si="64"/>
        <v>0.1355172</v>
      </c>
      <c r="S75" s="24">
        <f t="shared" si="65"/>
        <v>0.00509306079042374</v>
      </c>
      <c r="T75" s="3">
        <v>0.01</v>
      </c>
      <c r="U75" s="25">
        <f t="shared" si="66"/>
        <v>5.09306079042374e-5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0.00554093060790424</v>
      </c>
      <c r="AU75" s="28">
        <f t="shared" si="70"/>
        <v>52.122</v>
      </c>
      <c r="AV75" s="1">
        <f t="shared" si="71"/>
        <v>0.26</v>
      </c>
      <c r="AW75" s="2">
        <f t="shared" ref="AW75:AW85" si="75">$E$8/12</f>
        <v>1.038</v>
      </c>
      <c r="AX75" s="1">
        <f t="shared" si="72"/>
        <v>522.214934001982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-4.05294700964286</v>
      </c>
      <c r="E76" s="19">
        <f t="shared" si="73"/>
        <v>-13.9625496312903</v>
      </c>
      <c r="F76" s="16" t="s">
        <v>73</v>
      </c>
      <c r="G76" s="13">
        <v>3</v>
      </c>
      <c r="H76" s="18">
        <f t="shared" si="57"/>
        <v>-4.05294700964286</v>
      </c>
      <c r="I76" s="18">
        <f t="shared" si="58"/>
        <v>269.097052990357</v>
      </c>
      <c r="J76" s="18">
        <f t="shared" si="59"/>
        <v>0.0101869316903189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4"/>
        <v>1.55791427465342</v>
      </c>
      <c r="P76" s="18">
        <f t="shared" si="62"/>
        <v>0.0158703662952671</v>
      </c>
      <c r="Q76" s="23">
        <f t="shared" si="63"/>
        <v>0.00412629523676944</v>
      </c>
      <c r="R76" s="18">
        <f t="shared" si="64"/>
        <v>0.1355172</v>
      </c>
      <c r="S76" s="24">
        <f t="shared" si="65"/>
        <v>0.0304484983217587</v>
      </c>
      <c r="T76" s="3">
        <v>0.01</v>
      </c>
      <c r="U76" s="25">
        <f t="shared" si="66"/>
        <v>0.000304484983217587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0.00579448498321759</v>
      </c>
      <c r="AU76" s="28">
        <f t="shared" si="70"/>
        <v>52.122</v>
      </c>
      <c r="AV76" s="1">
        <f t="shared" si="71"/>
        <v>0.26</v>
      </c>
      <c r="AW76" s="2">
        <f t="shared" si="75"/>
        <v>1.038</v>
      </c>
      <c r="AX76" s="1">
        <f t="shared" si="72"/>
        <v>546.111620450517</v>
      </c>
    </row>
    <row r="77" s="1" customFormat="1" spans="1:50">
      <c r="A77" s="13"/>
      <c r="B77" s="13"/>
      <c r="C77" s="16">
        <v>3</v>
      </c>
      <c r="D77" s="17">
        <v>-2.1289053853871</v>
      </c>
      <c r="E77" s="19">
        <f t="shared" si="73"/>
        <v>-4.05294700964286</v>
      </c>
      <c r="F77" s="16" t="s">
        <v>73</v>
      </c>
      <c r="G77" s="13">
        <v>4</v>
      </c>
      <c r="H77" s="18">
        <f t="shared" si="57"/>
        <v>-2.1289053853871</v>
      </c>
      <c r="I77" s="18">
        <f t="shared" si="58"/>
        <v>271.021094614613</v>
      </c>
      <c r="J77" s="18">
        <f t="shared" si="59"/>
        <v>0.013170487542886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2.06326390835815</v>
      </c>
      <c r="P77" s="18">
        <f t="shared" si="62"/>
        <v>0.0271741916027173</v>
      </c>
      <c r="Q77" s="23">
        <f t="shared" si="63"/>
        <v>0.0070652898167065</v>
      </c>
      <c r="R77" s="18">
        <f t="shared" si="64"/>
        <v>0.1355172</v>
      </c>
      <c r="S77" s="24">
        <f t="shared" si="65"/>
        <v>0.0521357423021321</v>
      </c>
      <c r="T77" s="3">
        <v>0.01</v>
      </c>
      <c r="U77" s="25">
        <f t="shared" si="66"/>
        <v>0.000521357423021321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0.00601135742302132</v>
      </c>
      <c r="AU77" s="28">
        <f t="shared" si="70"/>
        <v>52.122</v>
      </c>
      <c r="AV77" s="1">
        <f t="shared" si="71"/>
        <v>0.26</v>
      </c>
      <c r="AW77" s="2">
        <f t="shared" si="75"/>
        <v>1.038</v>
      </c>
      <c r="AX77" s="1">
        <f t="shared" si="72"/>
        <v>566.551152156147</v>
      </c>
    </row>
    <row r="78" s="1" customFormat="1" spans="1:50">
      <c r="A78" s="13"/>
      <c r="B78" s="13"/>
      <c r="C78" s="16">
        <v>4</v>
      </c>
      <c r="D78" s="17">
        <v>9.48331184096667</v>
      </c>
      <c r="E78" s="19">
        <f t="shared" si="73"/>
        <v>-2.1289053853871</v>
      </c>
      <c r="F78" s="16" t="s">
        <v>73</v>
      </c>
      <c r="G78" s="13">
        <v>5</v>
      </c>
      <c r="H78" s="18">
        <f t="shared" si="57"/>
        <v>9.48331184096667</v>
      </c>
      <c r="I78" s="18">
        <f t="shared" si="58"/>
        <v>282.633311840967</v>
      </c>
      <c r="J78" s="18">
        <f t="shared" si="59"/>
        <v>0.0576298178555414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1.93428523091766</v>
      </c>
      <c r="O78" s="18">
        <f t="shared" si="74"/>
        <v>0.623024485837772</v>
      </c>
      <c r="P78" s="18">
        <f t="shared" si="62"/>
        <v>0.0359047876383731</v>
      </c>
      <c r="Q78" s="23">
        <f t="shared" si="63"/>
        <v>0.00933524478597701</v>
      </c>
      <c r="R78" s="18">
        <f t="shared" si="64"/>
        <v>0.1355172</v>
      </c>
      <c r="S78" s="24">
        <f t="shared" si="65"/>
        <v>0.0688860512612201</v>
      </c>
      <c r="T78" s="3">
        <v>0.01</v>
      </c>
      <c r="U78" s="25">
        <f t="shared" si="66"/>
        <v>0.000688860512612201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0.0061788605126122</v>
      </c>
      <c r="AU78" s="28">
        <f t="shared" si="70"/>
        <v>52.122</v>
      </c>
      <c r="AV78" s="1">
        <f t="shared" si="71"/>
        <v>0.26</v>
      </c>
      <c r="AW78" s="2">
        <f t="shared" si="75"/>
        <v>1.038</v>
      </c>
      <c r="AX78" s="1">
        <f t="shared" si="72"/>
        <v>582.337780985436</v>
      </c>
    </row>
    <row r="79" s="1" customFormat="1" spans="1:50">
      <c r="A79" s="13"/>
      <c r="B79" s="13"/>
      <c r="C79" s="16">
        <v>5</v>
      </c>
      <c r="D79" s="17">
        <v>13.2390425353226</v>
      </c>
      <c r="E79" s="19">
        <f t="shared" si="73"/>
        <v>9.48331184096667</v>
      </c>
      <c r="F79" s="16" t="s">
        <v>75</v>
      </c>
      <c r="G79" s="13">
        <v>6</v>
      </c>
      <c r="H79" s="18">
        <f t="shared" si="57"/>
        <v>13.2390425353226</v>
      </c>
      <c r="I79" s="18">
        <f t="shared" si="58"/>
        <v>286.389042535323</v>
      </c>
      <c r="J79" s="18">
        <f t="shared" si="59"/>
        <v>0.0905428940843931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4"/>
        <v>1.1083396981994</v>
      </c>
      <c r="P79" s="18">
        <f t="shared" si="62"/>
        <v>0.100352283903596</v>
      </c>
      <c r="Q79" s="23">
        <f t="shared" si="63"/>
        <v>0.0260915938149351</v>
      </c>
      <c r="R79" s="18">
        <f t="shared" si="64"/>
        <v>0.1355172</v>
      </c>
      <c r="S79" s="24">
        <f t="shared" si="65"/>
        <v>0.192533448262915</v>
      </c>
      <c r="T79" s="3">
        <v>0.01</v>
      </c>
      <c r="U79" s="25">
        <f t="shared" si="66"/>
        <v>0.00192533448262915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0.00741533448262915</v>
      </c>
      <c r="AU79" s="28">
        <f t="shared" si="70"/>
        <v>52.122</v>
      </c>
      <c r="AV79" s="1">
        <f t="shared" si="71"/>
        <v>0.26</v>
      </c>
      <c r="AW79" s="2">
        <f t="shared" si="75"/>
        <v>1.038</v>
      </c>
      <c r="AX79" s="1">
        <f t="shared" si="72"/>
        <v>698.871485942228</v>
      </c>
    </row>
    <row r="80" s="1" customFormat="1" spans="1:50">
      <c r="A80" s="13"/>
      <c r="B80" s="13"/>
      <c r="C80" s="16">
        <v>6</v>
      </c>
      <c r="D80" s="17">
        <v>18.5025369866667</v>
      </c>
      <c r="E80" s="19">
        <f t="shared" si="73"/>
        <v>13.2390425353226</v>
      </c>
      <c r="F80" s="16" t="s">
        <v>73</v>
      </c>
      <c r="G80" s="13">
        <v>7</v>
      </c>
      <c r="H80" s="18">
        <f t="shared" si="57"/>
        <v>18.5025369866667</v>
      </c>
      <c r="I80" s="18">
        <f t="shared" si="58"/>
        <v>291.652536986667</v>
      </c>
      <c r="J80" s="18">
        <f t="shared" si="59"/>
        <v>0.167234810938819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1.5292074142958</v>
      </c>
      <c r="P80" s="18">
        <f t="shared" si="62"/>
        <v>0.255736712815999</v>
      </c>
      <c r="Q80" s="23">
        <f t="shared" si="63"/>
        <v>0.0664915453321597</v>
      </c>
      <c r="R80" s="18">
        <f t="shared" si="64"/>
        <v>0.1355172</v>
      </c>
      <c r="S80" s="24">
        <f t="shared" si="65"/>
        <v>0.490650229876058</v>
      </c>
      <c r="T80" s="3">
        <v>0.01</v>
      </c>
      <c r="U80" s="25">
        <f t="shared" si="66"/>
        <v>0.00490650229876058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0.0148565022987606</v>
      </c>
      <c r="AU80" s="28">
        <f t="shared" si="70"/>
        <v>52.122</v>
      </c>
      <c r="AV80" s="1">
        <f t="shared" si="71"/>
        <v>0.26</v>
      </c>
      <c r="AW80" s="2">
        <f t="shared" si="75"/>
        <v>1.038</v>
      </c>
      <c r="AX80" s="1">
        <f t="shared" si="72"/>
        <v>1400.17768069144</v>
      </c>
    </row>
    <row r="81" s="1" customFormat="1" spans="1:50">
      <c r="A81" s="13"/>
      <c r="B81" s="13"/>
      <c r="C81" s="16">
        <v>7</v>
      </c>
      <c r="D81" s="17">
        <v>19.9597871154839</v>
      </c>
      <c r="E81" s="19">
        <f t="shared" si="73"/>
        <v>18.5025369866667</v>
      </c>
      <c r="F81" s="16" t="s">
        <v>73</v>
      </c>
      <c r="G81" s="13">
        <v>8</v>
      </c>
      <c r="H81" s="18">
        <f t="shared" si="57"/>
        <v>19.9597871154839</v>
      </c>
      <c r="I81" s="18">
        <f t="shared" si="58"/>
        <v>293.109787115484</v>
      </c>
      <c r="J81" s="18">
        <f t="shared" si="59"/>
        <v>0.197428822058004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1.7946907014798</v>
      </c>
      <c r="P81" s="18">
        <f t="shared" si="62"/>
        <v>0.35432367115161</v>
      </c>
      <c r="Q81" s="23">
        <f t="shared" si="63"/>
        <v>0.0921241544994187</v>
      </c>
      <c r="R81" s="18">
        <f t="shared" si="64"/>
        <v>0.1355172</v>
      </c>
      <c r="S81" s="24">
        <f t="shared" si="65"/>
        <v>0.679796767490907</v>
      </c>
      <c r="T81" s="3">
        <v>0.01</v>
      </c>
      <c r="U81" s="25">
        <f t="shared" si="66"/>
        <v>0.00679796767490907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0.0167479676749091</v>
      </c>
      <c r="AU81" s="28">
        <f t="shared" si="70"/>
        <v>52.122</v>
      </c>
      <c r="AV81" s="1">
        <f t="shared" si="71"/>
        <v>0.26</v>
      </c>
      <c r="AW81" s="2">
        <f t="shared" si="75"/>
        <v>1.038</v>
      </c>
      <c r="AX81" s="1">
        <f t="shared" si="72"/>
        <v>1578.44222440606</v>
      </c>
    </row>
    <row r="82" s="1" customFormat="1" spans="1:50">
      <c r="A82" s="13"/>
      <c r="B82" s="13"/>
      <c r="C82" s="16">
        <v>8</v>
      </c>
      <c r="D82" s="17">
        <v>19.11833698</v>
      </c>
      <c r="E82" s="19">
        <f t="shared" si="73"/>
        <v>19.9597871154839</v>
      </c>
      <c r="F82" s="16" t="s">
        <v>73</v>
      </c>
      <c r="G82" s="13">
        <v>9</v>
      </c>
      <c r="H82" s="18">
        <f t="shared" si="57"/>
        <v>19.11833698</v>
      </c>
      <c r="I82" s="18">
        <f t="shared" si="58"/>
        <v>292.26833698</v>
      </c>
      <c r="J82" s="18">
        <f t="shared" si="59"/>
        <v>0.179421857312948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1.96158703032819</v>
      </c>
      <c r="P82" s="18">
        <f t="shared" si="62"/>
        <v>0.351951588262474</v>
      </c>
      <c r="Q82" s="23">
        <f t="shared" si="63"/>
        <v>0.0915074129482434</v>
      </c>
      <c r="R82" s="18">
        <f t="shared" si="64"/>
        <v>0.1355172</v>
      </c>
      <c r="S82" s="24">
        <f t="shared" si="65"/>
        <v>0.675245747021362</v>
      </c>
      <c r="T82" s="3">
        <v>0.01</v>
      </c>
      <c r="U82" s="25">
        <f t="shared" si="66"/>
        <v>0.00675245747021362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0.0167024574702136</v>
      </c>
      <c r="AU82" s="28">
        <f t="shared" si="70"/>
        <v>52.122</v>
      </c>
      <c r="AV82" s="1">
        <f t="shared" si="71"/>
        <v>0.26</v>
      </c>
      <c r="AW82" s="2">
        <f t="shared" si="75"/>
        <v>1.038</v>
      </c>
      <c r="AX82" s="1">
        <f t="shared" si="72"/>
        <v>1574.15303361425</v>
      </c>
    </row>
    <row r="83" s="1" customFormat="1" spans="1:50">
      <c r="A83" s="13"/>
      <c r="B83" s="13"/>
      <c r="C83" s="16">
        <v>9</v>
      </c>
      <c r="D83" s="17">
        <v>12.3320125204333</v>
      </c>
      <c r="E83" s="19">
        <f t="shared" si="73"/>
        <v>19.11833698</v>
      </c>
      <c r="F83" s="16" t="s">
        <v>73</v>
      </c>
      <c r="G83" s="13">
        <v>10</v>
      </c>
      <c r="H83" s="18">
        <f t="shared" si="57"/>
        <v>12.3320125204333</v>
      </c>
      <c r="I83" s="18">
        <f t="shared" si="58"/>
        <v>285.482012520433</v>
      </c>
      <c r="J83" s="18">
        <f t="shared" si="59"/>
        <v>0.0812722132753761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2.13085544206572</v>
      </c>
      <c r="P83" s="18">
        <f t="shared" si="62"/>
        <v>0.173179337946561</v>
      </c>
      <c r="Q83" s="23">
        <f t="shared" si="63"/>
        <v>0.0450266278661058</v>
      </c>
      <c r="R83" s="18">
        <f t="shared" si="64"/>
        <v>0.1355172</v>
      </c>
      <c r="S83" s="24">
        <f t="shared" si="65"/>
        <v>0.332257660770041</v>
      </c>
      <c r="T83" s="3">
        <v>0.01</v>
      </c>
      <c r="U83" s="25">
        <f t="shared" si="66"/>
        <v>0.00332257660770041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7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8"/>
        <v>0.005</v>
      </c>
      <c r="AT83" s="2">
        <f t="shared" si="69"/>
        <v>0.00881257660770041</v>
      </c>
      <c r="AU83" s="28">
        <f t="shared" si="70"/>
        <v>52.122</v>
      </c>
      <c r="AV83" s="1">
        <f t="shared" si="71"/>
        <v>0.26</v>
      </c>
      <c r="AW83" s="2">
        <f t="shared" si="75"/>
        <v>1.038</v>
      </c>
      <c r="AX83" s="1">
        <f t="shared" si="72"/>
        <v>830.5570737545</v>
      </c>
    </row>
    <row r="84" s="1" customFormat="1" spans="1:50">
      <c r="A84" s="13"/>
      <c r="B84" s="13"/>
      <c r="C84" s="16">
        <v>10</v>
      </c>
      <c r="D84" s="17">
        <v>6.65321952906451</v>
      </c>
      <c r="E84" s="19">
        <f t="shared" si="73"/>
        <v>12.3320125204333</v>
      </c>
      <c r="F84" s="16" t="s">
        <v>73</v>
      </c>
      <c r="G84" s="13">
        <v>11</v>
      </c>
      <c r="H84" s="18">
        <f t="shared" si="57"/>
        <v>6.65321952906451</v>
      </c>
      <c r="I84" s="18">
        <f t="shared" si="58"/>
        <v>279.803219529065</v>
      </c>
      <c r="J84" s="18">
        <f t="shared" si="59"/>
        <v>0.0406740473300704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1.8597922989132</v>
      </c>
      <c r="O84" s="18">
        <f t="shared" si="74"/>
        <v>0.619103805205958</v>
      </c>
      <c r="P84" s="18">
        <f t="shared" si="62"/>
        <v>0.0251814574751738</v>
      </c>
      <c r="Q84" s="23">
        <f t="shared" si="63"/>
        <v>0.00654717894354519</v>
      </c>
      <c r="R84" s="18">
        <f t="shared" si="64"/>
        <v>0.1355172</v>
      </c>
      <c r="S84" s="24">
        <f t="shared" si="65"/>
        <v>0.0483125311292234</v>
      </c>
      <c r="T84" s="3">
        <v>0.01</v>
      </c>
      <c r="U84" s="25">
        <f t="shared" si="66"/>
        <v>0.000483125311292234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0.00597312531129223</v>
      </c>
      <c r="AU84" s="28">
        <f t="shared" si="70"/>
        <v>52.122</v>
      </c>
      <c r="AV84" s="1">
        <f t="shared" si="71"/>
        <v>0.26</v>
      </c>
      <c r="AW84" s="2">
        <f t="shared" si="75"/>
        <v>1.038</v>
      </c>
      <c r="AX84" s="1">
        <f t="shared" si="72"/>
        <v>562.94789827766</v>
      </c>
    </row>
    <row r="85" s="1" customFormat="1" spans="1:51">
      <c r="A85" s="13"/>
      <c r="B85" s="13"/>
      <c r="C85" s="16">
        <v>11</v>
      </c>
      <c r="D85" s="17">
        <v>0.0589027797000003</v>
      </c>
      <c r="E85" s="19">
        <f t="shared" si="73"/>
        <v>6.65321952906451</v>
      </c>
      <c r="F85" s="16" t="s">
        <v>75</v>
      </c>
      <c r="G85" s="13">
        <v>12</v>
      </c>
      <c r="H85" s="18">
        <f t="shared" si="57"/>
        <v>0.0589027797000003</v>
      </c>
      <c r="I85" s="18">
        <f t="shared" si="58"/>
        <v>273.2089027797</v>
      </c>
      <c r="J85" s="18">
        <f t="shared" si="59"/>
        <v>0.017560815967842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4"/>
        <v>1.11514234773078</v>
      </c>
      <c r="P85" s="18">
        <f t="shared" si="62"/>
        <v>0.0195828095464476</v>
      </c>
      <c r="Q85" s="23">
        <f t="shared" si="63"/>
        <v>0.00509153048207637</v>
      </c>
      <c r="R85" s="18">
        <f t="shared" si="64"/>
        <v>0.1355172</v>
      </c>
      <c r="S85" s="24">
        <f t="shared" si="65"/>
        <v>0.0375711015433935</v>
      </c>
      <c r="T85" s="3">
        <v>0.01</v>
      </c>
      <c r="U85" s="25">
        <f t="shared" si="66"/>
        <v>0.000375711015433935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0.00586571101543394</v>
      </c>
      <c r="AU85" s="28">
        <f t="shared" si="70"/>
        <v>52.122</v>
      </c>
      <c r="AV85" s="1">
        <f t="shared" si="71"/>
        <v>0.26</v>
      </c>
      <c r="AW85" s="2">
        <f t="shared" si="75"/>
        <v>1.038</v>
      </c>
      <c r="AX85" s="1">
        <f t="shared" si="72"/>
        <v>552.824445487528</v>
      </c>
      <c r="AY85" s="1">
        <f>SUM(AX74:AX85)</f>
        <v>9938.19356854831</v>
      </c>
    </row>
    <row r="86" s="1" customFormat="1" spans="1:46">
      <c r="A86" s="13"/>
      <c r="B86" s="13"/>
      <c r="C86" s="16">
        <v>12</v>
      </c>
      <c r="D86" s="17">
        <v>-8.51842390370968</v>
      </c>
      <c r="E86" s="19">
        <f t="shared" si="73"/>
        <v>0.0589027797000003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-8.01705405748387</v>
      </c>
      <c r="E90" s="16"/>
      <c r="F90" s="16"/>
      <c r="G90" s="13">
        <v>1</v>
      </c>
      <c r="H90" s="18">
        <f t="shared" ref="H90:H101" si="76">E91</f>
        <v>-8.01705405748387</v>
      </c>
      <c r="I90" s="18">
        <f t="shared" ref="I90:I101" si="77">H90+273.15</f>
        <v>265.132945942516</v>
      </c>
      <c r="J90" s="18">
        <f t="shared" ref="J90:J101" si="78">EXP(($C$16*(I90-$C$14))/($C$17*I90*$C$14))</f>
        <v>0.00593054794788562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0.00168842700076304</v>
      </c>
      <c r="Q90" s="23">
        <f t="shared" ref="Q90:Q101" si="82">P90*$B$76</f>
        <v>0.000438991020198389</v>
      </c>
      <c r="R90" s="18">
        <f t="shared" ref="R90:R101" si="83">L90*$B$76</f>
        <v>0.074022</v>
      </c>
      <c r="S90" s="24">
        <f t="shared" ref="S90:S101" si="84">Q90/R90</f>
        <v>0.00593054794788562</v>
      </c>
      <c r="T90" s="3">
        <v>0.01</v>
      </c>
      <c r="U90" s="25">
        <f t="shared" ref="U90:U101" si="85">S90*T90</f>
        <v>5.93054794788562e-5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6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0.00554930547947886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>$E$9/12</f>
        <v>3.942</v>
      </c>
      <c r="AX90" s="1">
        <f t="shared" ref="AX90:AX101" si="91">AW90*10000*AV90*0.67*AU90*AT90</f>
        <v>1084.90290072007</v>
      </c>
      <c r="AZ90" s="2">
        <f>$E$10/12</f>
        <v>1.57984630737227</v>
      </c>
      <c r="BA90" s="1">
        <f t="shared" ref="BA90:BA101" si="92">AZ90*10000*AV90*0.67*AU90*AT90</f>
        <v>434.799553921882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-13.9625496312903</v>
      </c>
      <c r="E91" s="19">
        <f t="shared" ref="E91:E102" si="93">D90</f>
        <v>-8.01705405748387</v>
      </c>
      <c r="F91" s="16" t="s">
        <v>73</v>
      </c>
      <c r="G91" s="13">
        <v>2</v>
      </c>
      <c r="H91" s="18">
        <f t="shared" si="76"/>
        <v>-13.9625496312903</v>
      </c>
      <c r="I91" s="18">
        <f t="shared" si="77"/>
        <v>259.18745036871</v>
      </c>
      <c r="J91" s="18">
        <f t="shared" si="78"/>
        <v>0.00255410401336946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4">L91+O90-P90-N91</f>
        <v>0.567711572999237</v>
      </c>
      <c r="P91" s="18">
        <f t="shared" si="81"/>
        <v>0.00144999440703364</v>
      </c>
      <c r="Q91" s="23">
        <f t="shared" si="82"/>
        <v>0.000376998545828746</v>
      </c>
      <c r="R91" s="18">
        <f t="shared" si="83"/>
        <v>0.074022</v>
      </c>
      <c r="S91" s="24">
        <f t="shared" si="84"/>
        <v>0.00509306079042375</v>
      </c>
      <c r="T91" s="3">
        <v>0.01</v>
      </c>
      <c r="U91" s="25">
        <f t="shared" si="85"/>
        <v>5.09306079042375e-5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0.00554093060790424</v>
      </c>
      <c r="AU91" s="28">
        <f t="shared" si="89"/>
        <v>28.47</v>
      </c>
      <c r="AV91" s="1">
        <f t="shared" si="90"/>
        <v>0.26</v>
      </c>
      <c r="AW91" s="2">
        <f t="shared" ref="AW91:AW101" si="95">$E$9/12</f>
        <v>3.942</v>
      </c>
      <c r="AX91" s="1">
        <f t="shared" si="91"/>
        <v>1083.2655926825</v>
      </c>
      <c r="AZ91" s="2">
        <f t="shared" ref="AZ91:AZ101" si="96">$E$10/12</f>
        <v>1.57984630737227</v>
      </c>
      <c r="BA91" s="1">
        <f t="shared" si="92"/>
        <v>434.143365424374</v>
      </c>
    </row>
    <row r="92" s="1" customFormat="1" spans="1:53">
      <c r="A92" s="13" t="s">
        <v>38</v>
      </c>
      <c r="B92" s="13">
        <f>H9</f>
        <v>0.33</v>
      </c>
      <c r="C92" s="16">
        <v>2</v>
      </c>
      <c r="D92" s="17">
        <v>-4.05294700964286</v>
      </c>
      <c r="E92" s="19">
        <f t="shared" si="93"/>
        <v>-13.9625496312903</v>
      </c>
      <c r="F92" s="16" t="s">
        <v>73</v>
      </c>
      <c r="G92" s="13">
        <v>3</v>
      </c>
      <c r="H92" s="18">
        <f t="shared" si="76"/>
        <v>-4.05294700964286</v>
      </c>
      <c r="I92" s="18">
        <f t="shared" si="77"/>
        <v>269.097052990357</v>
      </c>
      <c r="J92" s="18">
        <f t="shared" si="78"/>
        <v>0.0101869316903189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4"/>
        <v>0.850961578592203</v>
      </c>
      <c r="P92" s="18">
        <f t="shared" si="81"/>
        <v>0.00866868747220471</v>
      </c>
      <c r="Q92" s="23">
        <f t="shared" si="82"/>
        <v>0.00225385874277323</v>
      </c>
      <c r="R92" s="18">
        <f t="shared" si="83"/>
        <v>0.074022</v>
      </c>
      <c r="S92" s="24">
        <f t="shared" si="84"/>
        <v>0.0304484983217587</v>
      </c>
      <c r="T92" s="3">
        <v>0.01</v>
      </c>
      <c r="U92" s="25">
        <f t="shared" si="85"/>
        <v>0.000304484983217587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0.00579448498321759</v>
      </c>
      <c r="AU92" s="28">
        <f t="shared" si="89"/>
        <v>28.47</v>
      </c>
      <c r="AV92" s="1">
        <f t="shared" si="90"/>
        <v>0.26</v>
      </c>
      <c r="AW92" s="2">
        <f t="shared" si="95"/>
        <v>3.942</v>
      </c>
      <c r="AX92" s="1">
        <f t="shared" si="91"/>
        <v>1132.83609808808</v>
      </c>
      <c r="AZ92" s="2">
        <f t="shared" si="96"/>
        <v>1.57984630737227</v>
      </c>
      <c r="BA92" s="1">
        <f t="shared" si="92"/>
        <v>454.009874790072</v>
      </c>
    </row>
    <row r="93" s="1" customFormat="1" spans="1:53">
      <c r="A93" s="13"/>
      <c r="B93" s="13"/>
      <c r="C93" s="16">
        <v>3</v>
      </c>
      <c r="D93" s="17">
        <v>-2.1289053853871</v>
      </c>
      <c r="E93" s="19">
        <f t="shared" si="93"/>
        <v>-4.05294700964286</v>
      </c>
      <c r="F93" s="16" t="s">
        <v>73</v>
      </c>
      <c r="G93" s="13">
        <v>4</v>
      </c>
      <c r="H93" s="18">
        <f t="shared" si="76"/>
        <v>-2.1289053853871</v>
      </c>
      <c r="I93" s="18">
        <f t="shared" si="77"/>
        <v>271.021094614613</v>
      </c>
      <c r="J93" s="18">
        <f t="shared" si="78"/>
        <v>0.013170487542886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1.12699289112</v>
      </c>
      <c r="P93" s="18">
        <f t="shared" si="81"/>
        <v>0.014843045833417</v>
      </c>
      <c r="Q93" s="23">
        <f t="shared" si="82"/>
        <v>0.00385919191668843</v>
      </c>
      <c r="R93" s="18">
        <f t="shared" si="83"/>
        <v>0.074022</v>
      </c>
      <c r="S93" s="24">
        <f t="shared" si="84"/>
        <v>0.0521357423021321</v>
      </c>
      <c r="T93" s="3">
        <v>0.01</v>
      </c>
      <c r="U93" s="25">
        <f t="shared" si="85"/>
        <v>0.000521357423021321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0.00601135742302132</v>
      </c>
      <c r="AU93" s="28">
        <f t="shared" si="89"/>
        <v>28.47</v>
      </c>
      <c r="AV93" s="1">
        <f t="shared" si="90"/>
        <v>0.26</v>
      </c>
      <c r="AW93" s="2">
        <f t="shared" si="95"/>
        <v>3.942</v>
      </c>
      <c r="AX93" s="1">
        <f t="shared" si="91"/>
        <v>1175.23519467762</v>
      </c>
      <c r="AZ93" s="2">
        <f t="shared" si="96"/>
        <v>1.57984630737227</v>
      </c>
      <c r="BA93" s="1">
        <f t="shared" si="92"/>
        <v>471.002278692383</v>
      </c>
    </row>
    <row r="94" s="1" customFormat="1" spans="1:53">
      <c r="A94" s="13"/>
      <c r="B94" s="13"/>
      <c r="C94" s="16">
        <v>4</v>
      </c>
      <c r="D94" s="17">
        <v>9.48331184096667</v>
      </c>
      <c r="E94" s="19">
        <f t="shared" si="93"/>
        <v>-2.1289053853871</v>
      </c>
      <c r="F94" s="16" t="s">
        <v>73</v>
      </c>
      <c r="G94" s="13">
        <v>5</v>
      </c>
      <c r="H94" s="18">
        <f t="shared" si="76"/>
        <v>9.48331184096667</v>
      </c>
      <c r="I94" s="18">
        <f t="shared" si="77"/>
        <v>282.633311840967</v>
      </c>
      <c r="J94" s="18">
        <f t="shared" si="78"/>
        <v>0.0576298178555414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1.05654235302225</v>
      </c>
      <c r="O94" s="18">
        <f t="shared" si="94"/>
        <v>0.340307492264329</v>
      </c>
      <c r="P94" s="18">
        <f t="shared" si="81"/>
        <v>0.0196118587940693</v>
      </c>
      <c r="Q94" s="23">
        <f t="shared" si="82"/>
        <v>0.00509908328645803</v>
      </c>
      <c r="R94" s="18">
        <f t="shared" si="83"/>
        <v>0.074022</v>
      </c>
      <c r="S94" s="24">
        <f t="shared" si="84"/>
        <v>0.06888605126122</v>
      </c>
      <c r="T94" s="3">
        <v>0.01</v>
      </c>
      <c r="U94" s="25">
        <f t="shared" si="85"/>
        <v>0.0006888605126122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0.0061788605126122</v>
      </c>
      <c r="AU94" s="28">
        <f t="shared" si="89"/>
        <v>28.47</v>
      </c>
      <c r="AV94" s="1">
        <f t="shared" si="90"/>
        <v>0.26</v>
      </c>
      <c r="AW94" s="2">
        <f t="shared" si="95"/>
        <v>3.942</v>
      </c>
      <c r="AX94" s="1">
        <f t="shared" si="91"/>
        <v>1207.98246160116</v>
      </c>
      <c r="AZ94" s="2">
        <f t="shared" si="96"/>
        <v>1.57984630737227</v>
      </c>
      <c r="BA94" s="1">
        <f t="shared" si="92"/>
        <v>484.126491966274</v>
      </c>
    </row>
    <row r="95" s="1" customFormat="1" spans="1:53">
      <c r="A95" s="13"/>
      <c r="B95" s="13"/>
      <c r="C95" s="16">
        <v>5</v>
      </c>
      <c r="D95" s="17">
        <v>13.2390425353226</v>
      </c>
      <c r="E95" s="19">
        <f t="shared" si="93"/>
        <v>9.48331184096667</v>
      </c>
      <c r="F95" s="16" t="s">
        <v>75</v>
      </c>
      <c r="G95" s="13">
        <v>6</v>
      </c>
      <c r="H95" s="18">
        <f t="shared" si="76"/>
        <v>13.2390425353226</v>
      </c>
      <c r="I95" s="18">
        <f t="shared" si="77"/>
        <v>286.389042535323</v>
      </c>
      <c r="J95" s="18">
        <f t="shared" si="78"/>
        <v>0.0905428940843931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4"/>
        <v>0.60539563347026</v>
      </c>
      <c r="P95" s="18">
        <f t="shared" si="81"/>
        <v>0.0548142727204518</v>
      </c>
      <c r="Q95" s="23">
        <f t="shared" si="82"/>
        <v>0.0142517109073175</v>
      </c>
      <c r="R95" s="18">
        <f t="shared" si="83"/>
        <v>0.074022</v>
      </c>
      <c r="S95" s="24">
        <f t="shared" si="84"/>
        <v>0.192533448262915</v>
      </c>
      <c r="T95" s="3">
        <v>0.01</v>
      </c>
      <c r="U95" s="25">
        <f t="shared" si="85"/>
        <v>0.00192533448262915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0.00741533448262915</v>
      </c>
      <c r="AU95" s="28">
        <f t="shared" si="89"/>
        <v>28.47</v>
      </c>
      <c r="AV95" s="1">
        <f t="shared" si="90"/>
        <v>0.26</v>
      </c>
      <c r="AW95" s="2">
        <f t="shared" si="95"/>
        <v>3.942</v>
      </c>
      <c r="AX95" s="1">
        <f t="shared" si="91"/>
        <v>1449.71617074672</v>
      </c>
      <c r="AZ95" s="2">
        <f t="shared" si="96"/>
        <v>1.57984630737227</v>
      </c>
      <c r="BA95" s="1">
        <f t="shared" si="92"/>
        <v>581.006783128381</v>
      </c>
    </row>
    <row r="96" s="1" customFormat="1" spans="1:53">
      <c r="A96" s="13"/>
      <c r="B96" s="13"/>
      <c r="C96" s="16">
        <v>6</v>
      </c>
      <c r="D96" s="17">
        <v>18.5025369866667</v>
      </c>
      <c r="E96" s="19">
        <f t="shared" si="93"/>
        <v>13.2390425353226</v>
      </c>
      <c r="F96" s="16" t="s">
        <v>73</v>
      </c>
      <c r="G96" s="13">
        <v>7</v>
      </c>
      <c r="H96" s="18">
        <f t="shared" si="76"/>
        <v>18.5025369866667</v>
      </c>
      <c r="I96" s="18">
        <f t="shared" si="77"/>
        <v>291.652536986667</v>
      </c>
      <c r="J96" s="18">
        <f t="shared" si="78"/>
        <v>0.167234810938819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0.835281360749808</v>
      </c>
      <c r="P96" s="18">
        <f t="shared" si="81"/>
        <v>0.139688120445714</v>
      </c>
      <c r="Q96" s="23">
        <f t="shared" si="82"/>
        <v>0.0363189113158855</v>
      </c>
      <c r="R96" s="18">
        <f t="shared" si="83"/>
        <v>0.074022</v>
      </c>
      <c r="S96" s="24">
        <f t="shared" si="84"/>
        <v>0.490650229876058</v>
      </c>
      <c r="T96" s="3">
        <v>0.01</v>
      </c>
      <c r="U96" s="25">
        <f t="shared" si="85"/>
        <v>0.00490650229876058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0.0148565022987606</v>
      </c>
      <c r="AU96" s="28">
        <f t="shared" si="89"/>
        <v>28.47</v>
      </c>
      <c r="AV96" s="1">
        <f t="shared" si="90"/>
        <v>0.26</v>
      </c>
      <c r="AW96" s="2">
        <f t="shared" si="95"/>
        <v>3.942</v>
      </c>
      <c r="AX96" s="1">
        <f t="shared" si="91"/>
        <v>2904.48282187438</v>
      </c>
      <c r="AZ96" s="2">
        <f t="shared" si="96"/>
        <v>1.57984630737227</v>
      </c>
      <c r="BA96" s="1">
        <f t="shared" si="92"/>
        <v>1164.0376613304</v>
      </c>
    </row>
    <row r="97" s="1" customFormat="1" spans="1:53">
      <c r="A97" s="13"/>
      <c r="B97" s="13"/>
      <c r="C97" s="16">
        <v>7</v>
      </c>
      <c r="D97" s="17">
        <v>19.9597871154839</v>
      </c>
      <c r="E97" s="19">
        <f t="shared" si="93"/>
        <v>18.5025369866667</v>
      </c>
      <c r="F97" s="16" t="s">
        <v>73</v>
      </c>
      <c r="G97" s="13">
        <v>8</v>
      </c>
      <c r="H97" s="18">
        <f t="shared" si="76"/>
        <v>19.9597871154839</v>
      </c>
      <c r="I97" s="18">
        <f t="shared" si="77"/>
        <v>293.109787115484</v>
      </c>
      <c r="J97" s="18">
        <f t="shared" si="78"/>
        <v>0.197428822058004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0.980293240304094</v>
      </c>
      <c r="P97" s="18">
        <f t="shared" si="81"/>
        <v>0.193538139704661</v>
      </c>
      <c r="Q97" s="23">
        <f t="shared" si="82"/>
        <v>0.0503199163232119</v>
      </c>
      <c r="R97" s="18">
        <f t="shared" si="83"/>
        <v>0.074022</v>
      </c>
      <c r="S97" s="24">
        <f t="shared" si="84"/>
        <v>0.679796767490907</v>
      </c>
      <c r="T97" s="3">
        <v>0.01</v>
      </c>
      <c r="U97" s="25">
        <f t="shared" si="85"/>
        <v>0.00679796767490907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0.0167479676749091</v>
      </c>
      <c r="AU97" s="28">
        <f t="shared" si="89"/>
        <v>28.47</v>
      </c>
      <c r="AV97" s="1">
        <f t="shared" si="90"/>
        <v>0.26</v>
      </c>
      <c r="AW97" s="2">
        <f t="shared" si="95"/>
        <v>3.942</v>
      </c>
      <c r="AX97" s="1">
        <f t="shared" si="91"/>
        <v>3274.26896552488</v>
      </c>
      <c r="AZ97" s="2">
        <f t="shared" si="96"/>
        <v>1.57984630737227</v>
      </c>
      <c r="BA97" s="1">
        <f t="shared" si="92"/>
        <v>1312.23788293457</v>
      </c>
    </row>
    <row r="98" s="1" customFormat="1" spans="1:53">
      <c r="A98" s="13"/>
      <c r="B98" s="13"/>
      <c r="C98" s="16">
        <v>8</v>
      </c>
      <c r="D98" s="17">
        <v>19.11833698</v>
      </c>
      <c r="E98" s="19">
        <f t="shared" si="93"/>
        <v>19.9597871154839</v>
      </c>
      <c r="F98" s="16" t="s">
        <v>73</v>
      </c>
      <c r="G98" s="13">
        <v>9</v>
      </c>
      <c r="H98" s="18">
        <f t="shared" si="76"/>
        <v>19.11833698</v>
      </c>
      <c r="I98" s="18">
        <f t="shared" si="77"/>
        <v>292.26833698</v>
      </c>
      <c r="J98" s="18">
        <f t="shared" si="78"/>
        <v>0.179421857312948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1.07145510059943</v>
      </c>
      <c r="P98" s="18">
        <f t="shared" si="81"/>
        <v>0.192242464176982</v>
      </c>
      <c r="Q98" s="23">
        <f t="shared" si="82"/>
        <v>0.0499830406860153</v>
      </c>
      <c r="R98" s="18">
        <f t="shared" si="83"/>
        <v>0.074022</v>
      </c>
      <c r="S98" s="24">
        <f t="shared" si="84"/>
        <v>0.675245747021362</v>
      </c>
      <c r="T98" s="3">
        <v>0.01</v>
      </c>
      <c r="U98" s="25">
        <f t="shared" si="85"/>
        <v>0.00675245747021362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0.0167024574702136</v>
      </c>
      <c r="AU98" s="28">
        <f t="shared" si="89"/>
        <v>28.47</v>
      </c>
      <c r="AV98" s="1">
        <f t="shared" si="90"/>
        <v>0.26</v>
      </c>
      <c r="AW98" s="2">
        <f t="shared" si="95"/>
        <v>3.942</v>
      </c>
      <c r="AX98" s="1">
        <f t="shared" si="91"/>
        <v>3265.37160832062</v>
      </c>
      <c r="AZ98" s="2">
        <f t="shared" si="96"/>
        <v>1.57984630737227</v>
      </c>
      <c r="BA98" s="1">
        <f t="shared" si="92"/>
        <v>1308.67206433373</v>
      </c>
    </row>
    <row r="99" s="1" customFormat="1" spans="1:53">
      <c r="A99" s="13"/>
      <c r="B99" s="13"/>
      <c r="C99" s="16">
        <v>9</v>
      </c>
      <c r="D99" s="17">
        <v>12.3320125204333</v>
      </c>
      <c r="E99" s="19">
        <f t="shared" si="93"/>
        <v>19.11833698</v>
      </c>
      <c r="F99" s="16" t="s">
        <v>73</v>
      </c>
      <c r="G99" s="13">
        <v>10</v>
      </c>
      <c r="H99" s="18">
        <f t="shared" si="76"/>
        <v>12.3320125204333</v>
      </c>
      <c r="I99" s="18">
        <f t="shared" si="77"/>
        <v>285.482012520433</v>
      </c>
      <c r="J99" s="18">
        <f t="shared" si="78"/>
        <v>0.0812722132753761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1.16391263642245</v>
      </c>
      <c r="P99" s="18">
        <f t="shared" si="81"/>
        <v>0.0945937560212307</v>
      </c>
      <c r="Q99" s="23">
        <f t="shared" si="82"/>
        <v>0.02459437656552</v>
      </c>
      <c r="R99" s="18">
        <f t="shared" si="83"/>
        <v>0.074022</v>
      </c>
      <c r="S99" s="24">
        <f t="shared" si="84"/>
        <v>0.332257660770041</v>
      </c>
      <c r="T99" s="3">
        <v>0.01</v>
      </c>
      <c r="U99" s="25">
        <f t="shared" si="85"/>
        <v>0.00332257660770041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6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7"/>
        <v>0.005</v>
      </c>
      <c r="AT99" s="2">
        <f t="shared" si="88"/>
        <v>0.00881257660770041</v>
      </c>
      <c r="AU99" s="28">
        <f t="shared" si="89"/>
        <v>28.47</v>
      </c>
      <c r="AV99" s="1">
        <f t="shared" si="90"/>
        <v>0.26</v>
      </c>
      <c r="AW99" s="2">
        <f t="shared" si="95"/>
        <v>3.942</v>
      </c>
      <c r="AX99" s="1">
        <f t="shared" si="91"/>
        <v>1722.88045051178</v>
      </c>
      <c r="AZ99" s="2">
        <f t="shared" si="96"/>
        <v>1.57984630737227</v>
      </c>
      <c r="BA99" s="1">
        <f t="shared" si="92"/>
        <v>690.483591523312</v>
      </c>
    </row>
    <row r="100" s="1" customFormat="1" spans="1:53">
      <c r="A100" s="13"/>
      <c r="B100" s="13"/>
      <c r="C100" s="16">
        <v>10</v>
      </c>
      <c r="D100" s="17">
        <v>6.65321952906451</v>
      </c>
      <c r="E100" s="19">
        <f t="shared" si="93"/>
        <v>12.3320125204333</v>
      </c>
      <c r="F100" s="16" t="s">
        <v>73</v>
      </c>
      <c r="G100" s="13">
        <v>11</v>
      </c>
      <c r="H100" s="18">
        <f t="shared" si="76"/>
        <v>6.65321952906451</v>
      </c>
      <c r="I100" s="18">
        <f t="shared" si="77"/>
        <v>279.803219529065</v>
      </c>
      <c r="J100" s="18">
        <f t="shared" si="78"/>
        <v>0.0406740473300704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1.01585293638116</v>
      </c>
      <c r="O100" s="18">
        <f t="shared" si="94"/>
        <v>0.338165944020061</v>
      </c>
      <c r="P100" s="18">
        <f t="shared" si="81"/>
        <v>0.0137545776124899</v>
      </c>
      <c r="Q100" s="23">
        <f t="shared" si="82"/>
        <v>0.00357619017924737</v>
      </c>
      <c r="R100" s="18">
        <f t="shared" si="83"/>
        <v>0.074022</v>
      </c>
      <c r="S100" s="24">
        <f t="shared" si="84"/>
        <v>0.0483125311292234</v>
      </c>
      <c r="T100" s="3">
        <v>0.01</v>
      </c>
      <c r="U100" s="25">
        <f t="shared" si="85"/>
        <v>0.000483125311292234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0.00597312531129223</v>
      </c>
      <c r="AU100" s="28">
        <f t="shared" si="89"/>
        <v>28.47</v>
      </c>
      <c r="AV100" s="1">
        <f t="shared" si="90"/>
        <v>0.26</v>
      </c>
      <c r="AW100" s="2">
        <f t="shared" si="95"/>
        <v>3.942</v>
      </c>
      <c r="AX100" s="1">
        <f t="shared" si="91"/>
        <v>1167.76072258937</v>
      </c>
      <c r="AZ100" s="2">
        <f t="shared" si="96"/>
        <v>1.57984630737227</v>
      </c>
      <c r="BA100" s="1">
        <f t="shared" si="92"/>
        <v>468.006713718212</v>
      </c>
    </row>
    <row r="101" s="1" customFormat="1" spans="1:54">
      <c r="A101" s="13"/>
      <c r="B101" s="13"/>
      <c r="C101" s="16">
        <v>11</v>
      </c>
      <c r="D101" s="17">
        <v>0.0589027797000003</v>
      </c>
      <c r="E101" s="19">
        <f t="shared" si="93"/>
        <v>6.65321952906451</v>
      </c>
      <c r="F101" s="16" t="s">
        <v>75</v>
      </c>
      <c r="G101" s="13">
        <v>12</v>
      </c>
      <c r="H101" s="18">
        <f t="shared" si="76"/>
        <v>0.0589027797000003</v>
      </c>
      <c r="I101" s="18">
        <f t="shared" si="77"/>
        <v>273.2089027797</v>
      </c>
      <c r="J101" s="18">
        <f t="shared" si="78"/>
        <v>0.017560815967842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4"/>
        <v>0.609111366407571</v>
      </c>
      <c r="P101" s="18">
        <f t="shared" si="81"/>
        <v>0.0106964926094041</v>
      </c>
      <c r="Q101" s="23">
        <f t="shared" si="82"/>
        <v>0.00278108807844508</v>
      </c>
      <c r="R101" s="18">
        <f t="shared" si="83"/>
        <v>0.074022</v>
      </c>
      <c r="S101" s="24">
        <f t="shared" si="84"/>
        <v>0.0375711015433935</v>
      </c>
      <c r="T101" s="3">
        <v>0.01</v>
      </c>
      <c r="U101" s="25">
        <f t="shared" si="85"/>
        <v>0.000375711015433935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0.00586571101543394</v>
      </c>
      <c r="AU101" s="28">
        <f t="shared" si="89"/>
        <v>28.47</v>
      </c>
      <c r="AV101" s="1">
        <f t="shared" si="90"/>
        <v>0.26</v>
      </c>
      <c r="AW101" s="2">
        <f t="shared" si="95"/>
        <v>3.942</v>
      </c>
      <c r="AX101" s="1">
        <f t="shared" si="91"/>
        <v>1146.76096296424</v>
      </c>
      <c r="AY101" s="1">
        <f>SUM(AX90:AX101)</f>
        <v>20615.4639503014</v>
      </c>
      <c r="AZ101" s="2">
        <f t="shared" si="96"/>
        <v>1.57984630737227</v>
      </c>
      <c r="BA101" s="1">
        <f t="shared" si="92"/>
        <v>459.590581628038</v>
      </c>
      <c r="BB101" s="1">
        <f>SUM(BA90:BA101)</f>
        <v>8262.11684339163</v>
      </c>
    </row>
    <row r="102" s="1" customFormat="1" spans="1:46">
      <c r="A102" s="13"/>
      <c r="B102" s="13"/>
      <c r="C102" s="16">
        <v>12</v>
      </c>
      <c r="D102" s="17">
        <v>-8.51842390370968</v>
      </c>
      <c r="E102" s="19">
        <f t="shared" si="93"/>
        <v>0.0589027797000003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2" t="s">
        <v>45</v>
      </c>
      <c r="T103" s="22"/>
      <c r="U103" s="22"/>
      <c r="V103" s="22" t="s">
        <v>46</v>
      </c>
      <c r="W103" s="22"/>
      <c r="X103" s="22"/>
      <c r="Y103" s="22" t="s">
        <v>47</v>
      </c>
      <c r="Z103" s="22"/>
      <c r="AA103" s="22"/>
      <c r="AB103" s="22" t="s">
        <v>48</v>
      </c>
      <c r="AC103" s="22"/>
      <c r="AD103" s="22"/>
      <c r="AE103" s="22" t="s">
        <v>49</v>
      </c>
      <c r="AF103" s="22"/>
      <c r="AG103" s="22"/>
      <c r="AH103" s="22" t="s">
        <v>50</v>
      </c>
      <c r="AI103" s="22"/>
      <c r="AJ103" s="22"/>
      <c r="AK103" s="30" t="s">
        <v>78</v>
      </c>
      <c r="AL103" s="31"/>
      <c r="AM103" s="32"/>
      <c r="AN103" s="31" t="s">
        <v>79</v>
      </c>
      <c r="AO103" s="31"/>
      <c r="AP103" s="32"/>
      <c r="AQ103" s="22" t="s">
        <v>52</v>
      </c>
      <c r="AR103" s="22"/>
      <c r="AS103" s="22"/>
      <c r="AT103" s="2"/>
    </row>
    <row r="104" s="1" customFormat="1" spans="1:50">
      <c r="A104" s="15" t="s">
        <v>9</v>
      </c>
      <c r="B104" s="15"/>
      <c r="C104" s="16" t="s">
        <v>53</v>
      </c>
      <c r="D104" s="16" t="s">
        <v>54</v>
      </c>
      <c r="E104" s="16" t="s">
        <v>55</v>
      </c>
      <c r="F104" s="16" t="s">
        <v>56</v>
      </c>
      <c r="G104" s="13" t="s">
        <v>53</v>
      </c>
      <c r="H104" s="13" t="s">
        <v>55</v>
      </c>
      <c r="I104" s="13" t="s">
        <v>57</v>
      </c>
      <c r="J104" s="13" t="s">
        <v>58</v>
      </c>
      <c r="K104" s="21" t="s">
        <v>59</v>
      </c>
      <c r="L104" s="21" t="s">
        <v>60</v>
      </c>
      <c r="M104" s="13" t="s">
        <v>61</v>
      </c>
      <c r="N104" s="21" t="s">
        <v>62</v>
      </c>
      <c r="O104" s="13" t="s">
        <v>63</v>
      </c>
      <c r="P104" s="13" t="s">
        <v>64</v>
      </c>
      <c r="Q104" s="21" t="s">
        <v>65</v>
      </c>
      <c r="R104" s="21" t="s">
        <v>66</v>
      </c>
      <c r="S104" s="4" t="s">
        <v>12</v>
      </c>
      <c r="T104" s="3" t="s">
        <v>13</v>
      </c>
      <c r="U104" s="3"/>
      <c r="V104" s="4" t="s">
        <v>12</v>
      </c>
      <c r="W104" s="3" t="s">
        <v>13</v>
      </c>
      <c r="X104" s="3"/>
      <c r="Y104" s="4" t="s">
        <v>12</v>
      </c>
      <c r="Z104" s="3" t="s">
        <v>13</v>
      </c>
      <c r="AA104" s="3"/>
      <c r="AB104" s="4" t="s">
        <v>12</v>
      </c>
      <c r="AC104" s="3" t="s">
        <v>13</v>
      </c>
      <c r="AD104" s="3"/>
      <c r="AE104" s="4" t="s">
        <v>12</v>
      </c>
      <c r="AF104" s="3" t="s">
        <v>13</v>
      </c>
      <c r="AG104" s="3"/>
      <c r="AH104" s="4" t="s">
        <v>12</v>
      </c>
      <c r="AI104" s="3" t="s">
        <v>13</v>
      </c>
      <c r="AJ104" s="3"/>
      <c r="AK104" s="4" t="s">
        <v>12</v>
      </c>
      <c r="AL104" s="3" t="s">
        <v>13</v>
      </c>
      <c r="AM104" s="3"/>
      <c r="AN104" s="4" t="s">
        <v>12</v>
      </c>
      <c r="AO104" s="3" t="s">
        <v>13</v>
      </c>
      <c r="AP104" s="3"/>
      <c r="AQ104" s="33" t="s">
        <v>12</v>
      </c>
      <c r="AR104" s="33" t="s">
        <v>13</v>
      </c>
      <c r="AS104" s="33"/>
      <c r="AT104" s="2" t="s">
        <v>67</v>
      </c>
      <c r="AU104" s="1" t="s">
        <v>68</v>
      </c>
      <c r="AV104" s="1" t="s">
        <v>38</v>
      </c>
      <c r="AW104" s="1" t="s">
        <v>69</v>
      </c>
      <c r="AX104" s="1" t="s">
        <v>70</v>
      </c>
    </row>
    <row r="105" s="1" customFormat="1" spans="1:52">
      <c r="A105" s="13" t="s">
        <v>71</v>
      </c>
      <c r="B105" s="13">
        <f>F11</f>
        <v>910.8575</v>
      </c>
      <c r="C105" s="16" t="s">
        <v>72</v>
      </c>
      <c r="D105" s="17">
        <v>-8.01705405748387</v>
      </c>
      <c r="E105" s="16"/>
      <c r="F105" s="16"/>
      <c r="G105" s="13">
        <v>1</v>
      </c>
      <c r="H105" s="18">
        <f t="shared" ref="H105:H116" si="97">E106</f>
        <v>-8.01705405748387</v>
      </c>
      <c r="I105" s="18">
        <f t="shared" ref="I105:I116" si="98">H105+273.15</f>
        <v>265.132945942516</v>
      </c>
      <c r="J105" s="18">
        <f t="shared" ref="J105:J116" si="99">EXP(($C$16*(I105-$C$14))/($C$17*I105*$C$14))</f>
        <v>0.00593054794788562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2">O105*J105</f>
        <v>0.00450157006453436</v>
      </c>
      <c r="Q105" s="23">
        <f t="shared" ref="Q105:Q116" si="103">P105*$B$107</f>
        <v>0.000945329713552215</v>
      </c>
      <c r="R105" s="18">
        <f t="shared" ref="R105:R116" si="104">L105*$B$107</f>
        <v>0.1594000625</v>
      </c>
      <c r="S105" s="24">
        <f t="shared" ref="S105:S116" si="105">Q105/R105</f>
        <v>0.00593054794788562</v>
      </c>
      <c r="T105" s="3">
        <v>0.01</v>
      </c>
      <c r="U105" s="25">
        <f t="shared" ref="U105:U116" si="106">S105*T105</f>
        <v>5.93054794788562e-5</v>
      </c>
      <c r="V105" s="24"/>
      <c r="W105" s="3"/>
      <c r="X105" s="3"/>
      <c r="Y105" s="27"/>
      <c r="Z105" s="3"/>
      <c r="AA105" s="26"/>
      <c r="AB105" s="3"/>
      <c r="AC105" s="3"/>
      <c r="AD105" s="3"/>
      <c r="AE105" s="24">
        <v>0.001</v>
      </c>
      <c r="AF105" s="3">
        <v>0.49</v>
      </c>
      <c r="AG105" s="25">
        <f t="shared" ref="AG105:AG116" si="107">AF105*AE105</f>
        <v>0.00049</v>
      </c>
      <c r="AH105" s="34"/>
      <c r="AI105" s="3"/>
      <c r="AJ105" s="25"/>
      <c r="AK105" s="35"/>
      <c r="AL105" s="26"/>
      <c r="AM105" s="26"/>
      <c r="AN105" s="35"/>
      <c r="AO105" s="26"/>
      <c r="AP105" s="25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0.00554930547947886</v>
      </c>
      <c r="AU105" s="28">
        <f t="shared" ref="AU105:AU116" si="110">$B$105/12</f>
        <v>75.9047916666667</v>
      </c>
      <c r="AV105" s="1">
        <f t="shared" ref="AV105:AV116" si="111">$B$107</f>
        <v>0.21</v>
      </c>
      <c r="AW105" s="2">
        <f t="shared" ref="AW105:AW116" si="112">$E$11/12</f>
        <v>0.2126</v>
      </c>
      <c r="AX105" s="1">
        <f t="shared" ref="AX105:AX116" si="113">AW105*10000*AV105*0.67*AU105*AT105</f>
        <v>125.998444277989</v>
      </c>
      <c r="AZ105" s="2"/>
    </row>
    <row r="106" s="1" customFormat="1" spans="1:52">
      <c r="A106" s="13" t="s">
        <v>74</v>
      </c>
      <c r="B106" s="13">
        <v>1</v>
      </c>
      <c r="C106" s="16">
        <v>1</v>
      </c>
      <c r="D106" s="17">
        <v>-13.9625496312903</v>
      </c>
      <c r="E106" s="19">
        <f t="shared" ref="E106:E117" si="114">D105</f>
        <v>-8.01705405748387</v>
      </c>
      <c r="F106" s="16" t="s">
        <v>73</v>
      </c>
      <c r="G106" s="13">
        <v>2</v>
      </c>
      <c r="H106" s="18">
        <f t="shared" si="97"/>
        <v>-13.9625496312903</v>
      </c>
      <c r="I106" s="18">
        <f t="shared" si="98"/>
        <v>259.18745036871</v>
      </c>
      <c r="J106" s="18">
        <f t="shared" si="99"/>
        <v>0.00255410401336946</v>
      </c>
      <c r="K106" s="18">
        <f t="shared" si="100"/>
        <v>75.9047916666667</v>
      </c>
      <c r="L106" s="18">
        <f t="shared" si="101"/>
        <v>0.759047916666667</v>
      </c>
      <c r="M106" s="13" t="s">
        <v>73</v>
      </c>
      <c r="N106" s="13"/>
      <c r="O106" s="18">
        <f t="shared" ref="O106:O116" si="115">L106+O105-P105-N106</f>
        <v>1.5135942632688</v>
      </c>
      <c r="P106" s="18">
        <f t="shared" si="102"/>
        <v>0.00386587718242783</v>
      </c>
      <c r="Q106" s="23">
        <f t="shared" si="103"/>
        <v>0.000811834208309844</v>
      </c>
      <c r="R106" s="18">
        <f t="shared" si="104"/>
        <v>0.1594000625</v>
      </c>
      <c r="S106" s="24">
        <f t="shared" si="105"/>
        <v>0.00509306079042375</v>
      </c>
      <c r="T106" s="3">
        <v>0.01</v>
      </c>
      <c r="U106" s="25">
        <f t="shared" si="106"/>
        <v>5.09306079042375e-5</v>
      </c>
      <c r="V106" s="24"/>
      <c r="W106" s="3"/>
      <c r="X106" s="3"/>
      <c r="Y106" s="27"/>
      <c r="Z106" s="3"/>
      <c r="AA106" s="26"/>
      <c r="AB106" s="3"/>
      <c r="AC106" s="3"/>
      <c r="AD106" s="3"/>
      <c r="AE106" s="24">
        <v>0.001</v>
      </c>
      <c r="AF106" s="3">
        <v>0.49</v>
      </c>
      <c r="AG106" s="25">
        <f t="shared" si="107"/>
        <v>0.00049</v>
      </c>
      <c r="AH106" s="34"/>
      <c r="AI106" s="3"/>
      <c r="AJ106" s="25"/>
      <c r="AK106" s="35"/>
      <c r="AL106" s="26"/>
      <c r="AM106" s="26"/>
      <c r="AN106" s="35"/>
      <c r="AO106" s="26"/>
      <c r="AP106" s="25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0.00554093060790424</v>
      </c>
      <c r="AU106" s="28">
        <f t="shared" si="110"/>
        <v>75.9047916666667</v>
      </c>
      <c r="AV106" s="1">
        <f t="shared" si="111"/>
        <v>0.21</v>
      </c>
      <c r="AW106" s="2">
        <f t="shared" si="112"/>
        <v>0.2126</v>
      </c>
      <c r="AX106" s="1">
        <f t="shared" si="113"/>
        <v>125.808290610412</v>
      </c>
      <c r="AZ106" s="2"/>
    </row>
    <row r="107" s="1" customFormat="1" spans="1:52">
      <c r="A107" s="13" t="s">
        <v>38</v>
      </c>
      <c r="B107" s="13">
        <f>H11</f>
        <v>0.21</v>
      </c>
      <c r="C107" s="16">
        <v>2</v>
      </c>
      <c r="D107" s="17">
        <v>-4.05294700964286</v>
      </c>
      <c r="E107" s="19">
        <f t="shared" si="114"/>
        <v>-13.9625496312903</v>
      </c>
      <c r="F107" s="16" t="s">
        <v>73</v>
      </c>
      <c r="G107" s="13">
        <v>3</v>
      </c>
      <c r="H107" s="18">
        <f t="shared" si="97"/>
        <v>-4.05294700964286</v>
      </c>
      <c r="I107" s="18">
        <f t="shared" si="98"/>
        <v>269.097052990357</v>
      </c>
      <c r="J107" s="18">
        <f t="shared" si="99"/>
        <v>0.0101869316903189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si="115"/>
        <v>2.26877630275304</v>
      </c>
      <c r="P107" s="18">
        <f t="shared" si="102"/>
        <v>0.0231118692167595</v>
      </c>
      <c r="Q107" s="23">
        <f t="shared" si="103"/>
        <v>0.00485349253551949</v>
      </c>
      <c r="R107" s="18">
        <f t="shared" si="104"/>
        <v>0.1594000625</v>
      </c>
      <c r="S107" s="24">
        <f t="shared" si="105"/>
        <v>0.0304484983217587</v>
      </c>
      <c r="T107" s="3">
        <v>0.01</v>
      </c>
      <c r="U107" s="25">
        <f t="shared" si="106"/>
        <v>0.000304484983217587</v>
      </c>
      <c r="V107" s="24"/>
      <c r="W107" s="3"/>
      <c r="X107" s="3"/>
      <c r="Y107" s="27"/>
      <c r="Z107" s="3"/>
      <c r="AA107" s="26"/>
      <c r="AB107" s="3"/>
      <c r="AC107" s="3"/>
      <c r="AD107" s="3"/>
      <c r="AE107" s="24">
        <v>0.001</v>
      </c>
      <c r="AF107" s="3">
        <v>0.49</v>
      </c>
      <c r="AG107" s="25">
        <f t="shared" si="107"/>
        <v>0.00049</v>
      </c>
      <c r="AH107" s="34"/>
      <c r="AI107" s="3"/>
      <c r="AJ107" s="25"/>
      <c r="AK107" s="35"/>
      <c r="AL107" s="26"/>
      <c r="AM107" s="26"/>
      <c r="AN107" s="35"/>
      <c r="AO107" s="26"/>
      <c r="AP107" s="25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0.00579448498321759</v>
      </c>
      <c r="AU107" s="28">
        <f t="shared" si="110"/>
        <v>75.9047916666667</v>
      </c>
      <c r="AV107" s="1">
        <f t="shared" si="111"/>
        <v>0.21</v>
      </c>
      <c r="AW107" s="2">
        <f t="shared" si="112"/>
        <v>0.2126</v>
      </c>
      <c r="AX107" s="1">
        <f t="shared" si="113"/>
        <v>131.565309564856</v>
      </c>
      <c r="AZ107" s="2"/>
    </row>
    <row r="108" s="1" customFormat="1" spans="1:52">
      <c r="A108" s="13"/>
      <c r="B108" s="13"/>
      <c r="C108" s="16">
        <v>3</v>
      </c>
      <c r="D108" s="17">
        <v>-2.1289053853871</v>
      </c>
      <c r="E108" s="19">
        <f t="shared" si="114"/>
        <v>-4.05294700964286</v>
      </c>
      <c r="F108" s="16" t="s">
        <v>73</v>
      </c>
      <c r="G108" s="13">
        <v>4</v>
      </c>
      <c r="H108" s="18">
        <f t="shared" si="97"/>
        <v>-2.1289053853871</v>
      </c>
      <c r="I108" s="18">
        <f t="shared" si="98"/>
        <v>271.021094614613</v>
      </c>
      <c r="J108" s="18">
        <f t="shared" si="99"/>
        <v>0.013170487542886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3.00471235020295</v>
      </c>
      <c r="P108" s="18">
        <f t="shared" si="102"/>
        <v>0.0395735265783036</v>
      </c>
      <c r="Q108" s="23">
        <f t="shared" si="103"/>
        <v>0.00831044058144376</v>
      </c>
      <c r="R108" s="18">
        <f t="shared" si="104"/>
        <v>0.1594000625</v>
      </c>
      <c r="S108" s="24">
        <f t="shared" si="105"/>
        <v>0.0521357423021322</v>
      </c>
      <c r="T108" s="3">
        <v>0.01</v>
      </c>
      <c r="U108" s="25">
        <f t="shared" si="106"/>
        <v>0.000521357423021321</v>
      </c>
      <c r="V108" s="24"/>
      <c r="W108" s="3"/>
      <c r="X108" s="3"/>
      <c r="Y108" s="27"/>
      <c r="Z108" s="3"/>
      <c r="AA108" s="26"/>
      <c r="AB108" s="3"/>
      <c r="AC108" s="3"/>
      <c r="AD108" s="3"/>
      <c r="AE108" s="24">
        <v>0.001</v>
      </c>
      <c r="AF108" s="3">
        <v>0.49</v>
      </c>
      <c r="AG108" s="25">
        <f t="shared" si="107"/>
        <v>0.00049</v>
      </c>
      <c r="AH108" s="34"/>
      <c r="AI108" s="3"/>
      <c r="AJ108" s="25"/>
      <c r="AK108" s="35"/>
      <c r="AL108" s="26"/>
      <c r="AM108" s="26"/>
      <c r="AN108" s="35"/>
      <c r="AO108" s="26"/>
      <c r="AP108" s="25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0.00601135742302132</v>
      </c>
      <c r="AU108" s="28">
        <f t="shared" si="110"/>
        <v>75.9047916666667</v>
      </c>
      <c r="AV108" s="1">
        <f t="shared" si="111"/>
        <v>0.21</v>
      </c>
      <c r="AW108" s="2">
        <f t="shared" si="112"/>
        <v>0.2126</v>
      </c>
      <c r="AX108" s="1">
        <f t="shared" si="113"/>
        <v>136.489455500431</v>
      </c>
      <c r="AZ108" s="2"/>
    </row>
    <row r="109" s="1" customFormat="1" spans="1:52">
      <c r="A109" s="13"/>
      <c r="B109" s="13"/>
      <c r="C109" s="16">
        <v>4</v>
      </c>
      <c r="D109" s="17">
        <v>9.48331184096667</v>
      </c>
      <c r="E109" s="19">
        <f t="shared" si="114"/>
        <v>-2.1289053853871</v>
      </c>
      <c r="F109" s="16" t="s">
        <v>73</v>
      </c>
      <c r="G109" s="13">
        <v>5</v>
      </c>
      <c r="H109" s="18">
        <f t="shared" si="97"/>
        <v>9.48331184096667</v>
      </c>
      <c r="I109" s="18">
        <f t="shared" si="98"/>
        <v>282.633311840967</v>
      </c>
      <c r="J109" s="18">
        <f t="shared" si="99"/>
        <v>0.0576298178555414</v>
      </c>
      <c r="K109" s="18">
        <f t="shared" si="100"/>
        <v>75.9047916666667</v>
      </c>
      <c r="L109" s="18">
        <f t="shared" si="101"/>
        <v>0.759047916666667</v>
      </c>
      <c r="M109" s="13" t="s">
        <v>75</v>
      </c>
      <c r="N109" s="18">
        <f>(O108-P108)*$C$22/100</f>
        <v>2.81688188244341</v>
      </c>
      <c r="O109" s="18">
        <f t="shared" si="115"/>
        <v>0.907304857847899</v>
      </c>
      <c r="P109" s="18">
        <f t="shared" si="102"/>
        <v>0.0522878136972223</v>
      </c>
      <c r="Q109" s="23">
        <f t="shared" si="103"/>
        <v>0.0109804408764167</v>
      </c>
      <c r="R109" s="18">
        <f t="shared" si="104"/>
        <v>0.1594000625</v>
      </c>
      <c r="S109" s="24">
        <f t="shared" si="105"/>
        <v>0.0688860512612201</v>
      </c>
      <c r="T109" s="3">
        <v>0.01</v>
      </c>
      <c r="U109" s="25">
        <f t="shared" si="106"/>
        <v>0.000688860512612201</v>
      </c>
      <c r="V109" s="24"/>
      <c r="W109" s="3"/>
      <c r="X109" s="3"/>
      <c r="Y109" s="27"/>
      <c r="Z109" s="3"/>
      <c r="AA109" s="26"/>
      <c r="AB109" s="3"/>
      <c r="AC109" s="3"/>
      <c r="AD109" s="3"/>
      <c r="AE109" s="24">
        <v>0.001</v>
      </c>
      <c r="AF109" s="3">
        <v>0.49</v>
      </c>
      <c r="AG109" s="25">
        <f t="shared" si="107"/>
        <v>0.00049</v>
      </c>
      <c r="AH109" s="34"/>
      <c r="AI109" s="3"/>
      <c r="AJ109" s="25"/>
      <c r="AK109" s="35"/>
      <c r="AL109" s="26"/>
      <c r="AM109" s="26"/>
      <c r="AN109" s="35"/>
      <c r="AO109" s="26"/>
      <c r="AP109" s="25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0.0061788605126122</v>
      </c>
      <c r="AU109" s="28">
        <f t="shared" si="110"/>
        <v>75.9047916666667</v>
      </c>
      <c r="AV109" s="1">
        <f t="shared" si="111"/>
        <v>0.21</v>
      </c>
      <c r="AW109" s="2">
        <f t="shared" si="112"/>
        <v>0.2126</v>
      </c>
      <c r="AX109" s="1">
        <f t="shared" si="113"/>
        <v>140.292657320597</v>
      </c>
      <c r="AZ109" s="2"/>
    </row>
    <row r="110" s="1" customFormat="1" spans="1:52">
      <c r="A110" s="13"/>
      <c r="B110" s="13"/>
      <c r="C110" s="16">
        <v>5</v>
      </c>
      <c r="D110" s="17">
        <v>13.2390425353226</v>
      </c>
      <c r="E110" s="19">
        <f t="shared" si="114"/>
        <v>9.48331184096667</v>
      </c>
      <c r="F110" s="16" t="s">
        <v>75</v>
      </c>
      <c r="G110" s="13">
        <v>6</v>
      </c>
      <c r="H110" s="18">
        <f t="shared" si="97"/>
        <v>13.2390425353226</v>
      </c>
      <c r="I110" s="18">
        <f t="shared" si="98"/>
        <v>286.389042535323</v>
      </c>
      <c r="J110" s="18">
        <f t="shared" si="99"/>
        <v>0.0905428940843931</v>
      </c>
      <c r="K110" s="18">
        <f t="shared" si="100"/>
        <v>75.9047916666667</v>
      </c>
      <c r="L110" s="18">
        <f t="shared" si="101"/>
        <v>0.759047916666667</v>
      </c>
      <c r="M110" s="13" t="s">
        <v>73</v>
      </c>
      <c r="N110" s="13"/>
      <c r="O110" s="18">
        <f t="shared" si="115"/>
        <v>1.61406496081734</v>
      </c>
      <c r="P110" s="18">
        <f t="shared" si="102"/>
        <v>0.146142112792615</v>
      </c>
      <c r="Q110" s="23">
        <f t="shared" si="103"/>
        <v>0.0306898436864491</v>
      </c>
      <c r="R110" s="18">
        <f t="shared" si="104"/>
        <v>0.1594000625</v>
      </c>
      <c r="S110" s="24">
        <f t="shared" si="105"/>
        <v>0.192533448262915</v>
      </c>
      <c r="T110" s="3">
        <v>0.01</v>
      </c>
      <c r="U110" s="25">
        <f t="shared" si="106"/>
        <v>0.00192533448262915</v>
      </c>
      <c r="V110" s="24"/>
      <c r="W110" s="3"/>
      <c r="X110" s="3"/>
      <c r="Y110" s="27"/>
      <c r="Z110" s="3"/>
      <c r="AA110" s="26"/>
      <c r="AB110" s="3"/>
      <c r="AC110" s="3"/>
      <c r="AD110" s="3"/>
      <c r="AE110" s="24">
        <v>0.001</v>
      </c>
      <c r="AF110" s="3">
        <v>0.49</v>
      </c>
      <c r="AG110" s="25">
        <f t="shared" si="107"/>
        <v>0.00049</v>
      </c>
      <c r="AH110" s="34"/>
      <c r="AI110" s="3"/>
      <c r="AJ110" s="25"/>
      <c r="AK110" s="35"/>
      <c r="AL110" s="26"/>
      <c r="AM110" s="26"/>
      <c r="AN110" s="35"/>
      <c r="AO110" s="26"/>
      <c r="AP110" s="25"/>
      <c r="AQ110" s="3">
        <v>0.01</v>
      </c>
      <c r="AR110" s="3">
        <v>0.5</v>
      </c>
      <c r="AS110" s="3">
        <f t="shared" si="108"/>
        <v>0.005</v>
      </c>
      <c r="AT110" s="2">
        <f t="shared" si="109"/>
        <v>0.00741533448262915</v>
      </c>
      <c r="AU110" s="28">
        <f t="shared" si="110"/>
        <v>75.9047916666667</v>
      </c>
      <c r="AV110" s="1">
        <f t="shared" si="111"/>
        <v>0.21</v>
      </c>
      <c r="AW110" s="2">
        <f t="shared" si="112"/>
        <v>0.2126</v>
      </c>
      <c r="AX110" s="1">
        <f t="shared" si="113"/>
        <v>168.367124871263</v>
      </c>
      <c r="AZ110" s="2"/>
    </row>
    <row r="111" s="1" customFormat="1" spans="1:52">
      <c r="A111" s="13"/>
      <c r="B111" s="13"/>
      <c r="C111" s="16">
        <v>6</v>
      </c>
      <c r="D111" s="17">
        <v>18.5025369866667</v>
      </c>
      <c r="E111" s="19">
        <f t="shared" si="114"/>
        <v>13.2390425353226</v>
      </c>
      <c r="F111" s="16" t="s">
        <v>73</v>
      </c>
      <c r="G111" s="13">
        <v>7</v>
      </c>
      <c r="H111" s="18">
        <f t="shared" si="97"/>
        <v>18.5025369866667</v>
      </c>
      <c r="I111" s="18">
        <f t="shared" si="98"/>
        <v>291.652536986667</v>
      </c>
      <c r="J111" s="18">
        <f t="shared" si="99"/>
        <v>0.167234810938819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2.2269707646914</v>
      </c>
      <c r="P111" s="18">
        <f t="shared" si="102"/>
        <v>0.372427034799443</v>
      </c>
      <c r="Q111" s="23">
        <f t="shared" si="103"/>
        <v>0.078209677307883</v>
      </c>
      <c r="R111" s="18">
        <f t="shared" si="104"/>
        <v>0.1594000625</v>
      </c>
      <c r="S111" s="24">
        <f t="shared" si="105"/>
        <v>0.490650229876058</v>
      </c>
      <c r="T111" s="3">
        <v>0.01</v>
      </c>
      <c r="U111" s="25">
        <f t="shared" si="106"/>
        <v>0.00490650229876058</v>
      </c>
      <c r="V111" s="24"/>
      <c r="W111" s="3"/>
      <c r="X111" s="3"/>
      <c r="Y111" s="27"/>
      <c r="Z111" s="3"/>
      <c r="AA111" s="26"/>
      <c r="AB111" s="3"/>
      <c r="AC111" s="3"/>
      <c r="AD111" s="3"/>
      <c r="AE111" s="24">
        <v>0.005</v>
      </c>
      <c r="AF111" s="3">
        <v>0.49</v>
      </c>
      <c r="AG111" s="25">
        <f t="shared" si="107"/>
        <v>0.00245</v>
      </c>
      <c r="AH111" s="34"/>
      <c r="AI111" s="3"/>
      <c r="AJ111" s="25"/>
      <c r="AK111" s="35"/>
      <c r="AL111" s="26"/>
      <c r="AM111" s="26"/>
      <c r="AN111" s="35"/>
      <c r="AO111" s="26"/>
      <c r="AP111" s="25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0.0148565022987606</v>
      </c>
      <c r="AU111" s="28">
        <f t="shared" si="110"/>
        <v>75.9047916666667</v>
      </c>
      <c r="AV111" s="1">
        <f t="shared" si="111"/>
        <v>0.21</v>
      </c>
      <c r="AW111" s="2">
        <f t="shared" si="112"/>
        <v>0.2126</v>
      </c>
      <c r="AX111" s="1">
        <f t="shared" si="113"/>
        <v>337.320802392013</v>
      </c>
      <c r="AZ111" s="2"/>
    </row>
    <row r="112" s="1" customFormat="1" spans="1:52">
      <c r="A112" s="13"/>
      <c r="B112" s="13"/>
      <c r="C112" s="16">
        <v>7</v>
      </c>
      <c r="D112" s="17">
        <v>19.9597871154839</v>
      </c>
      <c r="E112" s="19">
        <f t="shared" si="114"/>
        <v>18.5025369866667</v>
      </c>
      <c r="F112" s="16" t="s">
        <v>73</v>
      </c>
      <c r="G112" s="13">
        <v>8</v>
      </c>
      <c r="H112" s="18">
        <f t="shared" si="97"/>
        <v>19.9597871154839</v>
      </c>
      <c r="I112" s="18">
        <f t="shared" si="98"/>
        <v>293.109787115484</v>
      </c>
      <c r="J112" s="18">
        <f t="shared" si="99"/>
        <v>0.197428822058004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2.61359164655862</v>
      </c>
      <c r="P112" s="18">
        <f t="shared" si="102"/>
        <v>0.515998320120707</v>
      </c>
      <c r="Q112" s="23">
        <f t="shared" si="103"/>
        <v>0.108359647225349</v>
      </c>
      <c r="R112" s="18">
        <f t="shared" si="104"/>
        <v>0.1594000625</v>
      </c>
      <c r="S112" s="24">
        <f t="shared" si="105"/>
        <v>0.679796767490907</v>
      </c>
      <c r="T112" s="3">
        <v>0.01</v>
      </c>
      <c r="U112" s="25">
        <f t="shared" si="106"/>
        <v>0.00679796767490907</v>
      </c>
      <c r="V112" s="24"/>
      <c r="W112" s="3"/>
      <c r="X112" s="3"/>
      <c r="Y112" s="27"/>
      <c r="Z112" s="3"/>
      <c r="AA112" s="26"/>
      <c r="AB112" s="3"/>
      <c r="AC112" s="3"/>
      <c r="AD112" s="3"/>
      <c r="AE112" s="24">
        <v>0.005</v>
      </c>
      <c r="AF112" s="3">
        <v>0.49</v>
      </c>
      <c r="AG112" s="25">
        <f t="shared" si="107"/>
        <v>0.00245</v>
      </c>
      <c r="AH112" s="34"/>
      <c r="AI112" s="3"/>
      <c r="AJ112" s="25"/>
      <c r="AK112" s="35"/>
      <c r="AL112" s="26"/>
      <c r="AM112" s="26"/>
      <c r="AN112" s="35"/>
      <c r="AO112" s="26"/>
      <c r="AP112" s="25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0.0167479676749091</v>
      </c>
      <c r="AU112" s="28">
        <f t="shared" si="110"/>
        <v>75.9047916666667</v>
      </c>
      <c r="AV112" s="1">
        <f t="shared" si="111"/>
        <v>0.21</v>
      </c>
      <c r="AW112" s="2">
        <f t="shared" si="112"/>
        <v>0.2126</v>
      </c>
      <c r="AX112" s="1">
        <f t="shared" si="113"/>
        <v>380.26702254185</v>
      </c>
      <c r="AZ112" s="2"/>
    </row>
    <row r="113" s="1" customFormat="1" spans="1:52">
      <c r="A113" s="13"/>
      <c r="B113" s="13"/>
      <c r="C113" s="16">
        <v>8</v>
      </c>
      <c r="D113" s="17">
        <v>19.11833698</v>
      </c>
      <c r="E113" s="19">
        <f t="shared" si="114"/>
        <v>19.9597871154839</v>
      </c>
      <c r="F113" s="16" t="s">
        <v>73</v>
      </c>
      <c r="G113" s="13">
        <v>9</v>
      </c>
      <c r="H113" s="18">
        <f t="shared" si="97"/>
        <v>19.11833698</v>
      </c>
      <c r="I113" s="18">
        <f t="shared" si="98"/>
        <v>292.26833698</v>
      </c>
      <c r="J113" s="18">
        <f t="shared" si="99"/>
        <v>0.179421857312948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2.85664124310458</v>
      </c>
      <c r="P113" s="18">
        <f t="shared" si="102"/>
        <v>0.512543877514592</v>
      </c>
      <c r="Q113" s="23">
        <f t="shared" si="103"/>
        <v>0.107634214278064</v>
      </c>
      <c r="R113" s="18">
        <f t="shared" si="104"/>
        <v>0.1594000625</v>
      </c>
      <c r="S113" s="24">
        <f t="shared" si="105"/>
        <v>0.675245747021362</v>
      </c>
      <c r="T113" s="3">
        <v>0.01</v>
      </c>
      <c r="U113" s="25">
        <f t="shared" si="106"/>
        <v>0.00675245747021362</v>
      </c>
      <c r="V113" s="24"/>
      <c r="W113" s="3"/>
      <c r="X113" s="3"/>
      <c r="Y113" s="27"/>
      <c r="Z113" s="3"/>
      <c r="AA113" s="26"/>
      <c r="AB113" s="3"/>
      <c r="AC113" s="3"/>
      <c r="AD113" s="3"/>
      <c r="AE113" s="24">
        <v>0.005</v>
      </c>
      <c r="AF113" s="3">
        <v>0.49</v>
      </c>
      <c r="AG113" s="25">
        <f t="shared" si="107"/>
        <v>0.00245</v>
      </c>
      <c r="AH113" s="34"/>
      <c r="AI113" s="3"/>
      <c r="AJ113" s="25"/>
      <c r="AK113" s="35"/>
      <c r="AL113" s="26"/>
      <c r="AM113" s="26"/>
      <c r="AN113" s="35"/>
      <c r="AO113" s="26"/>
      <c r="AP113" s="25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0.0167024574702136</v>
      </c>
      <c r="AU113" s="28">
        <f t="shared" si="110"/>
        <v>75.9047916666667</v>
      </c>
      <c r="AV113" s="1">
        <f t="shared" si="111"/>
        <v>0.21</v>
      </c>
      <c r="AW113" s="2">
        <f t="shared" si="112"/>
        <v>0.2126</v>
      </c>
      <c r="AX113" s="1">
        <f t="shared" si="113"/>
        <v>379.233701343079</v>
      </c>
      <c r="AZ113" s="2"/>
    </row>
    <row r="114" s="1" customFormat="1" spans="1:52">
      <c r="A114" s="13"/>
      <c r="B114" s="13"/>
      <c r="C114" s="16">
        <v>9</v>
      </c>
      <c r="D114" s="17">
        <v>12.3320125204333</v>
      </c>
      <c r="E114" s="19">
        <f t="shared" si="114"/>
        <v>19.11833698</v>
      </c>
      <c r="F114" s="16" t="s">
        <v>73</v>
      </c>
      <c r="G114" s="13">
        <v>10</v>
      </c>
      <c r="H114" s="18">
        <f t="shared" si="97"/>
        <v>12.3320125204333</v>
      </c>
      <c r="I114" s="18">
        <f t="shared" si="98"/>
        <v>285.482012520433</v>
      </c>
      <c r="J114" s="18">
        <f t="shared" si="99"/>
        <v>0.0812722132753761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3.10314528225665</v>
      </c>
      <c r="P114" s="18">
        <f t="shared" si="102"/>
        <v>0.25219948520404</v>
      </c>
      <c r="Q114" s="23">
        <f t="shared" si="103"/>
        <v>0.0529618918928484</v>
      </c>
      <c r="R114" s="18">
        <f t="shared" si="104"/>
        <v>0.1594000625</v>
      </c>
      <c r="S114" s="24">
        <f t="shared" si="105"/>
        <v>0.332257660770041</v>
      </c>
      <c r="T114" s="3">
        <v>0.01</v>
      </c>
      <c r="U114" s="25">
        <f t="shared" si="106"/>
        <v>0.00332257660770041</v>
      </c>
      <c r="V114" s="24"/>
      <c r="W114" s="3"/>
      <c r="X114" s="3"/>
      <c r="Y114" s="27"/>
      <c r="Z114" s="3"/>
      <c r="AA114" s="26"/>
      <c r="AB114" s="3"/>
      <c r="AC114" s="3"/>
      <c r="AD114" s="3"/>
      <c r="AE114" s="24">
        <v>0.001</v>
      </c>
      <c r="AF114" s="3">
        <v>0.49</v>
      </c>
      <c r="AG114" s="25">
        <f t="shared" si="107"/>
        <v>0.00049</v>
      </c>
      <c r="AH114" s="34"/>
      <c r="AI114" s="3"/>
      <c r="AJ114" s="25"/>
      <c r="AK114" s="35"/>
      <c r="AL114" s="26"/>
      <c r="AM114" s="26"/>
      <c r="AN114" s="35"/>
      <c r="AO114" s="26"/>
      <c r="AP114" s="25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0.00881257660770041</v>
      </c>
      <c r="AU114" s="28">
        <f t="shared" si="110"/>
        <v>75.9047916666667</v>
      </c>
      <c r="AV114" s="1">
        <f t="shared" si="111"/>
        <v>0.21</v>
      </c>
      <c r="AW114" s="2">
        <f t="shared" si="112"/>
        <v>0.2126</v>
      </c>
      <c r="AX114" s="1">
        <f t="shared" si="113"/>
        <v>200.091875777422</v>
      </c>
      <c r="AZ114" s="2"/>
    </row>
    <row r="115" s="1" customFormat="1" spans="1:52">
      <c r="A115" s="13"/>
      <c r="B115" s="13"/>
      <c r="C115" s="16">
        <v>10</v>
      </c>
      <c r="D115" s="17">
        <v>6.65321952906451</v>
      </c>
      <c r="E115" s="19">
        <f t="shared" si="114"/>
        <v>12.3320125204333</v>
      </c>
      <c r="F115" s="16" t="s">
        <v>73</v>
      </c>
      <c r="G115" s="13">
        <v>11</v>
      </c>
      <c r="H115" s="18">
        <f t="shared" si="97"/>
        <v>6.65321952906451</v>
      </c>
      <c r="I115" s="18">
        <f t="shared" si="98"/>
        <v>279.803219529065</v>
      </c>
      <c r="J115" s="18">
        <f t="shared" si="99"/>
        <v>0.0406740473300704</v>
      </c>
      <c r="K115" s="18">
        <f t="shared" si="100"/>
        <v>75.9047916666667</v>
      </c>
      <c r="L115" s="18">
        <f t="shared" si="101"/>
        <v>0.759047916666667</v>
      </c>
      <c r="M115" s="13" t="s">
        <v>75</v>
      </c>
      <c r="N115" s="18">
        <f>(O114-P114)*$C$22/100</f>
        <v>2.70839850719998</v>
      </c>
      <c r="O115" s="18">
        <f t="shared" si="115"/>
        <v>0.901595206519297</v>
      </c>
      <c r="P115" s="18">
        <f t="shared" si="102"/>
        <v>0.0366715261025305</v>
      </c>
      <c r="Q115" s="23">
        <f t="shared" si="103"/>
        <v>0.0077010204815314</v>
      </c>
      <c r="R115" s="18">
        <f t="shared" si="104"/>
        <v>0.1594000625</v>
      </c>
      <c r="S115" s="24">
        <f t="shared" si="105"/>
        <v>0.0483125311292234</v>
      </c>
      <c r="T115" s="3">
        <v>0.01</v>
      </c>
      <c r="U115" s="25">
        <f t="shared" si="106"/>
        <v>0.000483125311292234</v>
      </c>
      <c r="V115" s="24"/>
      <c r="W115" s="3"/>
      <c r="X115" s="3"/>
      <c r="Y115" s="27"/>
      <c r="Z115" s="3"/>
      <c r="AA115" s="26"/>
      <c r="AB115" s="3"/>
      <c r="AC115" s="3"/>
      <c r="AD115" s="3"/>
      <c r="AE115" s="24">
        <v>0.001</v>
      </c>
      <c r="AF115" s="3">
        <v>0.49</v>
      </c>
      <c r="AG115" s="25">
        <f t="shared" si="107"/>
        <v>0.00049</v>
      </c>
      <c r="AH115" s="34"/>
      <c r="AI115" s="3"/>
      <c r="AJ115" s="25"/>
      <c r="AK115" s="35"/>
      <c r="AL115" s="26"/>
      <c r="AM115" s="26"/>
      <c r="AN115" s="35"/>
      <c r="AO115" s="26"/>
      <c r="AP115" s="25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0.00597312531129223</v>
      </c>
      <c r="AU115" s="28">
        <f t="shared" si="110"/>
        <v>75.9047916666667</v>
      </c>
      <c r="AV115" s="1">
        <f t="shared" si="111"/>
        <v>0.21</v>
      </c>
      <c r="AW115" s="2">
        <f t="shared" si="112"/>
        <v>0.2126</v>
      </c>
      <c r="AX115" s="1">
        <f t="shared" si="113"/>
        <v>135.621385321714</v>
      </c>
      <c r="AZ115" s="2"/>
    </row>
    <row r="116" s="1" customFormat="1" spans="1:52">
      <c r="A116" s="13"/>
      <c r="B116" s="13"/>
      <c r="C116" s="16">
        <v>11</v>
      </c>
      <c r="D116" s="17">
        <v>0.0589027797000003</v>
      </c>
      <c r="E116" s="19">
        <f t="shared" si="114"/>
        <v>6.65321952906451</v>
      </c>
      <c r="F116" s="16" t="s">
        <v>75</v>
      </c>
      <c r="G116" s="13">
        <v>12</v>
      </c>
      <c r="H116" s="18">
        <f t="shared" si="97"/>
        <v>0.0589027797000003</v>
      </c>
      <c r="I116" s="18">
        <f t="shared" si="98"/>
        <v>273.2089027797</v>
      </c>
      <c r="J116" s="18">
        <f t="shared" si="99"/>
        <v>0.017560815967842</v>
      </c>
      <c r="K116" s="18">
        <f t="shared" si="100"/>
        <v>75.9047916666667</v>
      </c>
      <c r="L116" s="18">
        <f t="shared" si="101"/>
        <v>0.759047916666667</v>
      </c>
      <c r="M116" s="13" t="s">
        <v>73</v>
      </c>
      <c r="N116" s="13"/>
      <c r="O116" s="18">
        <f t="shared" si="115"/>
        <v>1.62397159708343</v>
      </c>
      <c r="P116" s="18">
        <f t="shared" si="102"/>
        <v>0.0285182663533846</v>
      </c>
      <c r="Q116" s="23">
        <f t="shared" si="103"/>
        <v>0.00598883593421077</v>
      </c>
      <c r="R116" s="18">
        <f t="shared" si="104"/>
        <v>0.1594000625</v>
      </c>
      <c r="S116" s="24">
        <f t="shared" si="105"/>
        <v>0.0375711015433935</v>
      </c>
      <c r="T116" s="3">
        <v>0.01</v>
      </c>
      <c r="U116" s="25">
        <f t="shared" si="106"/>
        <v>0.000375711015433935</v>
      </c>
      <c r="V116" s="24"/>
      <c r="W116" s="3"/>
      <c r="X116" s="3"/>
      <c r="Y116" s="27"/>
      <c r="Z116" s="3"/>
      <c r="AA116" s="26"/>
      <c r="AB116" s="3"/>
      <c r="AC116" s="3"/>
      <c r="AD116" s="3"/>
      <c r="AE116" s="24">
        <v>0.001</v>
      </c>
      <c r="AF116" s="3">
        <v>0.49</v>
      </c>
      <c r="AG116" s="25">
        <f t="shared" si="107"/>
        <v>0.00049</v>
      </c>
      <c r="AH116" s="34"/>
      <c r="AI116" s="3"/>
      <c r="AJ116" s="25"/>
      <c r="AK116" s="35"/>
      <c r="AL116" s="26"/>
      <c r="AM116" s="26"/>
      <c r="AN116" s="35"/>
      <c r="AO116" s="26"/>
      <c r="AP116" s="25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0.00586571101543394</v>
      </c>
      <c r="AU116" s="28">
        <f t="shared" si="110"/>
        <v>75.9047916666667</v>
      </c>
      <c r="AV116" s="1">
        <f t="shared" si="111"/>
        <v>0.21</v>
      </c>
      <c r="AW116" s="2">
        <f t="shared" si="112"/>
        <v>0.2126</v>
      </c>
      <c r="AX116" s="1">
        <f t="shared" si="113"/>
        <v>133.18251540882</v>
      </c>
      <c r="AY116" s="1">
        <f>SUM(AX105:AX116)</f>
        <v>2394.23858493045</v>
      </c>
      <c r="AZ116" s="2"/>
    </row>
    <row r="117" s="1" customFormat="1" spans="1:46">
      <c r="A117" s="13"/>
      <c r="B117" s="13"/>
      <c r="C117" s="16">
        <v>12</v>
      </c>
      <c r="D117" s="17">
        <v>-8.51842390370968</v>
      </c>
      <c r="E117" s="19">
        <f t="shared" si="114"/>
        <v>0.0589027797000003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7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10</v>
      </c>
      <c r="B2" s="5" t="s">
        <v>11</v>
      </c>
      <c r="C2" s="3"/>
      <c r="D2" s="3"/>
      <c r="E2" s="6">
        <v>1729.5117</v>
      </c>
      <c r="F2" s="3">
        <v>734.672</v>
      </c>
      <c r="G2" s="7">
        <f>(F2+F3+F4)/3</f>
        <v>1194.134</v>
      </c>
      <c r="H2" s="3">
        <v>0.18</v>
      </c>
      <c r="I2" s="20">
        <f>(H2+H3+H4)/3</f>
        <v>0.136666666666667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</v>
      </c>
      <c r="B5" s="5" t="s">
        <v>16</v>
      </c>
      <c r="C5" s="3"/>
      <c r="D5" s="3"/>
      <c r="E5" s="6">
        <v>1303.12742465753</v>
      </c>
      <c r="F5" s="3">
        <v>91.104</v>
      </c>
      <c r="G5" s="7">
        <f>(F5+F6)/2</f>
        <v>92.50925</v>
      </c>
      <c r="H5" s="3">
        <v>0.13</v>
      </c>
      <c r="I5" s="20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5</v>
      </c>
      <c r="B7" s="5"/>
      <c r="C7" s="3"/>
      <c r="D7" s="3"/>
      <c r="E7" s="12">
        <v>198.860866219397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6</v>
      </c>
      <c r="B8" s="5"/>
      <c r="C8" s="3"/>
      <c r="D8" s="3"/>
      <c r="E8" s="12">
        <v>9.09966172303516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7</v>
      </c>
      <c r="B9" s="5"/>
      <c r="C9" s="3"/>
      <c r="D9" s="3"/>
      <c r="E9" s="12">
        <v>0.208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8</v>
      </c>
      <c r="B10" s="5"/>
      <c r="C10" s="3"/>
      <c r="D10" s="3"/>
      <c r="E10" s="12">
        <v>0.149948464298228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9</v>
      </c>
      <c r="B11" s="5"/>
      <c r="C11" s="3"/>
      <c r="D11" s="3"/>
      <c r="E11" s="12">
        <v>0.99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AV38+AV53+BB69+AY85+AY101+BB101+AY116+AG69</f>
        <v>8899337.96272727</v>
      </c>
      <c r="J14" s="14" t="s">
        <v>22</v>
      </c>
      <c r="K14" s="14">
        <f>I14/(10000*1000)</f>
        <v>0.889933796272727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12786607.891289</v>
      </c>
      <c r="J15" s="14" t="s">
        <v>22</v>
      </c>
      <c r="K15" s="14">
        <f>I15/(10000*1000)</f>
        <v>1.2786607891289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1194.134</v>
      </c>
      <c r="C27" s="16" t="s">
        <v>72</v>
      </c>
      <c r="D27" s="17">
        <v>-15.5555841329032</v>
      </c>
      <c r="E27" s="16"/>
      <c r="F27" s="16"/>
      <c r="G27" s="13">
        <v>1</v>
      </c>
      <c r="H27" s="18">
        <f t="shared" ref="H27:H38" si="0">E28</f>
        <v>-15.5555841329032</v>
      </c>
      <c r="I27" s="18">
        <f t="shared" ref="I27:I38" si="1">H27+273.15</f>
        <v>257.594415867097</v>
      </c>
      <c r="J27" s="18">
        <f t="shared" ref="J27:J38" si="2">EXP(($C$16*(I27-$C$14))/($C$17*I27*$C$14))</f>
        <v>0.00202461463394221</v>
      </c>
      <c r="K27" s="18">
        <f t="shared" ref="K27:K38" si="3">$B$27/12</f>
        <v>99.5111666666667</v>
      </c>
      <c r="L27" s="18">
        <f t="shared" ref="L27:L38" si="4">K27*$B$28/100</f>
        <v>0.995111666666667</v>
      </c>
      <c r="M27" s="13" t="s">
        <v>73</v>
      </c>
      <c r="N27" s="13"/>
      <c r="O27" s="18">
        <f>L27</f>
        <v>0.995111666666667</v>
      </c>
      <c r="P27" s="18">
        <f t="shared" ref="P27:P38" si="5">O27*J27</f>
        <v>0.00201471764273996</v>
      </c>
      <c r="Q27" s="23">
        <f t="shared" ref="Q27:Q38" si="6">P27*$B$29</f>
        <v>0.000275344744507794</v>
      </c>
      <c r="R27" s="18">
        <f t="shared" ref="R27:R38" si="7">L27*$B$29</f>
        <v>0.135998594444444</v>
      </c>
      <c r="S27" s="24">
        <f t="shared" ref="S27:S38" si="8">Q27/R27</f>
        <v>0.00202461463394221</v>
      </c>
      <c r="T27" s="3">
        <v>0.01</v>
      </c>
      <c r="U27" s="25">
        <f t="shared" ref="U27:U38" si="9">S27*T27</f>
        <v>2.02461463394221e-5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0.0219202461463394</v>
      </c>
      <c r="AR27" s="28">
        <f t="shared" ref="AR27:AR38" si="15">$B$27/12</f>
        <v>99.5111666666667</v>
      </c>
      <c r="AS27" s="1">
        <f t="shared" ref="AS27:AS38" si="16">$B$29</f>
        <v>0.136666666666667</v>
      </c>
      <c r="AT27" s="2">
        <f>$E$2/12</f>
        <v>144.125975</v>
      </c>
      <c r="AU27" s="1">
        <f t="shared" ref="AU27:AU38" si="17">AT27*10000*AS27*0.67*AR27*AQ27</f>
        <v>287870.331235942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-16.8483580229032</v>
      </c>
      <c r="E28" s="19">
        <f t="shared" ref="E28:E39" si="18">D27</f>
        <v>-15.5555841329032</v>
      </c>
      <c r="F28" s="16" t="s">
        <v>73</v>
      </c>
      <c r="G28" s="13">
        <v>2</v>
      </c>
      <c r="H28" s="18">
        <f t="shared" si="0"/>
        <v>-16.8483580229032</v>
      </c>
      <c r="I28" s="18">
        <f t="shared" si="1"/>
        <v>256.301641977097</v>
      </c>
      <c r="J28" s="18">
        <f t="shared" si="2"/>
        <v>0.00167317558124248</v>
      </c>
      <c r="K28" s="18">
        <f t="shared" si="3"/>
        <v>99.5111666666667</v>
      </c>
      <c r="L28" s="18">
        <f t="shared" si="4"/>
        <v>0.995111666666667</v>
      </c>
      <c r="M28" s="13" t="s">
        <v>73</v>
      </c>
      <c r="N28" s="13"/>
      <c r="O28" s="18">
        <f t="shared" ref="O28:O38" si="19">L28+O27-P27-N28</f>
        <v>1.98820861569059</v>
      </c>
      <c r="P28" s="18">
        <f t="shared" si="5"/>
        <v>0.00332662210618942</v>
      </c>
      <c r="Q28" s="23">
        <f t="shared" si="6"/>
        <v>0.000454638354512553</v>
      </c>
      <c r="R28" s="18">
        <f t="shared" si="7"/>
        <v>0.135998594444444</v>
      </c>
      <c r="S28" s="24">
        <f t="shared" si="8"/>
        <v>0.00334296362671802</v>
      </c>
      <c r="T28" s="3">
        <v>0.01</v>
      </c>
      <c r="U28" s="25">
        <f t="shared" si="9"/>
        <v>3.34296362671802e-5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0.0219334296362672</v>
      </c>
      <c r="AR28" s="28">
        <f t="shared" si="15"/>
        <v>99.5111666666667</v>
      </c>
      <c r="AS28" s="1">
        <f t="shared" si="16"/>
        <v>0.136666666666667</v>
      </c>
      <c r="AT28" s="2">
        <f t="shared" ref="AT28:AT38" si="20">$E$2/12</f>
        <v>144.125975</v>
      </c>
      <c r="AU28" s="1">
        <f t="shared" si="17"/>
        <v>288043.465040508</v>
      </c>
    </row>
    <row r="29" s="1" customFormat="1" spans="1:47">
      <c r="A29" s="13" t="s">
        <v>38</v>
      </c>
      <c r="B29" s="13">
        <f>I2</f>
        <v>0.136666666666667</v>
      </c>
      <c r="C29" s="16">
        <v>2</v>
      </c>
      <c r="D29" s="17">
        <v>-10.0995834288214</v>
      </c>
      <c r="E29" s="19">
        <f t="shared" si="18"/>
        <v>-16.8483580229032</v>
      </c>
      <c r="F29" s="16" t="s">
        <v>73</v>
      </c>
      <c r="G29" s="13">
        <v>3</v>
      </c>
      <c r="H29" s="18">
        <f t="shared" si="0"/>
        <v>-10.0995834288214</v>
      </c>
      <c r="I29" s="18">
        <f t="shared" si="1"/>
        <v>263.050416571179</v>
      </c>
      <c r="J29" s="18">
        <f t="shared" si="2"/>
        <v>0.0044343320607926</v>
      </c>
      <c r="K29" s="18">
        <f t="shared" si="3"/>
        <v>99.5111666666667</v>
      </c>
      <c r="L29" s="18">
        <f t="shared" si="4"/>
        <v>0.995111666666667</v>
      </c>
      <c r="M29" s="13" t="s">
        <v>73</v>
      </c>
      <c r="N29" s="13"/>
      <c r="O29" s="18">
        <f t="shared" si="19"/>
        <v>2.97999366025107</v>
      </c>
      <c r="P29" s="18">
        <f t="shared" si="5"/>
        <v>0.01321428142861</v>
      </c>
      <c r="Q29" s="23">
        <f t="shared" si="6"/>
        <v>0.00180595179524337</v>
      </c>
      <c r="R29" s="18">
        <f t="shared" si="7"/>
        <v>0.135998594444444</v>
      </c>
      <c r="S29" s="24">
        <f t="shared" si="8"/>
        <v>0.0132791945580077</v>
      </c>
      <c r="T29" s="3">
        <v>0.01</v>
      </c>
      <c r="U29" s="25">
        <f t="shared" si="9"/>
        <v>0.000132791945580077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0.0220327919455801</v>
      </c>
      <c r="AR29" s="28">
        <f t="shared" si="15"/>
        <v>99.5111666666667</v>
      </c>
      <c r="AS29" s="1">
        <f t="shared" si="16"/>
        <v>0.136666666666667</v>
      </c>
      <c r="AT29" s="2">
        <f t="shared" si="20"/>
        <v>144.125975</v>
      </c>
      <c r="AU29" s="1">
        <f t="shared" si="17"/>
        <v>289348.352800587</v>
      </c>
    </row>
    <row r="30" s="1" customFormat="1" spans="1:47">
      <c r="A30" s="13"/>
      <c r="B30" s="13"/>
      <c r="C30" s="16">
        <v>3</v>
      </c>
      <c r="D30" s="17">
        <v>-9.01556983196774</v>
      </c>
      <c r="E30" s="19">
        <f t="shared" si="18"/>
        <v>-10.0995834288214</v>
      </c>
      <c r="F30" s="16" t="s">
        <v>73</v>
      </c>
      <c r="G30" s="13">
        <v>4</v>
      </c>
      <c r="H30" s="18">
        <f t="shared" si="0"/>
        <v>-9.01556983196774</v>
      </c>
      <c r="I30" s="18">
        <f t="shared" si="1"/>
        <v>264.134430168032</v>
      </c>
      <c r="J30" s="18">
        <f t="shared" si="2"/>
        <v>0.0051618086950305</v>
      </c>
      <c r="K30" s="18">
        <f t="shared" si="3"/>
        <v>99.5111666666667</v>
      </c>
      <c r="L30" s="18">
        <f t="shared" si="4"/>
        <v>0.995111666666667</v>
      </c>
      <c r="M30" s="13" t="s">
        <v>73</v>
      </c>
      <c r="N30" s="13"/>
      <c r="O30" s="18">
        <f t="shared" si="19"/>
        <v>3.96189104548913</v>
      </c>
      <c r="P30" s="18">
        <f t="shared" si="5"/>
        <v>0.0204505236473693</v>
      </c>
      <c r="Q30" s="23">
        <f t="shared" si="6"/>
        <v>0.0027949048984738</v>
      </c>
      <c r="R30" s="18">
        <f t="shared" si="7"/>
        <v>0.135998594444444</v>
      </c>
      <c r="S30" s="24">
        <f t="shared" si="8"/>
        <v>0.0205509837060523</v>
      </c>
      <c r="T30" s="3">
        <v>0.01</v>
      </c>
      <c r="U30" s="25">
        <f t="shared" si="9"/>
        <v>0.000205509837060523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0.0221055098370605</v>
      </c>
      <c r="AR30" s="28">
        <f t="shared" si="15"/>
        <v>99.5111666666667</v>
      </c>
      <c r="AS30" s="1">
        <f t="shared" si="16"/>
        <v>0.136666666666667</v>
      </c>
      <c r="AT30" s="2">
        <f t="shared" si="20"/>
        <v>144.125975</v>
      </c>
      <c r="AU30" s="1">
        <f t="shared" si="17"/>
        <v>290303.329463144</v>
      </c>
    </row>
    <row r="31" s="1" customFormat="1" spans="1:47">
      <c r="A31" s="13"/>
      <c r="B31" s="13"/>
      <c r="C31" s="16">
        <v>4</v>
      </c>
      <c r="D31" s="17">
        <v>-2.14180769906667</v>
      </c>
      <c r="E31" s="19">
        <f t="shared" si="18"/>
        <v>-9.01556983196774</v>
      </c>
      <c r="F31" s="16" t="s">
        <v>73</v>
      </c>
      <c r="G31" s="13">
        <v>5</v>
      </c>
      <c r="H31" s="18">
        <f t="shared" si="0"/>
        <v>-2.14180769906667</v>
      </c>
      <c r="I31" s="18">
        <f t="shared" si="1"/>
        <v>271.008192300933</v>
      </c>
      <c r="J31" s="18">
        <f t="shared" si="2"/>
        <v>0.0131479799867257</v>
      </c>
      <c r="K31" s="18">
        <f t="shared" si="3"/>
        <v>99.5111666666667</v>
      </c>
      <c r="L31" s="18">
        <f t="shared" si="4"/>
        <v>0.995111666666667</v>
      </c>
      <c r="M31" s="13" t="s">
        <v>75</v>
      </c>
      <c r="N31" s="18">
        <f>(O30-P30)*C22/100</f>
        <v>3.74436849574967</v>
      </c>
      <c r="O31" s="18">
        <f t="shared" si="19"/>
        <v>1.19218369275875</v>
      </c>
      <c r="P31" s="18">
        <f t="shared" si="5"/>
        <v>0.0156748073328928</v>
      </c>
      <c r="Q31" s="23">
        <f t="shared" si="6"/>
        <v>0.00214222366882869</v>
      </c>
      <c r="R31" s="18">
        <f t="shared" si="7"/>
        <v>0.135998594444444</v>
      </c>
      <c r="S31" s="24">
        <f t="shared" si="8"/>
        <v>0.0157518074181553</v>
      </c>
      <c r="T31" s="3">
        <v>0.01</v>
      </c>
      <c r="U31" s="25">
        <f t="shared" si="9"/>
        <v>0.000157518074181553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0.0220575180741816</v>
      </c>
      <c r="AR31" s="28">
        <f t="shared" si="15"/>
        <v>99.5111666666667</v>
      </c>
      <c r="AS31" s="1">
        <f t="shared" si="16"/>
        <v>0.136666666666667</v>
      </c>
      <c r="AT31" s="2">
        <f t="shared" si="20"/>
        <v>144.125975</v>
      </c>
      <c r="AU31" s="1">
        <f t="shared" si="17"/>
        <v>289673.071728612</v>
      </c>
    </row>
    <row r="32" s="1" customFormat="1" spans="1:47">
      <c r="A32" s="13"/>
      <c r="B32" s="13"/>
      <c r="C32" s="16">
        <v>5</v>
      </c>
      <c r="D32" s="17">
        <v>2.79880670429032</v>
      </c>
      <c r="E32" s="19">
        <f t="shared" si="18"/>
        <v>-2.14180769906667</v>
      </c>
      <c r="F32" s="16" t="s">
        <v>75</v>
      </c>
      <c r="G32" s="13">
        <v>6</v>
      </c>
      <c r="H32" s="18">
        <f t="shared" si="0"/>
        <v>2.79880670429032</v>
      </c>
      <c r="I32" s="18">
        <f t="shared" si="1"/>
        <v>275.94880670429</v>
      </c>
      <c r="J32" s="18">
        <f t="shared" si="2"/>
        <v>0.0250162848260114</v>
      </c>
      <c r="K32" s="18">
        <f t="shared" si="3"/>
        <v>99.5111666666667</v>
      </c>
      <c r="L32" s="18">
        <f t="shared" si="4"/>
        <v>0.995111666666667</v>
      </c>
      <c r="M32" s="13" t="s">
        <v>73</v>
      </c>
      <c r="N32" s="13"/>
      <c r="O32" s="18">
        <f t="shared" si="19"/>
        <v>2.17162055209253</v>
      </c>
      <c r="P32" s="18">
        <f t="shared" si="5"/>
        <v>0.0543258782651668</v>
      </c>
      <c r="Q32" s="23">
        <f t="shared" si="6"/>
        <v>0.00742453669623947</v>
      </c>
      <c r="R32" s="18">
        <f t="shared" si="7"/>
        <v>0.135998594444444</v>
      </c>
      <c r="S32" s="24">
        <f t="shared" si="8"/>
        <v>0.0545927458042399</v>
      </c>
      <c r="T32" s="3">
        <v>0.01</v>
      </c>
      <c r="U32" s="25">
        <f t="shared" si="9"/>
        <v>0.000545927458042399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0.0224459274580424</v>
      </c>
      <c r="AR32" s="28">
        <f t="shared" si="15"/>
        <v>99.5111666666667</v>
      </c>
      <c r="AS32" s="1">
        <f t="shared" si="16"/>
        <v>0.136666666666667</v>
      </c>
      <c r="AT32" s="2">
        <f t="shared" si="20"/>
        <v>144.125975</v>
      </c>
      <c r="AU32" s="1">
        <f t="shared" si="17"/>
        <v>294773.905781328</v>
      </c>
    </row>
    <row r="33" s="1" customFormat="1" spans="1:47">
      <c r="A33" s="13"/>
      <c r="B33" s="13"/>
      <c r="C33" s="16">
        <v>6</v>
      </c>
      <c r="D33" s="17">
        <v>6.82609953176667</v>
      </c>
      <c r="E33" s="19">
        <f t="shared" si="18"/>
        <v>2.79880670429032</v>
      </c>
      <c r="F33" s="16" t="s">
        <v>73</v>
      </c>
      <c r="G33" s="13">
        <v>7</v>
      </c>
      <c r="H33" s="18">
        <f t="shared" si="0"/>
        <v>6.82609953176667</v>
      </c>
      <c r="I33" s="18">
        <f t="shared" si="1"/>
        <v>279.976099531767</v>
      </c>
      <c r="J33" s="18">
        <f t="shared" si="2"/>
        <v>0.0415574903939546</v>
      </c>
      <c r="K33" s="18">
        <f t="shared" si="3"/>
        <v>99.5111666666667</v>
      </c>
      <c r="L33" s="18">
        <f t="shared" si="4"/>
        <v>0.995111666666667</v>
      </c>
      <c r="M33" s="13" t="s">
        <v>73</v>
      </c>
      <c r="N33" s="13"/>
      <c r="O33" s="18">
        <f t="shared" si="19"/>
        <v>3.11240634049403</v>
      </c>
      <c r="P33" s="18">
        <f t="shared" si="5"/>
        <v>0.129343796597164</v>
      </c>
      <c r="Q33" s="23">
        <f t="shared" si="6"/>
        <v>0.0176769855349458</v>
      </c>
      <c r="R33" s="18">
        <f t="shared" si="7"/>
        <v>0.135998594444444</v>
      </c>
      <c r="S33" s="24">
        <f t="shared" si="8"/>
        <v>0.129979178146336</v>
      </c>
      <c r="T33" s="3">
        <v>0.01</v>
      </c>
      <c r="U33" s="25">
        <f t="shared" si="9"/>
        <v>0.00129979178146336</v>
      </c>
      <c r="V33" s="24"/>
      <c r="W33" s="3"/>
      <c r="X33" s="25"/>
      <c r="Y33" s="27">
        <v>0.02</v>
      </c>
      <c r="Z33" s="3">
        <v>0.21</v>
      </c>
      <c r="AA33" s="26">
        <f t="shared" si="10"/>
        <v>0.0042</v>
      </c>
      <c r="AB33" s="3">
        <v>0.01</v>
      </c>
      <c r="AC33" s="3">
        <v>0.29</v>
      </c>
      <c r="AD33" s="26">
        <f t="shared" si="11"/>
        <v>0.0029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</v>
      </c>
      <c r="AO33" s="3">
        <v>0.38</v>
      </c>
      <c r="AP33" s="3">
        <f t="shared" si="13"/>
        <v>0.0038</v>
      </c>
      <c r="AQ33" s="1">
        <f t="shared" si="14"/>
        <v>0.0231997917814634</v>
      </c>
      <c r="AR33" s="28">
        <f t="shared" si="15"/>
        <v>99.5111666666667</v>
      </c>
      <c r="AS33" s="1">
        <f t="shared" si="16"/>
        <v>0.136666666666667</v>
      </c>
      <c r="AT33" s="2">
        <f t="shared" si="20"/>
        <v>144.125975</v>
      </c>
      <c r="AU33" s="1">
        <f t="shared" si="17"/>
        <v>304674.121820937</v>
      </c>
    </row>
    <row r="34" s="1" customFormat="1" spans="1:47">
      <c r="A34" s="13"/>
      <c r="B34" s="13"/>
      <c r="C34" s="16">
        <v>7</v>
      </c>
      <c r="D34" s="17">
        <v>9.48520152264516</v>
      </c>
      <c r="E34" s="19">
        <f t="shared" si="18"/>
        <v>6.82609953176667</v>
      </c>
      <c r="F34" s="16" t="s">
        <v>73</v>
      </c>
      <c r="G34" s="13">
        <v>8</v>
      </c>
      <c r="H34" s="18">
        <f t="shared" si="0"/>
        <v>9.48520152264516</v>
      </c>
      <c r="I34" s="18">
        <f t="shared" si="1"/>
        <v>282.635201522645</v>
      </c>
      <c r="J34" s="18">
        <f t="shared" si="2"/>
        <v>0.0576430933920727</v>
      </c>
      <c r="K34" s="18">
        <f t="shared" si="3"/>
        <v>99.5111666666667</v>
      </c>
      <c r="L34" s="18">
        <f t="shared" si="4"/>
        <v>0.995111666666667</v>
      </c>
      <c r="M34" s="13" t="s">
        <v>73</v>
      </c>
      <c r="N34" s="13"/>
      <c r="O34" s="18">
        <f t="shared" si="19"/>
        <v>3.97817421056353</v>
      </c>
      <c r="P34" s="18">
        <f t="shared" si="5"/>
        <v>0.229314267549449</v>
      </c>
      <c r="Q34" s="23">
        <f t="shared" si="6"/>
        <v>0.0313396165650913</v>
      </c>
      <c r="R34" s="18">
        <f t="shared" si="7"/>
        <v>0.135998594444444</v>
      </c>
      <c r="S34" s="24">
        <f t="shared" si="8"/>
        <v>0.230440738693763</v>
      </c>
      <c r="T34" s="3">
        <v>0.01</v>
      </c>
      <c r="U34" s="25">
        <f t="shared" si="9"/>
        <v>0.00230440738693763</v>
      </c>
      <c r="V34" s="24"/>
      <c r="W34" s="3"/>
      <c r="X34" s="25"/>
      <c r="Y34" s="27">
        <v>0.02</v>
      </c>
      <c r="Z34" s="3">
        <v>0.21</v>
      </c>
      <c r="AA34" s="26">
        <f t="shared" si="10"/>
        <v>0.0042</v>
      </c>
      <c r="AB34" s="3">
        <v>0.01</v>
      </c>
      <c r="AC34" s="3">
        <v>0.29</v>
      </c>
      <c r="AD34" s="26">
        <f t="shared" si="11"/>
        <v>0.0029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</v>
      </c>
      <c r="AO34" s="3">
        <v>0.38</v>
      </c>
      <c r="AP34" s="3">
        <f t="shared" si="13"/>
        <v>0.0038</v>
      </c>
      <c r="AQ34" s="1">
        <f t="shared" si="14"/>
        <v>0.0242044073869376</v>
      </c>
      <c r="AR34" s="28">
        <f t="shared" si="15"/>
        <v>99.5111666666667</v>
      </c>
      <c r="AS34" s="1">
        <f t="shared" si="16"/>
        <v>0.136666666666667</v>
      </c>
      <c r="AT34" s="2">
        <f t="shared" si="20"/>
        <v>144.125975</v>
      </c>
      <c r="AU34" s="1">
        <f t="shared" si="17"/>
        <v>317867.359943446</v>
      </c>
    </row>
    <row r="35" s="1" customFormat="1" spans="1:47">
      <c r="A35" s="13"/>
      <c r="B35" s="13"/>
      <c r="C35" s="16">
        <v>8</v>
      </c>
      <c r="D35" s="17">
        <v>9.47441918783871</v>
      </c>
      <c r="E35" s="19">
        <f t="shared" si="18"/>
        <v>9.48520152264516</v>
      </c>
      <c r="F35" s="16" t="s">
        <v>73</v>
      </c>
      <c r="G35" s="13">
        <v>9</v>
      </c>
      <c r="H35" s="18">
        <f t="shared" si="0"/>
        <v>9.47441918783871</v>
      </c>
      <c r="I35" s="18">
        <f t="shared" si="1"/>
        <v>282.624419187839</v>
      </c>
      <c r="J35" s="18">
        <f t="shared" si="2"/>
        <v>0.0575673831632962</v>
      </c>
      <c r="K35" s="18">
        <f t="shared" si="3"/>
        <v>99.5111666666667</v>
      </c>
      <c r="L35" s="18">
        <f t="shared" si="4"/>
        <v>0.995111666666667</v>
      </c>
      <c r="M35" s="13" t="s">
        <v>73</v>
      </c>
      <c r="N35" s="13"/>
      <c r="O35" s="18">
        <f t="shared" si="19"/>
        <v>4.74397160968075</v>
      </c>
      <c r="P35" s="18">
        <f t="shared" si="5"/>
        <v>0.273098031370291</v>
      </c>
      <c r="Q35" s="23">
        <f t="shared" si="6"/>
        <v>0.0373233976206064</v>
      </c>
      <c r="R35" s="18">
        <f t="shared" si="7"/>
        <v>0.135998594444444</v>
      </c>
      <c r="S35" s="24">
        <f t="shared" si="8"/>
        <v>0.274439583534468</v>
      </c>
      <c r="T35" s="3">
        <v>0.01</v>
      </c>
      <c r="U35" s="25">
        <f t="shared" si="9"/>
        <v>0.00274439583534468</v>
      </c>
      <c r="V35" s="24"/>
      <c r="W35" s="3"/>
      <c r="X35" s="25"/>
      <c r="Y35" s="27">
        <v>0.02</v>
      </c>
      <c r="Z35" s="3">
        <v>0.21</v>
      </c>
      <c r="AA35" s="26">
        <f t="shared" si="10"/>
        <v>0.0042</v>
      </c>
      <c r="AB35" s="3">
        <v>0.01</v>
      </c>
      <c r="AC35" s="3">
        <v>0.29</v>
      </c>
      <c r="AD35" s="26">
        <f t="shared" si="11"/>
        <v>0.0029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</v>
      </c>
      <c r="AO35" s="3">
        <v>0.38</v>
      </c>
      <c r="AP35" s="3">
        <f t="shared" si="13"/>
        <v>0.0038</v>
      </c>
      <c r="AQ35" s="1">
        <f t="shared" si="14"/>
        <v>0.0246443958353447</v>
      </c>
      <c r="AR35" s="28">
        <f t="shared" si="15"/>
        <v>99.5111666666667</v>
      </c>
      <c r="AS35" s="1">
        <f t="shared" si="16"/>
        <v>0.136666666666667</v>
      </c>
      <c r="AT35" s="2">
        <f t="shared" si="20"/>
        <v>144.125975</v>
      </c>
      <c r="AU35" s="1">
        <f t="shared" si="17"/>
        <v>323645.562411491</v>
      </c>
    </row>
    <row r="36" s="1" customFormat="1" spans="1:47">
      <c r="A36" s="13"/>
      <c r="B36" s="13"/>
      <c r="C36" s="16">
        <v>9</v>
      </c>
      <c r="D36" s="17">
        <v>5.23322237386667</v>
      </c>
      <c r="E36" s="19">
        <f t="shared" si="18"/>
        <v>9.47441918783871</v>
      </c>
      <c r="F36" s="16" t="s">
        <v>73</v>
      </c>
      <c r="G36" s="13">
        <v>10</v>
      </c>
      <c r="H36" s="18">
        <f t="shared" si="0"/>
        <v>5.23322237386667</v>
      </c>
      <c r="I36" s="18">
        <f t="shared" si="1"/>
        <v>278.383222373867</v>
      </c>
      <c r="J36" s="18">
        <f t="shared" si="2"/>
        <v>0.0340587340151032</v>
      </c>
      <c r="K36" s="18">
        <f t="shared" si="3"/>
        <v>99.5111666666667</v>
      </c>
      <c r="L36" s="18">
        <f t="shared" si="4"/>
        <v>0.995111666666667</v>
      </c>
      <c r="M36" s="13" t="s">
        <v>73</v>
      </c>
      <c r="N36" s="13"/>
      <c r="O36" s="18">
        <f t="shared" si="19"/>
        <v>5.46598524497712</v>
      </c>
      <c r="P36" s="18">
        <f t="shared" si="5"/>
        <v>0.186164537589155</v>
      </c>
      <c r="Q36" s="23">
        <f t="shared" si="6"/>
        <v>0.0254424868038511</v>
      </c>
      <c r="R36" s="18">
        <f t="shared" si="7"/>
        <v>0.135998594444444</v>
      </c>
      <c r="S36" s="24">
        <f t="shared" si="8"/>
        <v>0.187079042307635</v>
      </c>
      <c r="T36" s="3">
        <v>0.01</v>
      </c>
      <c r="U36" s="25">
        <f t="shared" si="9"/>
        <v>0.00187079042307635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0.0237707904230763</v>
      </c>
      <c r="AR36" s="28">
        <f t="shared" si="15"/>
        <v>99.5111666666667</v>
      </c>
      <c r="AS36" s="1">
        <f t="shared" si="16"/>
        <v>0.136666666666667</v>
      </c>
      <c r="AT36" s="2">
        <f t="shared" si="20"/>
        <v>144.125975</v>
      </c>
      <c r="AU36" s="1">
        <f t="shared" si="17"/>
        <v>312172.831780626</v>
      </c>
    </row>
    <row r="37" s="1" customFormat="1" spans="1:47">
      <c r="A37" s="13"/>
      <c r="B37" s="13"/>
      <c r="C37" s="16">
        <v>10</v>
      </c>
      <c r="D37" s="17">
        <v>-3.42650158367742</v>
      </c>
      <c r="E37" s="19">
        <f t="shared" si="18"/>
        <v>5.23322237386667</v>
      </c>
      <c r="F37" s="16" t="s">
        <v>73</v>
      </c>
      <c r="G37" s="13">
        <v>11</v>
      </c>
      <c r="H37" s="18">
        <f t="shared" si="0"/>
        <v>-3.42650158367742</v>
      </c>
      <c r="I37" s="18">
        <f t="shared" si="1"/>
        <v>269.723498416323</v>
      </c>
      <c r="J37" s="18">
        <f t="shared" si="2"/>
        <v>0.0110800127875071</v>
      </c>
      <c r="K37" s="18">
        <f t="shared" si="3"/>
        <v>99.5111666666667</v>
      </c>
      <c r="L37" s="18">
        <f t="shared" si="4"/>
        <v>0.995111666666667</v>
      </c>
      <c r="M37" s="13" t="s">
        <v>75</v>
      </c>
      <c r="N37" s="18">
        <f>(O36-P36)*C22/100</f>
        <v>5.01582967201857</v>
      </c>
      <c r="O37" s="18">
        <f t="shared" si="19"/>
        <v>1.25910270203607</v>
      </c>
      <c r="P37" s="18">
        <f t="shared" si="5"/>
        <v>0.0139508740393443</v>
      </c>
      <c r="Q37" s="23">
        <f t="shared" si="6"/>
        <v>0.00190661945204373</v>
      </c>
      <c r="R37" s="18">
        <f t="shared" si="7"/>
        <v>0.135998594444444</v>
      </c>
      <c r="S37" s="24">
        <f t="shared" si="8"/>
        <v>0.0140194055668905</v>
      </c>
      <c r="T37" s="3">
        <v>0.01</v>
      </c>
      <c r="U37" s="25">
        <f t="shared" si="9"/>
        <v>0.000140194055668905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0.0220401940556689</v>
      </c>
      <c r="AR37" s="28">
        <f t="shared" si="15"/>
        <v>99.5111666666667</v>
      </c>
      <c r="AS37" s="1">
        <f t="shared" si="16"/>
        <v>0.136666666666667</v>
      </c>
      <c r="AT37" s="2">
        <f t="shared" si="20"/>
        <v>144.125975</v>
      </c>
      <c r="AU37" s="1">
        <f t="shared" si="17"/>
        <v>289445.561922642</v>
      </c>
    </row>
    <row r="38" s="1" customFormat="1" spans="1:48">
      <c r="A38" s="13"/>
      <c r="B38" s="13"/>
      <c r="C38" s="16">
        <v>11</v>
      </c>
      <c r="D38" s="17">
        <v>-9.84998267866667</v>
      </c>
      <c r="E38" s="19">
        <f t="shared" si="18"/>
        <v>-3.42650158367742</v>
      </c>
      <c r="F38" s="16" t="s">
        <v>75</v>
      </c>
      <c r="G38" s="13">
        <v>12</v>
      </c>
      <c r="H38" s="18">
        <f t="shared" si="0"/>
        <v>-9.84998267866667</v>
      </c>
      <c r="I38" s="18">
        <f t="shared" si="1"/>
        <v>263.300017321333</v>
      </c>
      <c r="J38" s="18">
        <f t="shared" si="2"/>
        <v>0.00459269069738589</v>
      </c>
      <c r="K38" s="18">
        <f t="shared" si="3"/>
        <v>99.5111666666667</v>
      </c>
      <c r="L38" s="18">
        <f t="shared" si="4"/>
        <v>0.995111666666667</v>
      </c>
      <c r="M38" s="13" t="s">
        <v>73</v>
      </c>
      <c r="N38" s="13"/>
      <c r="O38" s="18">
        <f t="shared" si="19"/>
        <v>2.24026349466339</v>
      </c>
      <c r="P38" s="18">
        <f t="shared" si="5"/>
        <v>0.0102888373116337</v>
      </c>
      <c r="Q38" s="23">
        <f t="shared" si="6"/>
        <v>0.00140614109925661</v>
      </c>
      <c r="R38" s="18">
        <f t="shared" si="7"/>
        <v>0.135998594444444</v>
      </c>
      <c r="S38" s="24">
        <f t="shared" si="8"/>
        <v>0.0103393796458023</v>
      </c>
      <c r="T38" s="3">
        <v>0.01</v>
      </c>
      <c r="U38" s="25">
        <f t="shared" si="9"/>
        <v>0.000103393796458023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0.022003393796458</v>
      </c>
      <c r="AR38" s="28">
        <f t="shared" si="15"/>
        <v>99.5111666666667</v>
      </c>
      <c r="AS38" s="1">
        <f t="shared" si="16"/>
        <v>0.136666666666667</v>
      </c>
      <c r="AT38" s="2">
        <f t="shared" si="20"/>
        <v>144.125975</v>
      </c>
      <c r="AU38" s="1">
        <f t="shared" si="17"/>
        <v>288962.277987877</v>
      </c>
      <c r="AV38" s="1">
        <f>SUM(AU27:AU38)</f>
        <v>3576780.17191714</v>
      </c>
    </row>
    <row r="39" s="1" customFormat="1" spans="1:46">
      <c r="A39" s="13"/>
      <c r="B39" s="13"/>
      <c r="C39" s="16">
        <v>12</v>
      </c>
      <c r="D39" s="17">
        <v>-14.3507202945484</v>
      </c>
      <c r="E39" s="19">
        <f t="shared" si="18"/>
        <v>-9.84998267866667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:47">
      <c r="A41" s="15" t="s">
        <v>4</v>
      </c>
      <c r="B41" s="15"/>
      <c r="C41" s="16" t="s">
        <v>53</v>
      </c>
      <c r="D41" s="16" t="s">
        <v>54</v>
      </c>
      <c r="E41" s="16" t="s">
        <v>55</v>
      </c>
      <c r="F41" s="16" t="s">
        <v>56</v>
      </c>
      <c r="G41" s="13" t="s">
        <v>53</v>
      </c>
      <c r="H41" s="13" t="s">
        <v>55</v>
      </c>
      <c r="I41" s="13" t="s">
        <v>57</v>
      </c>
      <c r="J41" s="13" t="s">
        <v>58</v>
      </c>
      <c r="K41" s="21" t="s">
        <v>59</v>
      </c>
      <c r="L41" s="21" t="s">
        <v>60</v>
      </c>
      <c r="M41" s="13" t="s">
        <v>61</v>
      </c>
      <c r="N41" s="21" t="s">
        <v>62</v>
      </c>
      <c r="O41" s="13" t="s">
        <v>63</v>
      </c>
      <c r="P41" s="13" t="s">
        <v>64</v>
      </c>
      <c r="Q41" s="21" t="s">
        <v>65</v>
      </c>
      <c r="R41" s="21" t="s">
        <v>66</v>
      </c>
      <c r="S41" s="4" t="s">
        <v>12</v>
      </c>
      <c r="T41" s="3" t="s">
        <v>13</v>
      </c>
      <c r="U41" s="3"/>
      <c r="V41" s="4" t="s">
        <v>12</v>
      </c>
      <c r="W41" s="3" t="s">
        <v>13</v>
      </c>
      <c r="X41" s="3"/>
      <c r="Y41" s="4" t="s">
        <v>12</v>
      </c>
      <c r="Z41" s="3" t="s">
        <v>13</v>
      </c>
      <c r="AA41" s="3"/>
      <c r="AB41" s="4" t="s">
        <v>12</v>
      </c>
      <c r="AC41" s="3" t="s">
        <v>13</v>
      </c>
      <c r="AD41" s="3"/>
      <c r="AE41" s="4" t="s">
        <v>12</v>
      </c>
      <c r="AF41" s="3" t="s">
        <v>13</v>
      </c>
      <c r="AG41" s="3"/>
      <c r="AH41" s="4" t="s">
        <v>12</v>
      </c>
      <c r="AI41" s="3" t="s">
        <v>13</v>
      </c>
      <c r="AJ41" s="3"/>
      <c r="AK41" s="4" t="s">
        <v>12</v>
      </c>
      <c r="AL41" s="3" t="s">
        <v>13</v>
      </c>
      <c r="AM41" s="3"/>
      <c r="AN41" s="33" t="s">
        <v>12</v>
      </c>
      <c r="AO41" s="33" t="s">
        <v>13</v>
      </c>
      <c r="AP41" s="33"/>
      <c r="AQ41" s="1" t="s">
        <v>67</v>
      </c>
      <c r="AR41" s="1" t="s">
        <v>68</v>
      </c>
      <c r="AS41" s="1" t="s">
        <v>38</v>
      </c>
      <c r="AT41" s="2" t="s">
        <v>69</v>
      </c>
      <c r="AU41" s="1" t="s">
        <v>70</v>
      </c>
    </row>
    <row r="42" s="1" customFormat="1" spans="1:47">
      <c r="A42" s="13" t="s">
        <v>71</v>
      </c>
      <c r="B42" s="13">
        <f>G5</f>
        <v>92.50925</v>
      </c>
      <c r="C42" s="16" t="s">
        <v>72</v>
      </c>
      <c r="D42" s="17">
        <v>-15.5555841329032</v>
      </c>
      <c r="E42" s="16"/>
      <c r="F42" s="16"/>
      <c r="G42" s="13">
        <v>1</v>
      </c>
      <c r="H42" s="18">
        <f t="shared" ref="H42:H53" si="21">E43</f>
        <v>-15.5555841329032</v>
      </c>
      <c r="I42" s="18">
        <f t="shared" ref="I42:I53" si="22">H42+273.15</f>
        <v>257.594415867097</v>
      </c>
      <c r="J42" s="18">
        <f t="shared" ref="J42:J53" si="23">EXP(($C$16*(I42-$C$14))/($C$17*I42*$C$14))</f>
        <v>0.00202461463394221</v>
      </c>
      <c r="K42" s="18">
        <f t="shared" ref="K42:K53" si="24">$B$42/12</f>
        <v>7.70910416666667</v>
      </c>
      <c r="L42" s="18">
        <f t="shared" ref="L42:L53" si="25">K42*$B$43/100</f>
        <v>0.0770910416666667</v>
      </c>
      <c r="M42" s="13" t="s">
        <v>73</v>
      </c>
      <c r="N42" s="13"/>
      <c r="O42" s="18">
        <f>L42</f>
        <v>0.0770910416666667</v>
      </c>
      <c r="P42" s="18">
        <f t="shared" ref="P42:P53" si="26">O42*J42</f>
        <v>0.000156079651104182</v>
      </c>
      <c r="Q42" s="23">
        <f t="shared" ref="Q42:Q53" si="27">P42*$B$44</f>
        <v>2.49727441766691e-5</v>
      </c>
      <c r="R42" s="18">
        <f t="shared" ref="R42:R53" si="28">L42*$B$44</f>
        <v>0.0123345666666667</v>
      </c>
      <c r="S42" s="24">
        <f t="shared" ref="S42:S53" si="29">Q42/R42</f>
        <v>0.00202461463394221</v>
      </c>
      <c r="T42" s="3">
        <v>0.01</v>
      </c>
      <c r="U42" s="25">
        <f t="shared" ref="U42:U53" si="30">S42*T42</f>
        <v>2.02461463394221e-5</v>
      </c>
      <c r="V42" s="24"/>
      <c r="W42" s="3"/>
      <c r="X42" s="25"/>
      <c r="Y42" s="27">
        <v>0.02</v>
      </c>
      <c r="Z42" s="3">
        <v>0.49</v>
      </c>
      <c r="AA42" s="26">
        <f t="shared" ref="AA42:AA53" si="31">Y42*Z42</f>
        <v>0.0098</v>
      </c>
      <c r="AB42" s="3"/>
      <c r="AC42" s="3"/>
      <c r="AD42" s="26"/>
      <c r="AE42" s="24"/>
      <c r="AF42" s="3"/>
      <c r="AG42" s="25"/>
      <c r="AH42" s="24"/>
      <c r="AI42" s="3"/>
      <c r="AJ42" s="25"/>
      <c r="AL42" s="26"/>
      <c r="AM42" s="26"/>
      <c r="AN42" s="3">
        <v>0.01</v>
      </c>
      <c r="AO42" s="3">
        <v>0.5</v>
      </c>
      <c r="AP42" s="3">
        <f t="shared" ref="AP42:AP53" si="32">AO42*AN42</f>
        <v>0.005</v>
      </c>
      <c r="AQ42" s="1">
        <f t="shared" ref="AQ42:AQ53" si="33">(AP42+AM42+AD42+AA42+U42+X42+AG42+AJ42)</f>
        <v>0.0148202461463394</v>
      </c>
      <c r="AR42" s="28">
        <f t="shared" ref="AR42:AR53" si="34">$B$42/12</f>
        <v>7.70910416666667</v>
      </c>
      <c r="AS42" s="1">
        <f t="shared" ref="AS42:AS53" si="35">$B$44</f>
        <v>0.16</v>
      </c>
      <c r="AT42" s="2">
        <f t="shared" ref="AT42:AT53" si="36">$E$5/12</f>
        <v>108.593952054794</v>
      </c>
      <c r="AU42" s="1">
        <f t="shared" ref="AU42:AU53" si="37">AT42*10000*AS42*0.67*AR42*AQ42</f>
        <v>13300.2484836959</v>
      </c>
    </row>
    <row r="43" s="1" customFormat="1" spans="1:47">
      <c r="A43" s="13" t="s">
        <v>74</v>
      </c>
      <c r="B43" s="13">
        <v>1</v>
      </c>
      <c r="C43" s="16">
        <v>1</v>
      </c>
      <c r="D43" s="17">
        <v>-16.8483580229032</v>
      </c>
      <c r="E43" s="19">
        <f t="shared" ref="E43:E54" si="38">D42</f>
        <v>-15.5555841329032</v>
      </c>
      <c r="F43" s="16" t="s">
        <v>73</v>
      </c>
      <c r="G43" s="13">
        <v>2</v>
      </c>
      <c r="H43" s="18">
        <f t="shared" si="21"/>
        <v>-16.8483580229032</v>
      </c>
      <c r="I43" s="18">
        <f t="shared" si="22"/>
        <v>256.301641977097</v>
      </c>
      <c r="J43" s="18">
        <f t="shared" si="23"/>
        <v>0.00167317558124248</v>
      </c>
      <c r="K43" s="18">
        <f t="shared" si="24"/>
        <v>7.70910416666667</v>
      </c>
      <c r="L43" s="18">
        <f t="shared" si="25"/>
        <v>0.0770910416666667</v>
      </c>
      <c r="M43" s="13" t="s">
        <v>73</v>
      </c>
      <c r="N43" s="13"/>
      <c r="O43" s="18">
        <f t="shared" ref="O43:O53" si="39">L43+O42-P42-N43</f>
        <v>0.154026003682229</v>
      </c>
      <c r="P43" s="18">
        <f t="shared" si="26"/>
        <v>0.00025771254823747</v>
      </c>
      <c r="Q43" s="23">
        <f t="shared" si="27"/>
        <v>4.12340077179952e-5</v>
      </c>
      <c r="R43" s="18">
        <f t="shared" si="28"/>
        <v>0.0123345666666667</v>
      </c>
      <c r="S43" s="24">
        <f t="shared" si="29"/>
        <v>0.00334296362671802</v>
      </c>
      <c r="T43" s="3">
        <v>0.01</v>
      </c>
      <c r="U43" s="25">
        <f t="shared" si="30"/>
        <v>3.34296362671802e-5</v>
      </c>
      <c r="V43" s="24"/>
      <c r="W43" s="3"/>
      <c r="X43" s="25"/>
      <c r="Y43" s="27">
        <v>0.02</v>
      </c>
      <c r="Z43" s="3">
        <v>0.49</v>
      </c>
      <c r="AA43" s="26">
        <f t="shared" si="31"/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K43" s="26"/>
      <c r="AL43" s="26"/>
      <c r="AM43" s="26"/>
      <c r="AN43" s="3">
        <v>0.01</v>
      </c>
      <c r="AO43" s="3">
        <v>0.5</v>
      </c>
      <c r="AP43" s="3">
        <f t="shared" si="32"/>
        <v>0.005</v>
      </c>
      <c r="AQ43" s="1">
        <f t="shared" si="33"/>
        <v>0.0148334296362672</v>
      </c>
      <c r="AR43" s="28">
        <f t="shared" si="34"/>
        <v>7.70910416666667</v>
      </c>
      <c r="AS43" s="1">
        <f t="shared" si="35"/>
        <v>0.16</v>
      </c>
      <c r="AT43" s="2">
        <f t="shared" si="36"/>
        <v>108.593952054794</v>
      </c>
      <c r="AU43" s="1">
        <f t="shared" si="37"/>
        <v>13312.0798453474</v>
      </c>
    </row>
    <row r="44" s="1" customFormat="1" spans="1:47">
      <c r="A44" s="13" t="s">
        <v>38</v>
      </c>
      <c r="B44" s="13">
        <f>I5</f>
        <v>0.16</v>
      </c>
      <c r="C44" s="16">
        <v>2</v>
      </c>
      <c r="D44" s="17">
        <v>-10.0995834288214</v>
      </c>
      <c r="E44" s="19">
        <f t="shared" si="38"/>
        <v>-16.8483580229032</v>
      </c>
      <c r="F44" s="16" t="s">
        <v>73</v>
      </c>
      <c r="G44" s="13">
        <v>3</v>
      </c>
      <c r="H44" s="18">
        <f t="shared" si="21"/>
        <v>-10.0995834288214</v>
      </c>
      <c r="I44" s="18">
        <f t="shared" si="22"/>
        <v>263.050416571179</v>
      </c>
      <c r="J44" s="18">
        <f t="shared" si="23"/>
        <v>0.0044343320607926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si="39"/>
        <v>0.230859332800658</v>
      </c>
      <c r="P44" s="18">
        <f t="shared" si="26"/>
        <v>0.00102370694097115</v>
      </c>
      <c r="Q44" s="23">
        <f t="shared" si="27"/>
        <v>0.000163793110555384</v>
      </c>
      <c r="R44" s="18">
        <f t="shared" si="28"/>
        <v>0.0123345666666667</v>
      </c>
      <c r="S44" s="24">
        <f t="shared" si="29"/>
        <v>0.0132791945580077</v>
      </c>
      <c r="T44" s="3">
        <v>0.01</v>
      </c>
      <c r="U44" s="25">
        <f t="shared" si="30"/>
        <v>0.000132791945580077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0.0149327919455801</v>
      </c>
      <c r="AR44" s="28">
        <f t="shared" si="34"/>
        <v>7.70910416666667</v>
      </c>
      <c r="AS44" s="1">
        <f t="shared" si="35"/>
        <v>0.16</v>
      </c>
      <c r="AT44" s="2">
        <f t="shared" si="36"/>
        <v>108.593952054794</v>
      </c>
      <c r="AU44" s="1">
        <f t="shared" si="37"/>
        <v>13401.251333508</v>
      </c>
    </row>
    <row r="45" s="1" customFormat="1" spans="1:47">
      <c r="A45" s="13"/>
      <c r="B45" s="13"/>
      <c r="C45" s="16">
        <v>3</v>
      </c>
      <c r="D45" s="17">
        <v>-9.01556983196774</v>
      </c>
      <c r="E45" s="19">
        <f t="shared" si="38"/>
        <v>-10.0995834288214</v>
      </c>
      <c r="F45" s="16" t="s">
        <v>73</v>
      </c>
      <c r="G45" s="13">
        <v>4</v>
      </c>
      <c r="H45" s="18">
        <f t="shared" si="21"/>
        <v>-9.01556983196774</v>
      </c>
      <c r="I45" s="18">
        <f t="shared" si="22"/>
        <v>264.134430168032</v>
      </c>
      <c r="J45" s="18">
        <f t="shared" si="23"/>
        <v>0.0051618086950305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0.306926667526354</v>
      </c>
      <c r="P45" s="18">
        <f t="shared" si="26"/>
        <v>0.00158429674117427</v>
      </c>
      <c r="Q45" s="23">
        <f t="shared" si="27"/>
        <v>0.000253487478587883</v>
      </c>
      <c r="R45" s="18">
        <f t="shared" si="28"/>
        <v>0.0123345666666667</v>
      </c>
      <c r="S45" s="24">
        <f t="shared" si="29"/>
        <v>0.0205509837060523</v>
      </c>
      <c r="T45" s="3">
        <v>0.01</v>
      </c>
      <c r="U45" s="25">
        <f t="shared" si="30"/>
        <v>0.000205509837060523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K45" s="26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0.0150055098370605</v>
      </c>
      <c r="AR45" s="28">
        <f t="shared" si="34"/>
        <v>7.70910416666667</v>
      </c>
      <c r="AS45" s="1">
        <f t="shared" si="35"/>
        <v>0.16</v>
      </c>
      <c r="AT45" s="2">
        <f t="shared" si="36"/>
        <v>108.593952054794</v>
      </c>
      <c r="AU45" s="1">
        <f t="shared" si="37"/>
        <v>13466.5111150494</v>
      </c>
    </row>
    <row r="46" s="1" customFormat="1" spans="1:47">
      <c r="A46" s="13"/>
      <c r="B46" s="13"/>
      <c r="C46" s="16">
        <v>4</v>
      </c>
      <c r="D46" s="17">
        <v>-2.14180769906667</v>
      </c>
      <c r="E46" s="19">
        <f t="shared" si="38"/>
        <v>-9.01556983196774</v>
      </c>
      <c r="F46" s="16" t="s">
        <v>73</v>
      </c>
      <c r="G46" s="13">
        <v>5</v>
      </c>
      <c r="H46" s="18">
        <f t="shared" si="21"/>
        <v>-2.14180769906667</v>
      </c>
      <c r="I46" s="18">
        <f t="shared" si="22"/>
        <v>271.008192300933</v>
      </c>
      <c r="J46" s="18">
        <f t="shared" si="23"/>
        <v>0.0131479799867257</v>
      </c>
      <c r="K46" s="18">
        <f t="shared" si="24"/>
        <v>7.70910416666667</v>
      </c>
      <c r="L46" s="18">
        <f t="shared" si="25"/>
        <v>0.0770910416666667</v>
      </c>
      <c r="M46" s="13" t="s">
        <v>75</v>
      </c>
      <c r="N46" s="18">
        <f>(O45-P45)*$C$22/100</f>
        <v>0.290075252245921</v>
      </c>
      <c r="O46" s="18">
        <f t="shared" si="39"/>
        <v>0.0923581602059256</v>
      </c>
      <c r="P46" s="18">
        <f t="shared" si="26"/>
        <v>0.00121432324199832</v>
      </c>
      <c r="Q46" s="23">
        <f t="shared" si="27"/>
        <v>0.000194291718719731</v>
      </c>
      <c r="R46" s="18">
        <f t="shared" si="28"/>
        <v>0.0123345666666667</v>
      </c>
      <c r="S46" s="24">
        <f t="shared" si="29"/>
        <v>0.0157518074181553</v>
      </c>
      <c r="T46" s="3">
        <v>0.01</v>
      </c>
      <c r="U46" s="25">
        <f t="shared" si="30"/>
        <v>0.000157518074181553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0.0149575180741816</v>
      </c>
      <c r="AR46" s="28">
        <f t="shared" si="34"/>
        <v>7.70910416666667</v>
      </c>
      <c r="AS46" s="1">
        <f t="shared" si="35"/>
        <v>0.16</v>
      </c>
      <c r="AT46" s="2">
        <f t="shared" si="36"/>
        <v>108.593952054794</v>
      </c>
      <c r="AU46" s="1">
        <f t="shared" si="37"/>
        <v>13423.4414949393</v>
      </c>
    </row>
    <row r="47" s="1" customFormat="1" spans="1:47">
      <c r="A47" s="13"/>
      <c r="B47" s="13"/>
      <c r="C47" s="16">
        <v>5</v>
      </c>
      <c r="D47" s="17">
        <v>2.79880670429032</v>
      </c>
      <c r="E47" s="19">
        <f t="shared" si="38"/>
        <v>-2.14180769906667</v>
      </c>
      <c r="F47" s="16" t="s">
        <v>75</v>
      </c>
      <c r="G47" s="13">
        <v>6</v>
      </c>
      <c r="H47" s="18">
        <f t="shared" si="21"/>
        <v>2.79880670429032</v>
      </c>
      <c r="I47" s="18">
        <f t="shared" si="22"/>
        <v>275.94880670429</v>
      </c>
      <c r="J47" s="18">
        <f t="shared" si="23"/>
        <v>0.0250162848260114</v>
      </c>
      <c r="K47" s="18">
        <f t="shared" si="24"/>
        <v>7.70910416666667</v>
      </c>
      <c r="L47" s="18">
        <f t="shared" si="25"/>
        <v>0.0770910416666667</v>
      </c>
      <c r="M47" s="13" t="s">
        <v>73</v>
      </c>
      <c r="N47" s="13"/>
      <c r="O47" s="18">
        <f t="shared" si="39"/>
        <v>0.168234878630594</v>
      </c>
      <c r="P47" s="18">
        <f t="shared" si="26"/>
        <v>0.0042086116414924</v>
      </c>
      <c r="Q47" s="23">
        <f t="shared" si="27"/>
        <v>0.000673377862638784</v>
      </c>
      <c r="R47" s="18">
        <f t="shared" si="28"/>
        <v>0.0123345666666667</v>
      </c>
      <c r="S47" s="24">
        <f t="shared" si="29"/>
        <v>0.0545927458042399</v>
      </c>
      <c r="T47" s="3">
        <v>0.01</v>
      </c>
      <c r="U47" s="25">
        <f t="shared" si="30"/>
        <v>0.000545927458042399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K47" s="26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0.0153459274580424</v>
      </c>
      <c r="AR47" s="28">
        <f t="shared" si="34"/>
        <v>7.70910416666667</v>
      </c>
      <c r="AS47" s="1">
        <f t="shared" si="35"/>
        <v>0.16</v>
      </c>
      <c r="AT47" s="2">
        <f t="shared" si="36"/>
        <v>108.593952054794</v>
      </c>
      <c r="AU47" s="1">
        <f t="shared" si="37"/>
        <v>13772.0147418165</v>
      </c>
    </row>
    <row r="48" s="1" customFormat="1" spans="1:47">
      <c r="A48" s="13"/>
      <c r="B48" s="13"/>
      <c r="C48" s="16">
        <v>6</v>
      </c>
      <c r="D48" s="17">
        <v>6.82609953176667</v>
      </c>
      <c r="E48" s="19">
        <f t="shared" si="38"/>
        <v>2.79880670429032</v>
      </c>
      <c r="F48" s="16" t="s">
        <v>73</v>
      </c>
      <c r="G48" s="13">
        <v>7</v>
      </c>
      <c r="H48" s="18">
        <f t="shared" si="21"/>
        <v>6.82609953176667</v>
      </c>
      <c r="I48" s="18">
        <f t="shared" si="22"/>
        <v>279.976099531767</v>
      </c>
      <c r="J48" s="18">
        <f t="shared" si="23"/>
        <v>0.0415574903939546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0.241117308655768</v>
      </c>
      <c r="P48" s="18">
        <f t="shared" si="26"/>
        <v>0.0100202302382783</v>
      </c>
      <c r="Q48" s="23">
        <f t="shared" si="27"/>
        <v>0.00160323683812452</v>
      </c>
      <c r="R48" s="18">
        <f t="shared" si="28"/>
        <v>0.0123345666666667</v>
      </c>
      <c r="S48" s="24">
        <f t="shared" si="29"/>
        <v>0.129979178146336</v>
      </c>
      <c r="T48" s="3">
        <v>0.01</v>
      </c>
      <c r="U48" s="25">
        <f t="shared" si="30"/>
        <v>0.00129979178146336</v>
      </c>
      <c r="V48" s="24"/>
      <c r="W48" s="3"/>
      <c r="X48" s="25"/>
      <c r="Y48" s="27">
        <v>0.02</v>
      </c>
      <c r="Z48" s="3">
        <v>0.49</v>
      </c>
      <c r="AA48" s="26">
        <f t="shared" si="31"/>
        <v>0.0098</v>
      </c>
      <c r="AB48" s="3"/>
      <c r="AC48" s="3"/>
      <c r="AD48" s="26"/>
      <c r="AE48" s="24"/>
      <c r="AF48" s="3"/>
      <c r="AG48" s="25"/>
      <c r="AH48" s="24"/>
      <c r="AI48" s="3"/>
      <c r="AJ48" s="25"/>
      <c r="AL48" s="26"/>
      <c r="AM48" s="26"/>
      <c r="AN48" s="3">
        <v>0.01</v>
      </c>
      <c r="AO48" s="3">
        <v>0.5</v>
      </c>
      <c r="AP48" s="3">
        <f t="shared" si="32"/>
        <v>0.005</v>
      </c>
      <c r="AQ48" s="1">
        <f t="shared" si="33"/>
        <v>0.0160997917814634</v>
      </c>
      <c r="AR48" s="28">
        <f t="shared" si="34"/>
        <v>7.70910416666667</v>
      </c>
      <c r="AS48" s="1">
        <f t="shared" si="35"/>
        <v>0.16</v>
      </c>
      <c r="AT48" s="2">
        <f t="shared" si="36"/>
        <v>108.593952054794</v>
      </c>
      <c r="AU48" s="1">
        <f t="shared" si="37"/>
        <v>14448.5610505273</v>
      </c>
    </row>
    <row r="49" s="1" customFormat="1" spans="1:47">
      <c r="A49" s="13"/>
      <c r="B49" s="13"/>
      <c r="C49" s="16">
        <v>7</v>
      </c>
      <c r="D49" s="17">
        <v>9.48520152264516</v>
      </c>
      <c r="E49" s="19">
        <f t="shared" si="38"/>
        <v>6.82609953176667</v>
      </c>
      <c r="F49" s="16" t="s">
        <v>73</v>
      </c>
      <c r="G49" s="13">
        <v>8</v>
      </c>
      <c r="H49" s="18">
        <f t="shared" si="21"/>
        <v>9.48520152264516</v>
      </c>
      <c r="I49" s="18">
        <f t="shared" si="22"/>
        <v>282.635201522645</v>
      </c>
      <c r="J49" s="18">
        <f t="shared" si="23"/>
        <v>0.0576430933920727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0.308188120084157</v>
      </c>
      <c r="P49" s="18">
        <f t="shared" si="26"/>
        <v>0.0177649165883384</v>
      </c>
      <c r="Q49" s="23">
        <f t="shared" si="27"/>
        <v>0.00284238665413414</v>
      </c>
      <c r="R49" s="18">
        <f t="shared" si="28"/>
        <v>0.0123345666666667</v>
      </c>
      <c r="S49" s="24">
        <f t="shared" si="29"/>
        <v>0.230440738693763</v>
      </c>
      <c r="T49" s="3">
        <v>0.01</v>
      </c>
      <c r="U49" s="25">
        <f t="shared" si="30"/>
        <v>0.00230440738693763</v>
      </c>
      <c r="V49" s="24"/>
      <c r="W49" s="3"/>
      <c r="X49" s="25"/>
      <c r="Y49" s="27">
        <v>0.02</v>
      </c>
      <c r="Z49" s="3">
        <v>0.49</v>
      </c>
      <c r="AA49" s="26">
        <f t="shared" si="31"/>
        <v>0.0098</v>
      </c>
      <c r="AB49" s="3"/>
      <c r="AC49" s="3"/>
      <c r="AD49" s="26"/>
      <c r="AE49" s="24"/>
      <c r="AF49" s="3"/>
      <c r="AG49" s="25"/>
      <c r="AH49" s="24"/>
      <c r="AI49" s="3"/>
      <c r="AJ49" s="25"/>
      <c r="AK49" s="26"/>
      <c r="AL49" s="26"/>
      <c r="AM49" s="26"/>
      <c r="AN49" s="3">
        <v>0.01</v>
      </c>
      <c r="AO49" s="3">
        <v>0.5</v>
      </c>
      <c r="AP49" s="3">
        <f t="shared" si="32"/>
        <v>0.005</v>
      </c>
      <c r="AQ49" s="1">
        <f t="shared" si="33"/>
        <v>0.0171044073869376</v>
      </c>
      <c r="AR49" s="28">
        <f t="shared" si="34"/>
        <v>7.70910416666667</v>
      </c>
      <c r="AS49" s="1">
        <f t="shared" si="35"/>
        <v>0.16</v>
      </c>
      <c r="AT49" s="2">
        <f t="shared" si="36"/>
        <v>108.593952054794</v>
      </c>
      <c r="AU49" s="1">
        <f t="shared" si="37"/>
        <v>15350.141027774</v>
      </c>
    </row>
    <row r="50" s="1" customFormat="1" spans="1:47">
      <c r="A50" s="13"/>
      <c r="B50" s="13"/>
      <c r="C50" s="16">
        <v>8</v>
      </c>
      <c r="D50" s="17">
        <v>9.47441918783871</v>
      </c>
      <c r="E50" s="19">
        <f t="shared" si="38"/>
        <v>9.48520152264516</v>
      </c>
      <c r="F50" s="16" t="s">
        <v>73</v>
      </c>
      <c r="G50" s="13">
        <v>9</v>
      </c>
      <c r="H50" s="18">
        <f t="shared" si="21"/>
        <v>9.47441918783871</v>
      </c>
      <c r="I50" s="18">
        <f t="shared" si="22"/>
        <v>282.624419187839</v>
      </c>
      <c r="J50" s="18">
        <f t="shared" si="23"/>
        <v>0.0575673831632962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0.367514245162485</v>
      </c>
      <c r="P50" s="18">
        <f t="shared" si="26"/>
        <v>0.0211568333692384</v>
      </c>
      <c r="Q50" s="23">
        <f t="shared" si="27"/>
        <v>0.00338509333907814</v>
      </c>
      <c r="R50" s="18">
        <f t="shared" si="28"/>
        <v>0.0123345666666667</v>
      </c>
      <c r="S50" s="24">
        <f t="shared" si="29"/>
        <v>0.274439583534468</v>
      </c>
      <c r="T50" s="3">
        <v>0.01</v>
      </c>
      <c r="U50" s="25">
        <f t="shared" si="30"/>
        <v>0.00274439583534468</v>
      </c>
      <c r="V50" s="24"/>
      <c r="W50" s="3"/>
      <c r="X50" s="25"/>
      <c r="Y50" s="27">
        <v>0.02</v>
      </c>
      <c r="Z50" s="3">
        <v>0.49</v>
      </c>
      <c r="AA50" s="26">
        <f t="shared" si="31"/>
        <v>0.0098</v>
      </c>
      <c r="AB50" s="3"/>
      <c r="AC50" s="3"/>
      <c r="AD50" s="26"/>
      <c r="AE50" s="24"/>
      <c r="AF50" s="3"/>
      <c r="AG50" s="25"/>
      <c r="AH50" s="24"/>
      <c r="AI50" s="3"/>
      <c r="AJ50" s="25"/>
      <c r="AL50" s="26"/>
      <c r="AM50" s="26"/>
      <c r="AN50" s="3">
        <v>0.01</v>
      </c>
      <c r="AO50" s="3">
        <v>0.5</v>
      </c>
      <c r="AP50" s="3">
        <f t="shared" si="32"/>
        <v>0.005</v>
      </c>
      <c r="AQ50" s="1">
        <f t="shared" si="33"/>
        <v>0.0175443958353447</v>
      </c>
      <c r="AR50" s="28">
        <f t="shared" si="34"/>
        <v>7.70910416666667</v>
      </c>
      <c r="AS50" s="1">
        <f t="shared" si="35"/>
        <v>0.16</v>
      </c>
      <c r="AT50" s="2">
        <f t="shared" si="36"/>
        <v>108.593952054794</v>
      </c>
      <c r="AU50" s="1">
        <f t="shared" si="37"/>
        <v>15745.0032747289</v>
      </c>
    </row>
    <row r="51" s="1" customFormat="1" spans="1:47">
      <c r="A51" s="13"/>
      <c r="B51" s="13"/>
      <c r="C51" s="16">
        <v>9</v>
      </c>
      <c r="D51" s="17">
        <v>5.23322237386667</v>
      </c>
      <c r="E51" s="19">
        <f t="shared" si="38"/>
        <v>9.47441918783871</v>
      </c>
      <c r="F51" s="16" t="s">
        <v>73</v>
      </c>
      <c r="G51" s="13">
        <v>10</v>
      </c>
      <c r="H51" s="18">
        <f t="shared" si="21"/>
        <v>5.23322237386667</v>
      </c>
      <c r="I51" s="18">
        <f t="shared" si="22"/>
        <v>278.383222373867</v>
      </c>
      <c r="J51" s="18">
        <f t="shared" si="23"/>
        <v>0.0340587340151032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0.423448453459913</v>
      </c>
      <c r="P51" s="18">
        <f t="shared" si="26"/>
        <v>0.014422118245498</v>
      </c>
      <c r="Q51" s="23">
        <f t="shared" si="27"/>
        <v>0.00230753891927968</v>
      </c>
      <c r="R51" s="18">
        <f t="shared" si="28"/>
        <v>0.0123345666666667</v>
      </c>
      <c r="S51" s="24">
        <f t="shared" si="29"/>
        <v>0.187079042307635</v>
      </c>
      <c r="T51" s="3">
        <v>0.01</v>
      </c>
      <c r="U51" s="25">
        <f t="shared" si="30"/>
        <v>0.00187079042307635</v>
      </c>
      <c r="V51" s="24"/>
      <c r="W51" s="3"/>
      <c r="X51" s="25"/>
      <c r="Y51" s="27">
        <v>0.02</v>
      </c>
      <c r="Z51" s="3">
        <v>0.49</v>
      </c>
      <c r="AA51" s="26">
        <f t="shared" si="31"/>
        <v>0.0098</v>
      </c>
      <c r="AB51" s="3"/>
      <c r="AC51" s="3"/>
      <c r="AD51" s="26"/>
      <c r="AE51" s="24"/>
      <c r="AF51" s="3"/>
      <c r="AG51" s="25"/>
      <c r="AH51" s="24"/>
      <c r="AI51" s="3"/>
      <c r="AJ51" s="25"/>
      <c r="AK51" s="26"/>
      <c r="AL51" s="26"/>
      <c r="AM51" s="26"/>
      <c r="AN51" s="3">
        <v>0.01</v>
      </c>
      <c r="AO51" s="3">
        <v>0.5</v>
      </c>
      <c r="AP51" s="3">
        <f t="shared" si="32"/>
        <v>0.005</v>
      </c>
      <c r="AQ51" s="1">
        <f t="shared" si="33"/>
        <v>0.0166707904230764</v>
      </c>
      <c r="AR51" s="28">
        <f t="shared" si="34"/>
        <v>7.70910416666667</v>
      </c>
      <c r="AS51" s="1">
        <f t="shared" si="35"/>
        <v>0.16</v>
      </c>
      <c r="AT51" s="2">
        <f t="shared" si="36"/>
        <v>108.593952054794</v>
      </c>
      <c r="AU51" s="1">
        <f t="shared" si="37"/>
        <v>14960.9967916288</v>
      </c>
    </row>
    <row r="52" s="1" customFormat="1" spans="1:47">
      <c r="A52" s="13"/>
      <c r="B52" s="13"/>
      <c r="C52" s="16">
        <v>10</v>
      </c>
      <c r="D52" s="17">
        <v>-3.42650158367742</v>
      </c>
      <c r="E52" s="19">
        <f t="shared" si="38"/>
        <v>5.23322237386667</v>
      </c>
      <c r="F52" s="16" t="s">
        <v>73</v>
      </c>
      <c r="G52" s="13">
        <v>11</v>
      </c>
      <c r="H52" s="18">
        <f t="shared" si="21"/>
        <v>-3.42650158367742</v>
      </c>
      <c r="I52" s="18">
        <f t="shared" si="22"/>
        <v>269.723498416323</v>
      </c>
      <c r="J52" s="18">
        <f t="shared" si="23"/>
        <v>0.0110800127875071</v>
      </c>
      <c r="K52" s="18">
        <f t="shared" si="24"/>
        <v>7.70910416666667</v>
      </c>
      <c r="L52" s="18">
        <f t="shared" si="25"/>
        <v>0.0770910416666667</v>
      </c>
      <c r="M52" s="13" t="s">
        <v>75</v>
      </c>
      <c r="N52" s="18">
        <f>(O51-P51)*$C$22/100</f>
        <v>0.388575018453695</v>
      </c>
      <c r="O52" s="18">
        <f t="shared" si="39"/>
        <v>0.0975423584273875</v>
      </c>
      <c r="P52" s="18">
        <f t="shared" si="26"/>
        <v>0.00108077057869905</v>
      </c>
      <c r="Q52" s="23">
        <f t="shared" si="27"/>
        <v>0.000172923292591849</v>
      </c>
      <c r="R52" s="18">
        <f t="shared" si="28"/>
        <v>0.0123345666666667</v>
      </c>
      <c r="S52" s="24">
        <f t="shared" si="29"/>
        <v>0.0140194055668905</v>
      </c>
      <c r="T52" s="3">
        <v>0.01</v>
      </c>
      <c r="U52" s="25">
        <f t="shared" si="30"/>
        <v>0.000140194055668905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0.0149401940556689</v>
      </c>
      <c r="AR52" s="28">
        <f t="shared" si="34"/>
        <v>7.70910416666667</v>
      </c>
      <c r="AS52" s="1">
        <f t="shared" si="35"/>
        <v>0.16</v>
      </c>
      <c r="AT52" s="2">
        <f t="shared" si="36"/>
        <v>108.593952054794</v>
      </c>
      <c r="AU52" s="1">
        <f t="shared" si="37"/>
        <v>13407.8942665951</v>
      </c>
    </row>
    <row r="53" s="1" customFormat="1" spans="1:48">
      <c r="A53" s="13"/>
      <c r="B53" s="13"/>
      <c r="C53" s="16">
        <v>11</v>
      </c>
      <c r="D53" s="17">
        <v>-9.84998267866667</v>
      </c>
      <c r="E53" s="19">
        <f t="shared" si="38"/>
        <v>-3.42650158367742</v>
      </c>
      <c r="F53" s="16" t="s">
        <v>75</v>
      </c>
      <c r="G53" s="13">
        <v>12</v>
      </c>
      <c r="H53" s="18">
        <f t="shared" si="21"/>
        <v>-9.84998267866667</v>
      </c>
      <c r="I53" s="18">
        <f t="shared" si="22"/>
        <v>263.300017321333</v>
      </c>
      <c r="J53" s="18">
        <f t="shared" si="23"/>
        <v>0.00459269069738589</v>
      </c>
      <c r="K53" s="18">
        <f t="shared" si="24"/>
        <v>7.70910416666667</v>
      </c>
      <c r="L53" s="18">
        <f t="shared" si="25"/>
        <v>0.0770910416666667</v>
      </c>
      <c r="M53" s="13" t="s">
        <v>73</v>
      </c>
      <c r="N53" s="13"/>
      <c r="O53" s="18">
        <f t="shared" si="39"/>
        <v>0.173552629515355</v>
      </c>
      <c r="P53" s="18">
        <f t="shared" si="26"/>
        <v>0.000797073547082031</v>
      </c>
      <c r="Q53" s="23">
        <f t="shared" si="27"/>
        <v>0.000127531767533125</v>
      </c>
      <c r="R53" s="18">
        <f t="shared" si="28"/>
        <v>0.0123345666666667</v>
      </c>
      <c r="S53" s="24">
        <f t="shared" si="29"/>
        <v>0.0103393796458023</v>
      </c>
      <c r="T53" s="3">
        <v>0.01</v>
      </c>
      <c r="U53" s="25">
        <f t="shared" si="30"/>
        <v>0.000103393796458023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K53" s="26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0.014903393796458</v>
      </c>
      <c r="AR53" s="28">
        <f t="shared" si="34"/>
        <v>7.70910416666667</v>
      </c>
      <c r="AS53" s="1">
        <f t="shared" si="35"/>
        <v>0.16</v>
      </c>
      <c r="AT53" s="2">
        <f t="shared" si="36"/>
        <v>108.593952054794</v>
      </c>
      <c r="AU53" s="1">
        <f t="shared" si="37"/>
        <v>13374.8683244524</v>
      </c>
      <c r="AV53" s="1">
        <f>SUM(AU42:AU53)</f>
        <v>167963.011750063</v>
      </c>
    </row>
    <row r="54" s="1" customFormat="1" spans="1:46">
      <c r="A54" s="13"/>
      <c r="B54" s="13"/>
      <c r="C54" s="16">
        <v>12</v>
      </c>
      <c r="D54" s="17">
        <v>-14.3507202945484</v>
      </c>
      <c r="E54" s="19">
        <f t="shared" si="38"/>
        <v>-9.84998267866667</v>
      </c>
      <c r="F54" s="16" t="s">
        <v>73</v>
      </c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AT54" s="2"/>
    </row>
    <row r="55" s="1" customFormat="1" spans="46:46">
      <c r="AT55" s="2"/>
    </row>
    <row r="56" s="1" customFormat="1" spans="19:77">
      <c r="S56" s="22" t="s">
        <v>45</v>
      </c>
      <c r="T56" s="22"/>
      <c r="U56" s="22"/>
      <c r="V56" s="22" t="s">
        <v>46</v>
      </c>
      <c r="W56" s="22" t="s">
        <v>47</v>
      </c>
      <c r="X56" s="22" t="s">
        <v>48</v>
      </c>
      <c r="Y56" s="22" t="s">
        <v>49</v>
      </c>
      <c r="Z56" s="22" t="s">
        <v>50</v>
      </c>
      <c r="AA56" s="22" t="s">
        <v>51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</row>
    <row r="57" s="1" customFormat="1" spans="1:77">
      <c r="A57" s="15" t="s">
        <v>5</v>
      </c>
      <c r="B57" s="15"/>
      <c r="C57" s="16" t="s">
        <v>53</v>
      </c>
      <c r="D57" s="16" t="s">
        <v>54</v>
      </c>
      <c r="E57" s="16" t="s">
        <v>55</v>
      </c>
      <c r="F57" s="16" t="s">
        <v>56</v>
      </c>
      <c r="G57" s="13" t="s">
        <v>53</v>
      </c>
      <c r="H57" s="13" t="s">
        <v>55</v>
      </c>
      <c r="I57" s="13" t="s">
        <v>57</v>
      </c>
      <c r="J57" s="13" t="s">
        <v>58</v>
      </c>
      <c r="K57" s="21" t="s">
        <v>59</v>
      </c>
      <c r="L57" s="21" t="s">
        <v>60</v>
      </c>
      <c r="M57" s="13" t="s">
        <v>61</v>
      </c>
      <c r="N57" s="21" t="s">
        <v>62</v>
      </c>
      <c r="O57" s="13" t="s">
        <v>63</v>
      </c>
      <c r="P57" s="13" t="s">
        <v>64</v>
      </c>
      <c r="Q57" s="21" t="s">
        <v>65</v>
      </c>
      <c r="R57" s="21" t="s">
        <v>66</v>
      </c>
      <c r="S57" s="4" t="s">
        <v>12</v>
      </c>
      <c r="T57" s="3" t="s">
        <v>13</v>
      </c>
      <c r="U57" s="3"/>
      <c r="V57" s="3" t="s">
        <v>76</v>
      </c>
      <c r="W57" s="3" t="s">
        <v>76</v>
      </c>
      <c r="X57" s="3" t="s">
        <v>76</v>
      </c>
      <c r="Y57" s="3" t="s">
        <v>76</v>
      </c>
      <c r="Z57" s="3" t="s">
        <v>76</v>
      </c>
      <c r="AA57" s="3" t="s">
        <v>76</v>
      </c>
      <c r="AB57" s="2" t="s">
        <v>77</v>
      </c>
      <c r="AC57" s="1" t="s">
        <v>68</v>
      </c>
      <c r="AD57" s="1" t="s">
        <v>38</v>
      </c>
      <c r="AE57" s="1" t="s">
        <v>69</v>
      </c>
      <c r="AF57" s="1" t="s">
        <v>70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8">
      <c r="A58" s="13" t="s">
        <v>71</v>
      </c>
      <c r="B58" s="13">
        <f>F7</f>
        <v>134.758</v>
      </c>
      <c r="C58" s="16" t="s">
        <v>72</v>
      </c>
      <c r="D58" s="17">
        <v>-15.5555841329032</v>
      </c>
      <c r="E58" s="16"/>
      <c r="F58" s="16"/>
      <c r="G58" s="13">
        <v>1</v>
      </c>
      <c r="H58" s="18">
        <f t="shared" ref="H58:H69" si="40">E59</f>
        <v>-15.5555841329032</v>
      </c>
      <c r="I58" s="18">
        <f t="shared" ref="I58:I69" si="41">H58+273.15</f>
        <v>257.594415867097</v>
      </c>
      <c r="J58" s="18">
        <f t="shared" ref="J58:J69" si="42">EXP(($C$16*(I58-$C$14))/($C$17*I58*$C$14))</f>
        <v>0.00202461463394221</v>
      </c>
      <c r="K58" s="18">
        <f t="shared" ref="K58:K69" si="43">$B$58/12</f>
        <v>11.2298333333333</v>
      </c>
      <c r="L58" s="18">
        <f t="shared" ref="L58:L69" si="44">K58*$B$59/100</f>
        <v>3.032055</v>
      </c>
      <c r="M58" s="13" t="s">
        <v>73</v>
      </c>
      <c r="N58" s="13"/>
      <c r="O58" s="18">
        <f>L58</f>
        <v>3.032055</v>
      </c>
      <c r="P58" s="18">
        <f t="shared" ref="P58:P69" si="45">O58*J58</f>
        <v>0.00613874292391765</v>
      </c>
      <c r="Q58" s="23">
        <f t="shared" ref="Q58:Q69" si="46">P58*$B$60</f>
        <v>0.00178023544793612</v>
      </c>
      <c r="R58" s="18">
        <f t="shared" ref="R58:R69" si="47">L58*$B$60</f>
        <v>0.87929595</v>
      </c>
      <c r="S58" s="24">
        <f t="shared" ref="S58:S69" si="48">Q58/R58</f>
        <v>0.00202461463394221</v>
      </c>
      <c r="T58" s="3">
        <v>0.27</v>
      </c>
      <c r="U58" s="25">
        <f t="shared" ref="U58:U69" si="49">S58*T58</f>
        <v>0.000546645951164397</v>
      </c>
      <c r="V58" s="3">
        <v>180.9</v>
      </c>
      <c r="W58" s="26">
        <v>6</v>
      </c>
      <c r="X58" s="26">
        <v>3</v>
      </c>
      <c r="Y58" s="26">
        <v>0.3</v>
      </c>
      <c r="Z58" s="26">
        <v>6</v>
      </c>
      <c r="AA58" s="3">
        <v>30.2</v>
      </c>
      <c r="AB58" s="2">
        <f t="shared" ref="AB58:AB69" si="50">U58*0.67*AD58+(V58+W58+X58+Y58+Z58+AA58)/1000</f>
        <v>0.226506213308311</v>
      </c>
      <c r="AC58" s="28">
        <f t="shared" ref="AC58:AC69" si="51">$B$58/12</f>
        <v>11.2298333333333</v>
      </c>
      <c r="AD58" s="1">
        <f t="shared" ref="AD58:AD69" si="52">$B$60</f>
        <v>0.29</v>
      </c>
      <c r="AE58" s="29">
        <f t="shared" ref="AE58:AE69" si="53">$E$7/12</f>
        <v>16.5717388516164</v>
      </c>
      <c r="AF58" s="1">
        <f t="shared" ref="AF58:AF69" si="54">AE58*10000*AC58*AB58</f>
        <v>421523.227845491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s="3"/>
    </row>
    <row r="59" s="1" customFormat="1" spans="1:78">
      <c r="A59" s="13" t="s">
        <v>74</v>
      </c>
      <c r="B59" s="13">
        <v>27</v>
      </c>
      <c r="C59" s="16">
        <v>1</v>
      </c>
      <c r="D59" s="17">
        <v>-16.8483580229032</v>
      </c>
      <c r="E59" s="19">
        <f t="shared" ref="E59:E70" si="55">D58</f>
        <v>-15.5555841329032</v>
      </c>
      <c r="F59" s="16" t="s">
        <v>73</v>
      </c>
      <c r="G59" s="13">
        <v>2</v>
      </c>
      <c r="H59" s="18">
        <f t="shared" si="40"/>
        <v>-16.8483580229032</v>
      </c>
      <c r="I59" s="18">
        <f t="shared" si="41"/>
        <v>256.301641977097</v>
      </c>
      <c r="J59" s="18">
        <f t="shared" si="42"/>
        <v>0.00167317558124248</v>
      </c>
      <c r="K59" s="18">
        <f t="shared" si="43"/>
        <v>11.2298333333333</v>
      </c>
      <c r="L59" s="18">
        <f t="shared" si="44"/>
        <v>3.032055</v>
      </c>
      <c r="M59" s="13" t="s">
        <v>73</v>
      </c>
      <c r="N59" s="13"/>
      <c r="O59" s="18">
        <f t="shared" ref="O59:O69" si="56">L59+O58-P58-N59</f>
        <v>6.05797125707608</v>
      </c>
      <c r="P59" s="18">
        <f t="shared" si="45"/>
        <v>0.0101360495792085</v>
      </c>
      <c r="Q59" s="23">
        <f t="shared" si="46"/>
        <v>0.00293945437797047</v>
      </c>
      <c r="R59" s="18">
        <f t="shared" si="47"/>
        <v>0.87929595</v>
      </c>
      <c r="S59" s="24">
        <f t="shared" si="48"/>
        <v>0.00334296362671802</v>
      </c>
      <c r="T59" s="3">
        <v>0.27</v>
      </c>
      <c r="U59" s="25">
        <f t="shared" si="49"/>
        <v>0.000902600179213866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si="50"/>
        <v>0.226575375214821</v>
      </c>
      <c r="AC59" s="28">
        <f t="shared" si="51"/>
        <v>11.2298333333333</v>
      </c>
      <c r="AD59" s="1">
        <f t="shared" si="52"/>
        <v>0.29</v>
      </c>
      <c r="AE59" s="29">
        <f t="shared" si="53"/>
        <v>16.5717388516164</v>
      </c>
      <c r="AF59" s="1">
        <f t="shared" si="54"/>
        <v>421651.936677139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38</v>
      </c>
      <c r="B60" s="13">
        <f>H7</f>
        <v>0.29</v>
      </c>
      <c r="C60" s="16">
        <v>2</v>
      </c>
      <c r="D60" s="17">
        <v>-10.0995834288214</v>
      </c>
      <c r="E60" s="19">
        <f t="shared" si="55"/>
        <v>-16.8483580229032</v>
      </c>
      <c r="F60" s="16" t="s">
        <v>73</v>
      </c>
      <c r="G60" s="13">
        <v>3</v>
      </c>
      <c r="H60" s="18">
        <f t="shared" si="40"/>
        <v>-10.0995834288214</v>
      </c>
      <c r="I60" s="18">
        <f t="shared" si="41"/>
        <v>263.050416571179</v>
      </c>
      <c r="J60" s="18">
        <f t="shared" si="42"/>
        <v>0.0044343320607926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si="56"/>
        <v>9.07989020749687</v>
      </c>
      <c r="P60" s="18">
        <f t="shared" si="45"/>
        <v>0.0402632482555802</v>
      </c>
      <c r="Q60" s="23">
        <f t="shared" si="46"/>
        <v>0.0116763419941182</v>
      </c>
      <c r="R60" s="18">
        <f t="shared" si="47"/>
        <v>0.87929595</v>
      </c>
      <c r="S60" s="24">
        <f t="shared" si="48"/>
        <v>0.0132791945580077</v>
      </c>
      <c r="T60" s="3">
        <v>0.27</v>
      </c>
      <c r="U60" s="25">
        <f t="shared" si="49"/>
        <v>0.00358538253066209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0.227096639825708</v>
      </c>
      <c r="AC60" s="28">
        <f t="shared" si="51"/>
        <v>11.2298333333333</v>
      </c>
      <c r="AD60" s="1">
        <f t="shared" si="52"/>
        <v>0.29</v>
      </c>
      <c r="AE60" s="29">
        <f t="shared" si="53"/>
        <v>16.5717388516164</v>
      </c>
      <c r="AF60" s="1">
        <f t="shared" si="54"/>
        <v>422621.998990809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/>
      <c r="B61" s="13"/>
      <c r="C61" s="16">
        <v>3</v>
      </c>
      <c r="D61" s="17">
        <v>-9.01556983196774</v>
      </c>
      <c r="E61" s="19">
        <f t="shared" si="55"/>
        <v>-10.0995834288214</v>
      </c>
      <c r="F61" s="16" t="s">
        <v>73</v>
      </c>
      <c r="G61" s="13">
        <v>4</v>
      </c>
      <c r="H61" s="18">
        <f t="shared" si="40"/>
        <v>-9.01556983196774</v>
      </c>
      <c r="I61" s="18">
        <f t="shared" si="41"/>
        <v>264.134430168032</v>
      </c>
      <c r="J61" s="18">
        <f t="shared" si="42"/>
        <v>0.0051618086950305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12.0716819592413</v>
      </c>
      <c r="P61" s="18">
        <f t="shared" si="45"/>
        <v>0.0623117129008545</v>
      </c>
      <c r="Q61" s="23">
        <f t="shared" si="46"/>
        <v>0.0180703967412478</v>
      </c>
      <c r="R61" s="18">
        <f t="shared" si="47"/>
        <v>0.87929595</v>
      </c>
      <c r="S61" s="24">
        <f t="shared" si="48"/>
        <v>0.0205509837060523</v>
      </c>
      <c r="T61" s="3">
        <v>0.27</v>
      </c>
      <c r="U61" s="25">
        <f t="shared" si="49"/>
        <v>0.00554876560063413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0.227478125156203</v>
      </c>
      <c r="AC61" s="28">
        <f t="shared" si="51"/>
        <v>11.2298333333333</v>
      </c>
      <c r="AD61" s="1">
        <f t="shared" si="52"/>
        <v>0.29</v>
      </c>
      <c r="AE61" s="29">
        <f t="shared" si="53"/>
        <v>16.5717388516164</v>
      </c>
      <c r="AF61" s="1">
        <f t="shared" si="54"/>
        <v>423331.935047474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4</v>
      </c>
      <c r="D62" s="17">
        <v>-2.14180769906667</v>
      </c>
      <c r="E62" s="19">
        <f t="shared" si="55"/>
        <v>-9.01556983196774</v>
      </c>
      <c r="F62" s="16" t="s">
        <v>73</v>
      </c>
      <c r="G62" s="13">
        <v>5</v>
      </c>
      <c r="H62" s="18">
        <f t="shared" si="40"/>
        <v>-2.14180769906667</v>
      </c>
      <c r="I62" s="18">
        <f t="shared" si="41"/>
        <v>271.008192300933</v>
      </c>
      <c r="J62" s="18">
        <f t="shared" si="42"/>
        <v>0.0131479799867257</v>
      </c>
      <c r="K62" s="18">
        <f t="shared" si="43"/>
        <v>11.2298333333333</v>
      </c>
      <c r="L62" s="18">
        <f t="shared" si="44"/>
        <v>3.032055</v>
      </c>
      <c r="M62" s="13" t="s">
        <v>75</v>
      </c>
      <c r="N62" s="18">
        <f>(O61-P61)*$C$22/100</f>
        <v>11.4089017340234</v>
      </c>
      <c r="O62" s="18">
        <f t="shared" si="56"/>
        <v>3.63252351231702</v>
      </c>
      <c r="P62" s="18">
        <f t="shared" si="45"/>
        <v>0.0477603464412548</v>
      </c>
      <c r="Q62" s="23">
        <f t="shared" si="46"/>
        <v>0.0138505004679639</v>
      </c>
      <c r="R62" s="18">
        <f t="shared" si="47"/>
        <v>0.87929595</v>
      </c>
      <c r="S62" s="24">
        <f t="shared" si="48"/>
        <v>0.0157518074181553</v>
      </c>
      <c r="T62" s="3">
        <v>0.27</v>
      </c>
      <c r="U62" s="25">
        <f t="shared" si="49"/>
        <v>0.00425298800290192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0.227226355568964</v>
      </c>
      <c r="AC62" s="28">
        <f t="shared" si="51"/>
        <v>11.2298333333333</v>
      </c>
      <c r="AD62" s="1">
        <f t="shared" si="52"/>
        <v>0.29</v>
      </c>
      <c r="AE62" s="29">
        <f t="shared" si="53"/>
        <v>16.5717388516164</v>
      </c>
      <c r="AF62" s="1">
        <f t="shared" si="54"/>
        <v>422863.397220028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5</v>
      </c>
      <c r="D63" s="17">
        <v>2.79880670429032</v>
      </c>
      <c r="E63" s="19">
        <f t="shared" si="55"/>
        <v>-2.14180769906667</v>
      </c>
      <c r="F63" s="16" t="s">
        <v>75</v>
      </c>
      <c r="G63" s="13">
        <v>6</v>
      </c>
      <c r="H63" s="18">
        <f t="shared" si="40"/>
        <v>2.79880670429032</v>
      </c>
      <c r="I63" s="18">
        <f t="shared" si="41"/>
        <v>275.94880670429</v>
      </c>
      <c r="J63" s="18">
        <f t="shared" si="42"/>
        <v>0.0250162848260114</v>
      </c>
      <c r="K63" s="18">
        <f t="shared" si="43"/>
        <v>11.2298333333333</v>
      </c>
      <c r="L63" s="18">
        <f t="shared" si="44"/>
        <v>3.032055</v>
      </c>
      <c r="M63" s="13" t="s">
        <v>73</v>
      </c>
      <c r="N63" s="13"/>
      <c r="O63" s="18">
        <f t="shared" si="56"/>
        <v>6.61681816587577</v>
      </c>
      <c r="P63" s="18">
        <f t="shared" si="45"/>
        <v>0.165528207879475</v>
      </c>
      <c r="Q63" s="23">
        <f t="shared" si="46"/>
        <v>0.0480031802850476</v>
      </c>
      <c r="R63" s="18">
        <f t="shared" si="47"/>
        <v>0.87929595</v>
      </c>
      <c r="S63" s="24">
        <f t="shared" si="48"/>
        <v>0.0545927458042399</v>
      </c>
      <c r="T63" s="3">
        <v>0.27</v>
      </c>
      <c r="U63" s="25">
        <f t="shared" si="49"/>
        <v>0.0147400413671448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0.229263990037636</v>
      </c>
      <c r="AC63" s="28">
        <f t="shared" si="51"/>
        <v>11.2298333333333</v>
      </c>
      <c r="AD63" s="1">
        <f t="shared" si="52"/>
        <v>0.29</v>
      </c>
      <c r="AE63" s="29">
        <f t="shared" si="53"/>
        <v>16.5717388516164</v>
      </c>
      <c r="AF63" s="1">
        <f t="shared" si="54"/>
        <v>426655.391469806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6</v>
      </c>
      <c r="D64" s="17">
        <v>6.82609953176667</v>
      </c>
      <c r="E64" s="19">
        <f t="shared" si="55"/>
        <v>2.79880670429032</v>
      </c>
      <c r="F64" s="16" t="s">
        <v>73</v>
      </c>
      <c r="G64" s="13">
        <v>7</v>
      </c>
      <c r="H64" s="18">
        <f t="shared" si="40"/>
        <v>6.82609953176667</v>
      </c>
      <c r="I64" s="18">
        <f t="shared" si="41"/>
        <v>279.976099531767</v>
      </c>
      <c r="J64" s="18">
        <f t="shared" si="42"/>
        <v>0.0415574903939546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9.48334495799629</v>
      </c>
      <c r="P64" s="18">
        <f t="shared" si="45"/>
        <v>0.394104016994489</v>
      </c>
      <c r="Q64" s="23">
        <f t="shared" si="46"/>
        <v>0.114290164928402</v>
      </c>
      <c r="R64" s="18">
        <f t="shared" si="47"/>
        <v>0.87929595</v>
      </c>
      <c r="S64" s="24">
        <f t="shared" si="48"/>
        <v>0.129979178146336</v>
      </c>
      <c r="T64" s="3">
        <v>0.27</v>
      </c>
      <c r="U64" s="25">
        <f t="shared" si="49"/>
        <v>0.0350943780995107</v>
      </c>
      <c r="V64" s="3">
        <v>180.9</v>
      </c>
      <c r="W64" s="26">
        <v>6</v>
      </c>
      <c r="X64" s="26">
        <v>3</v>
      </c>
      <c r="Y64" s="26">
        <v>0.3</v>
      </c>
      <c r="Z64" s="26">
        <v>6</v>
      </c>
      <c r="AA64" s="3">
        <v>30.2</v>
      </c>
      <c r="AB64" s="2">
        <f t="shared" si="50"/>
        <v>0.233218837664735</v>
      </c>
      <c r="AC64" s="28">
        <f t="shared" si="51"/>
        <v>11.2298333333333</v>
      </c>
      <c r="AD64" s="1">
        <f t="shared" si="52"/>
        <v>0.29</v>
      </c>
      <c r="AE64" s="29">
        <f t="shared" si="53"/>
        <v>16.5717388516164</v>
      </c>
      <c r="AF64" s="1">
        <f t="shared" si="54"/>
        <v>434015.27848157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7</v>
      </c>
      <c r="D65" s="17">
        <v>9.48520152264516</v>
      </c>
      <c r="E65" s="19">
        <f t="shared" si="55"/>
        <v>6.82609953176667</v>
      </c>
      <c r="F65" s="16" t="s">
        <v>73</v>
      </c>
      <c r="G65" s="13">
        <v>8</v>
      </c>
      <c r="H65" s="18">
        <f t="shared" si="40"/>
        <v>9.48520152264516</v>
      </c>
      <c r="I65" s="18">
        <f t="shared" si="41"/>
        <v>282.635201522645</v>
      </c>
      <c r="J65" s="18">
        <f t="shared" si="42"/>
        <v>0.0576430933920727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12.1212959410018</v>
      </c>
      <c r="P65" s="18">
        <f t="shared" si="45"/>
        <v>0.698708993960119</v>
      </c>
      <c r="Q65" s="23">
        <f t="shared" si="46"/>
        <v>0.202625608248434</v>
      </c>
      <c r="R65" s="18">
        <f t="shared" si="47"/>
        <v>0.87929595</v>
      </c>
      <c r="S65" s="24">
        <f t="shared" si="48"/>
        <v>0.230440738693763</v>
      </c>
      <c r="T65" s="3">
        <v>0.27</v>
      </c>
      <c r="U65" s="25">
        <f t="shared" si="49"/>
        <v>0.0622189994473161</v>
      </c>
      <c r="V65" s="3">
        <v>180.9</v>
      </c>
      <c r="W65" s="26">
        <v>6</v>
      </c>
      <c r="X65" s="26">
        <v>3</v>
      </c>
      <c r="Y65" s="26">
        <v>0.3</v>
      </c>
      <c r="Z65" s="26">
        <v>6</v>
      </c>
      <c r="AA65" s="3">
        <v>30.2</v>
      </c>
      <c r="AB65" s="2">
        <f t="shared" si="50"/>
        <v>0.238489151592614</v>
      </c>
      <c r="AC65" s="28">
        <f t="shared" si="51"/>
        <v>11.2298333333333</v>
      </c>
      <c r="AD65" s="1">
        <f t="shared" si="52"/>
        <v>0.29</v>
      </c>
      <c r="AE65" s="29">
        <f t="shared" si="53"/>
        <v>16.5717388516164</v>
      </c>
      <c r="AF65" s="1">
        <f t="shared" si="54"/>
        <v>443823.220198447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8</v>
      </c>
      <c r="D66" s="17">
        <v>9.47441918783871</v>
      </c>
      <c r="E66" s="19">
        <f t="shared" si="55"/>
        <v>9.48520152264516</v>
      </c>
      <c r="F66" s="16" t="s">
        <v>73</v>
      </c>
      <c r="G66" s="13">
        <v>9</v>
      </c>
      <c r="H66" s="18">
        <f t="shared" si="40"/>
        <v>9.47441918783871</v>
      </c>
      <c r="I66" s="18">
        <f t="shared" si="41"/>
        <v>282.624419187839</v>
      </c>
      <c r="J66" s="18">
        <f t="shared" si="42"/>
        <v>0.0575673831632962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14.4546419470417</v>
      </c>
      <c r="P66" s="18">
        <f t="shared" si="45"/>
        <v>0.832115911453603</v>
      </c>
      <c r="Q66" s="23">
        <f t="shared" si="46"/>
        <v>0.241313614321545</v>
      </c>
      <c r="R66" s="18">
        <f t="shared" si="47"/>
        <v>0.87929595</v>
      </c>
      <c r="S66" s="24">
        <f t="shared" si="48"/>
        <v>0.274439583534468</v>
      </c>
      <c r="T66" s="3">
        <v>0.27</v>
      </c>
      <c r="U66" s="25">
        <f t="shared" si="49"/>
        <v>0.0740986875543065</v>
      </c>
      <c r="V66" s="3">
        <v>180.9</v>
      </c>
      <c r="W66" s="26">
        <v>6</v>
      </c>
      <c r="X66" s="26">
        <v>3</v>
      </c>
      <c r="Y66" s="26">
        <v>0.3</v>
      </c>
      <c r="Z66" s="26">
        <v>6</v>
      </c>
      <c r="AA66" s="3">
        <v>30.2</v>
      </c>
      <c r="AB66" s="2">
        <f t="shared" si="50"/>
        <v>0.240797374991802</v>
      </c>
      <c r="AC66" s="28">
        <f t="shared" si="51"/>
        <v>11.2298333333333</v>
      </c>
      <c r="AD66" s="1">
        <f t="shared" si="52"/>
        <v>0.29</v>
      </c>
      <c r="AE66" s="29">
        <f t="shared" si="53"/>
        <v>16.5717388516164</v>
      </c>
      <c r="AF66" s="1">
        <f t="shared" si="54"/>
        <v>448118.77467178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9</v>
      </c>
      <c r="D67" s="17">
        <v>5.23322237386667</v>
      </c>
      <c r="E67" s="19">
        <f t="shared" si="55"/>
        <v>9.47441918783871</v>
      </c>
      <c r="F67" s="16" t="s">
        <v>73</v>
      </c>
      <c r="G67" s="13">
        <v>10</v>
      </c>
      <c r="H67" s="18">
        <f t="shared" si="40"/>
        <v>5.23322237386667</v>
      </c>
      <c r="I67" s="18">
        <f t="shared" si="41"/>
        <v>278.383222373867</v>
      </c>
      <c r="J67" s="18">
        <f t="shared" si="42"/>
        <v>0.0340587340151032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16.6545810355881</v>
      </c>
      <c r="P67" s="18">
        <f t="shared" si="45"/>
        <v>0.567233945624076</v>
      </c>
      <c r="Q67" s="23">
        <f t="shared" si="46"/>
        <v>0.164497844230982</v>
      </c>
      <c r="R67" s="18">
        <f t="shared" si="47"/>
        <v>0.87929595</v>
      </c>
      <c r="S67" s="24">
        <f t="shared" si="48"/>
        <v>0.187079042307635</v>
      </c>
      <c r="T67" s="3">
        <v>0.27</v>
      </c>
      <c r="U67" s="25">
        <f t="shared" si="49"/>
        <v>0.0505113414230615</v>
      </c>
      <c r="V67" s="3">
        <v>180.9</v>
      </c>
      <c r="W67" s="26">
        <v>6</v>
      </c>
      <c r="X67" s="26">
        <v>3</v>
      </c>
      <c r="Y67" s="26">
        <v>0.3</v>
      </c>
      <c r="Z67" s="26">
        <v>6</v>
      </c>
      <c r="AA67" s="3">
        <v>30.2</v>
      </c>
      <c r="AB67" s="2">
        <f t="shared" si="50"/>
        <v>0.236214353638501</v>
      </c>
      <c r="AC67" s="28">
        <f t="shared" si="51"/>
        <v>11.2298333333333</v>
      </c>
      <c r="AD67" s="1">
        <f t="shared" si="52"/>
        <v>0.29</v>
      </c>
      <c r="AE67" s="29">
        <f t="shared" si="53"/>
        <v>16.5717388516164</v>
      </c>
      <c r="AF67" s="1">
        <f t="shared" si="54"/>
        <v>439589.869764882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10</v>
      </c>
      <c r="D68" s="17">
        <v>-3.42650158367742</v>
      </c>
      <c r="E68" s="19">
        <f t="shared" si="55"/>
        <v>5.23322237386667</v>
      </c>
      <c r="F68" s="16" t="s">
        <v>73</v>
      </c>
      <c r="G68" s="13">
        <v>11</v>
      </c>
      <c r="H68" s="18">
        <f t="shared" si="40"/>
        <v>-3.42650158367742</v>
      </c>
      <c r="I68" s="18">
        <f t="shared" si="41"/>
        <v>269.723498416323</v>
      </c>
      <c r="J68" s="18">
        <f t="shared" si="42"/>
        <v>0.0110800127875071</v>
      </c>
      <c r="K68" s="18">
        <f t="shared" si="43"/>
        <v>11.2298333333333</v>
      </c>
      <c r="L68" s="18">
        <f t="shared" si="44"/>
        <v>3.032055</v>
      </c>
      <c r="M68" s="13" t="s">
        <v>75</v>
      </c>
      <c r="N68" s="18">
        <f>(O67-P67)*$C$22/100</f>
        <v>15.2829797354658</v>
      </c>
      <c r="O68" s="18">
        <f t="shared" si="56"/>
        <v>3.8364223544982</v>
      </c>
      <c r="P68" s="18">
        <f t="shared" si="45"/>
        <v>0.0425076087461182</v>
      </c>
      <c r="Q68" s="23">
        <f t="shared" si="46"/>
        <v>0.0123272065363743</v>
      </c>
      <c r="R68" s="18">
        <f t="shared" si="47"/>
        <v>0.87929595</v>
      </c>
      <c r="S68" s="24">
        <f t="shared" si="48"/>
        <v>0.0140194055668905</v>
      </c>
      <c r="T68" s="3">
        <v>0.27</v>
      </c>
      <c r="U68" s="25">
        <f t="shared" si="49"/>
        <v>0.00378523950306043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0.227135472035445</v>
      </c>
      <c r="AC68" s="28">
        <f t="shared" si="51"/>
        <v>11.2298333333333</v>
      </c>
      <c r="AD68" s="1">
        <f t="shared" si="52"/>
        <v>0.29</v>
      </c>
      <c r="AE68" s="29">
        <f t="shared" si="53"/>
        <v>16.5717388516164</v>
      </c>
      <c r="AF68" s="1">
        <f t="shared" si="54"/>
        <v>422694.264904197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11</v>
      </c>
      <c r="D69" s="17">
        <v>-9.84998267866667</v>
      </c>
      <c r="E69" s="19">
        <f t="shared" si="55"/>
        <v>-3.42650158367742</v>
      </c>
      <c r="F69" s="16" t="s">
        <v>75</v>
      </c>
      <c r="G69" s="13">
        <v>12</v>
      </c>
      <c r="H69" s="18">
        <f t="shared" si="40"/>
        <v>-9.84998267866667</v>
      </c>
      <c r="I69" s="18">
        <f t="shared" si="41"/>
        <v>263.300017321333</v>
      </c>
      <c r="J69" s="18">
        <f t="shared" si="42"/>
        <v>0.00459269069738589</v>
      </c>
      <c r="K69" s="18">
        <f t="shared" si="43"/>
        <v>11.2298333333333</v>
      </c>
      <c r="L69" s="18">
        <f t="shared" si="44"/>
        <v>3.032055</v>
      </c>
      <c r="M69" s="13" t="s">
        <v>73</v>
      </c>
      <c r="N69" s="13"/>
      <c r="O69" s="18">
        <f t="shared" si="56"/>
        <v>6.82596974575208</v>
      </c>
      <c r="P69" s="18">
        <f t="shared" si="45"/>
        <v>0.0313495677519531</v>
      </c>
      <c r="Q69" s="23">
        <f t="shared" si="46"/>
        <v>0.0090913746480664</v>
      </c>
      <c r="R69" s="18">
        <f t="shared" si="47"/>
        <v>0.87929595</v>
      </c>
      <c r="S69" s="24">
        <f t="shared" si="48"/>
        <v>0.0103393796458023</v>
      </c>
      <c r="T69" s="3">
        <v>0.27</v>
      </c>
      <c r="U69" s="25">
        <f t="shared" si="49"/>
        <v>0.00279163250436662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0.226942414195598</v>
      </c>
      <c r="AC69" s="28">
        <f t="shared" si="51"/>
        <v>11.2298333333333</v>
      </c>
      <c r="AD69" s="1">
        <f t="shared" si="52"/>
        <v>0.29</v>
      </c>
      <c r="AE69" s="29">
        <f t="shared" si="53"/>
        <v>16.5717388516164</v>
      </c>
      <c r="AF69" s="1">
        <f t="shared" si="54"/>
        <v>422334.988385358</v>
      </c>
      <c r="AG69" s="1">
        <f>SUM(AF58:AF69)</f>
        <v>5149224.28365698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7">
      <c r="A70" s="13"/>
      <c r="B70" s="13"/>
      <c r="C70" s="16">
        <v>12</v>
      </c>
      <c r="D70" s="17">
        <v>-14.3507202945484</v>
      </c>
      <c r="E70" s="19">
        <f t="shared" si="55"/>
        <v>-9.84998267866667</v>
      </c>
      <c r="F70" s="16" t="s">
        <v>73</v>
      </c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</row>
    <row r="71" s="1" customFormat="1" spans="46:46">
      <c r="AT71" s="2"/>
    </row>
    <row r="72" s="1" customFormat="1" spans="19:46">
      <c r="S72" s="22" t="s">
        <v>45</v>
      </c>
      <c r="T72" s="22"/>
      <c r="U72" s="22"/>
      <c r="V72" s="22" t="s">
        <v>46</v>
      </c>
      <c r="W72" s="22"/>
      <c r="X72" s="22"/>
      <c r="Y72" s="22" t="s">
        <v>47</v>
      </c>
      <c r="Z72" s="22"/>
      <c r="AA72" s="22"/>
      <c r="AB72" s="22" t="s">
        <v>48</v>
      </c>
      <c r="AC72" s="22"/>
      <c r="AD72" s="22"/>
      <c r="AE72" s="22" t="s">
        <v>49</v>
      </c>
      <c r="AF72" s="22"/>
      <c r="AG72" s="22"/>
      <c r="AH72" s="22" t="s">
        <v>50</v>
      </c>
      <c r="AI72" s="22"/>
      <c r="AJ72" s="22"/>
      <c r="AK72" s="30" t="s">
        <v>78</v>
      </c>
      <c r="AL72" s="31"/>
      <c r="AM72" s="32"/>
      <c r="AN72" s="31" t="s">
        <v>79</v>
      </c>
      <c r="AO72" s="31"/>
      <c r="AP72" s="32"/>
      <c r="AQ72" s="22" t="s">
        <v>52</v>
      </c>
      <c r="AR72" s="22"/>
      <c r="AS72" s="22"/>
      <c r="AT72" s="2"/>
    </row>
    <row r="73" s="1" customFormat="1" spans="1:50">
      <c r="A73" s="15" t="s">
        <v>6</v>
      </c>
      <c r="B73" s="15"/>
      <c r="C73" s="16" t="s">
        <v>53</v>
      </c>
      <c r="D73" s="16" t="s">
        <v>54</v>
      </c>
      <c r="E73" s="16" t="s">
        <v>55</v>
      </c>
      <c r="F73" s="16" t="s">
        <v>56</v>
      </c>
      <c r="G73" s="13" t="s">
        <v>53</v>
      </c>
      <c r="H73" s="13" t="s">
        <v>55</v>
      </c>
      <c r="I73" s="13" t="s">
        <v>57</v>
      </c>
      <c r="J73" s="13" t="s">
        <v>58</v>
      </c>
      <c r="K73" s="21" t="s">
        <v>59</v>
      </c>
      <c r="L73" s="21" t="s">
        <v>60</v>
      </c>
      <c r="M73" s="13" t="s">
        <v>61</v>
      </c>
      <c r="N73" s="21" t="s">
        <v>62</v>
      </c>
      <c r="O73" s="13" t="s">
        <v>63</v>
      </c>
      <c r="P73" s="13" t="s">
        <v>64</v>
      </c>
      <c r="Q73" s="21" t="s">
        <v>65</v>
      </c>
      <c r="R73" s="21" t="s">
        <v>66</v>
      </c>
      <c r="S73" s="4" t="s">
        <v>12</v>
      </c>
      <c r="T73" s="3" t="s">
        <v>13</v>
      </c>
      <c r="U73" s="3"/>
      <c r="V73" s="4" t="s">
        <v>12</v>
      </c>
      <c r="W73" s="3" t="s">
        <v>13</v>
      </c>
      <c r="X73" s="3"/>
      <c r="Y73" s="4" t="s">
        <v>12</v>
      </c>
      <c r="Z73" s="3" t="s">
        <v>13</v>
      </c>
      <c r="AA73" s="3"/>
      <c r="AB73" s="4" t="s">
        <v>12</v>
      </c>
      <c r="AC73" s="3" t="s">
        <v>13</v>
      </c>
      <c r="AD73" s="3"/>
      <c r="AE73" s="4" t="s">
        <v>12</v>
      </c>
      <c r="AF73" s="3" t="s">
        <v>13</v>
      </c>
      <c r="AG73" s="3"/>
      <c r="AH73" s="4" t="s">
        <v>12</v>
      </c>
      <c r="AI73" s="3" t="s">
        <v>13</v>
      </c>
      <c r="AJ73" s="3"/>
      <c r="AK73" s="4" t="s">
        <v>12</v>
      </c>
      <c r="AL73" s="3" t="s">
        <v>13</v>
      </c>
      <c r="AM73" s="3"/>
      <c r="AN73" s="4" t="s">
        <v>12</v>
      </c>
      <c r="AO73" s="3" t="s">
        <v>13</v>
      </c>
      <c r="AP73" s="3"/>
      <c r="AQ73" s="33" t="s">
        <v>12</v>
      </c>
      <c r="AR73" s="33" t="s">
        <v>13</v>
      </c>
      <c r="AS73" s="33"/>
      <c r="AT73" s="2" t="s">
        <v>67</v>
      </c>
      <c r="AU73" s="1" t="s">
        <v>68</v>
      </c>
      <c r="AV73" s="1" t="s">
        <v>38</v>
      </c>
      <c r="AW73" s="1" t="s">
        <v>69</v>
      </c>
      <c r="AX73" s="1" t="s">
        <v>70</v>
      </c>
    </row>
    <row r="74" s="1" customFormat="1" spans="1:50">
      <c r="A74" s="13" t="s">
        <v>71</v>
      </c>
      <c r="B74" s="13">
        <f>F8</f>
        <v>625.464</v>
      </c>
      <c r="C74" s="16" t="s">
        <v>72</v>
      </c>
      <c r="D74" s="17">
        <v>-15.5555841329032</v>
      </c>
      <c r="E74" s="16"/>
      <c r="F74" s="16"/>
      <c r="G74" s="13">
        <v>1</v>
      </c>
      <c r="H74" s="18">
        <f t="shared" ref="H74:H85" si="57">E75</f>
        <v>-15.5555841329032</v>
      </c>
      <c r="I74" s="18">
        <f t="shared" ref="I74:I85" si="58">H74+273.15</f>
        <v>257.594415867097</v>
      </c>
      <c r="J74" s="18">
        <f t="shared" ref="J74:J85" si="59">EXP(($C$16*(I74-$C$14))/($C$17*I74*$C$14))</f>
        <v>0.00202461463394221</v>
      </c>
      <c r="K74" s="18">
        <f t="shared" ref="K74:K85" si="60">$B$74/12</f>
        <v>52.122</v>
      </c>
      <c r="L74" s="18">
        <f t="shared" ref="L74:L85" si="61">K74*$B$75/100</f>
        <v>0.52122</v>
      </c>
      <c r="M74" s="13" t="s">
        <v>73</v>
      </c>
      <c r="N74" s="13"/>
      <c r="O74" s="18">
        <f>L74</f>
        <v>0.52122</v>
      </c>
      <c r="P74" s="18">
        <f t="shared" ref="P74:P85" si="62">O74*J74</f>
        <v>0.00105526963950336</v>
      </c>
      <c r="Q74" s="23">
        <f t="shared" ref="Q74:Q85" si="63">P74*$B$76</f>
        <v>0.000274370106270873</v>
      </c>
      <c r="R74" s="18">
        <f t="shared" ref="R74:R85" si="64">L74*$B$76</f>
        <v>0.1355172</v>
      </c>
      <c r="S74" s="24">
        <f t="shared" ref="S74:S85" si="65">Q74/R74</f>
        <v>0.00202461463394221</v>
      </c>
      <c r="T74" s="3">
        <v>0.01</v>
      </c>
      <c r="U74" s="25">
        <f t="shared" ref="U74:U85" si="66">S74*T74</f>
        <v>2.02461463394221e-5</v>
      </c>
      <c r="V74" s="24"/>
      <c r="W74" s="3"/>
      <c r="X74" s="3"/>
      <c r="Y74" s="27"/>
      <c r="Z74" s="3"/>
      <c r="AA74" s="26"/>
      <c r="AB74" s="3"/>
      <c r="AC74" s="3"/>
      <c r="AD74" s="26"/>
      <c r="AE74" s="24">
        <v>0.001</v>
      </c>
      <c r="AF74" s="3">
        <v>0.49</v>
      </c>
      <c r="AG74" s="25">
        <f t="shared" ref="AG74:AG85" si="67">AF74*AE74</f>
        <v>0.00049</v>
      </c>
      <c r="AH74" s="34"/>
      <c r="AI74" s="3"/>
      <c r="AJ74" s="25"/>
      <c r="AK74" s="35"/>
      <c r="AL74" s="26"/>
      <c r="AM74" s="26"/>
      <c r="AN74" s="35"/>
      <c r="AO74" s="26"/>
      <c r="AP74" s="25"/>
      <c r="AQ74" s="3">
        <v>0.01</v>
      </c>
      <c r="AR74" s="3">
        <v>0.5</v>
      </c>
      <c r="AS74" s="3">
        <f t="shared" ref="AS74:AS85" si="68">AR74*AQ74</f>
        <v>0.005</v>
      </c>
      <c r="AT74" s="2">
        <f t="shared" ref="AT74:AT85" si="69">(AS74+AM74+AD74+AA74+U74+X74+AG74+AJ74+AP74)</f>
        <v>0.00551024614633942</v>
      </c>
      <c r="AU74" s="28">
        <f t="shared" ref="AU74:AU85" si="70">$B$74/12</f>
        <v>52.122</v>
      </c>
      <c r="AV74" s="1">
        <f t="shared" ref="AV74:AV85" si="71">$B$76</f>
        <v>0.26</v>
      </c>
      <c r="AW74" s="2">
        <f t="shared" ref="AW74:AW85" si="72">$E$8/12</f>
        <v>0.758305143586263</v>
      </c>
      <c r="AX74" s="1">
        <f t="shared" ref="AX74:AX85" si="73">AW74*10000*AV74*0.67*AU74*AT74</f>
        <v>379.388553678527</v>
      </c>
    </row>
    <row r="75" s="1" customFormat="1" spans="1:50">
      <c r="A75" s="13" t="s">
        <v>74</v>
      </c>
      <c r="B75" s="13">
        <v>1</v>
      </c>
      <c r="C75" s="16">
        <v>1</v>
      </c>
      <c r="D75" s="17">
        <v>-16.8483580229032</v>
      </c>
      <c r="E75" s="19">
        <f t="shared" ref="E75:E86" si="74">D74</f>
        <v>-15.5555841329032</v>
      </c>
      <c r="F75" s="16" t="s">
        <v>73</v>
      </c>
      <c r="G75" s="13">
        <v>2</v>
      </c>
      <c r="H75" s="18">
        <f t="shared" si="57"/>
        <v>-16.8483580229032</v>
      </c>
      <c r="I75" s="18">
        <f t="shared" si="58"/>
        <v>256.301641977097</v>
      </c>
      <c r="J75" s="18">
        <f t="shared" si="59"/>
        <v>0.00167317558124248</v>
      </c>
      <c r="K75" s="18">
        <f t="shared" si="60"/>
        <v>52.122</v>
      </c>
      <c r="L75" s="18">
        <f t="shared" si="61"/>
        <v>0.52122</v>
      </c>
      <c r="M75" s="13" t="s">
        <v>73</v>
      </c>
      <c r="N75" s="13"/>
      <c r="O75" s="18">
        <f t="shared" ref="O75:O85" si="75">L75+O74-P74-N75</f>
        <v>1.0413847303605</v>
      </c>
      <c r="P75" s="18">
        <f t="shared" si="62"/>
        <v>0.00174241950151797</v>
      </c>
      <c r="Q75" s="23">
        <f t="shared" si="63"/>
        <v>0.000453029070394671</v>
      </c>
      <c r="R75" s="18">
        <f t="shared" si="64"/>
        <v>0.1355172</v>
      </c>
      <c r="S75" s="24">
        <f t="shared" si="65"/>
        <v>0.00334296362671802</v>
      </c>
      <c r="T75" s="3">
        <v>0.01</v>
      </c>
      <c r="U75" s="25">
        <f t="shared" si="66"/>
        <v>3.34296362671802e-5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si="67"/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si="68"/>
        <v>0.005</v>
      </c>
      <c r="AT75" s="2">
        <f t="shared" si="69"/>
        <v>0.00552342963626718</v>
      </c>
      <c r="AU75" s="28">
        <f t="shared" si="70"/>
        <v>52.122</v>
      </c>
      <c r="AV75" s="1">
        <f t="shared" si="71"/>
        <v>0.26</v>
      </c>
      <c r="AW75" s="2">
        <f t="shared" si="72"/>
        <v>0.758305143586263</v>
      </c>
      <c r="AX75" s="1">
        <f t="shared" si="73"/>
        <v>380.296256355194</v>
      </c>
    </row>
    <row r="76" s="1" customFormat="1" spans="1:50">
      <c r="A76" s="13" t="s">
        <v>38</v>
      </c>
      <c r="B76" s="13">
        <f>H8</f>
        <v>0.26</v>
      </c>
      <c r="C76" s="16">
        <v>2</v>
      </c>
      <c r="D76" s="17">
        <v>-10.0995834288214</v>
      </c>
      <c r="E76" s="19">
        <f t="shared" si="74"/>
        <v>-16.8483580229032</v>
      </c>
      <c r="F76" s="16" t="s">
        <v>73</v>
      </c>
      <c r="G76" s="13">
        <v>3</v>
      </c>
      <c r="H76" s="18">
        <f t="shared" si="57"/>
        <v>-10.0995834288214</v>
      </c>
      <c r="I76" s="18">
        <f t="shared" si="58"/>
        <v>263.050416571179</v>
      </c>
      <c r="J76" s="18">
        <f t="shared" si="59"/>
        <v>0.0044343320607926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si="75"/>
        <v>1.56086231085898</v>
      </c>
      <c r="P76" s="18">
        <f t="shared" si="62"/>
        <v>0.0069213817875248</v>
      </c>
      <c r="Q76" s="23">
        <f t="shared" si="63"/>
        <v>0.00179955926475645</v>
      </c>
      <c r="R76" s="18">
        <f t="shared" si="64"/>
        <v>0.1355172</v>
      </c>
      <c r="S76" s="24">
        <f t="shared" si="65"/>
        <v>0.0132791945580077</v>
      </c>
      <c r="T76" s="3">
        <v>0.01</v>
      </c>
      <c r="U76" s="25">
        <f t="shared" si="66"/>
        <v>0.000132791945580077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0.00562279194558008</v>
      </c>
      <c r="AU76" s="28">
        <f t="shared" si="70"/>
        <v>52.122</v>
      </c>
      <c r="AV76" s="1">
        <f t="shared" si="71"/>
        <v>0.26</v>
      </c>
      <c r="AW76" s="2">
        <f t="shared" si="72"/>
        <v>0.758305143586263</v>
      </c>
      <c r="AX76" s="1">
        <f t="shared" si="73"/>
        <v>387.137497530131</v>
      </c>
    </row>
    <row r="77" s="1" customFormat="1" spans="1:50">
      <c r="A77" s="13"/>
      <c r="B77" s="13"/>
      <c r="C77" s="16">
        <v>3</v>
      </c>
      <c r="D77" s="17">
        <v>-9.01556983196774</v>
      </c>
      <c r="E77" s="19">
        <f t="shared" si="74"/>
        <v>-10.0995834288214</v>
      </c>
      <c r="F77" s="16" t="s">
        <v>73</v>
      </c>
      <c r="G77" s="13">
        <v>4</v>
      </c>
      <c r="H77" s="18">
        <f t="shared" si="57"/>
        <v>-9.01556983196774</v>
      </c>
      <c r="I77" s="18">
        <f t="shared" si="58"/>
        <v>264.134430168032</v>
      </c>
      <c r="J77" s="18">
        <f t="shared" si="59"/>
        <v>0.0051618086950305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5"/>
        <v>2.07516092907145</v>
      </c>
      <c r="P77" s="18">
        <f t="shared" si="62"/>
        <v>0.0107115837272686</v>
      </c>
      <c r="Q77" s="23">
        <f t="shared" si="63"/>
        <v>0.00278501176908984</v>
      </c>
      <c r="R77" s="18">
        <f t="shared" si="64"/>
        <v>0.1355172</v>
      </c>
      <c r="S77" s="24">
        <f t="shared" si="65"/>
        <v>0.0205509837060523</v>
      </c>
      <c r="T77" s="3">
        <v>0.01</v>
      </c>
      <c r="U77" s="25">
        <f t="shared" si="66"/>
        <v>0.000205509837060523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0.00569550983706052</v>
      </c>
      <c r="AU77" s="28">
        <f t="shared" si="70"/>
        <v>52.122</v>
      </c>
      <c r="AV77" s="1">
        <f t="shared" si="71"/>
        <v>0.26</v>
      </c>
      <c r="AW77" s="2">
        <f t="shared" si="72"/>
        <v>0.758305143586263</v>
      </c>
      <c r="AX77" s="1">
        <f t="shared" si="73"/>
        <v>392.144231338864</v>
      </c>
    </row>
    <row r="78" s="1" customFormat="1" spans="1:50">
      <c r="A78" s="13"/>
      <c r="B78" s="13"/>
      <c r="C78" s="16">
        <v>4</v>
      </c>
      <c r="D78" s="17">
        <v>-2.14180769906667</v>
      </c>
      <c r="E78" s="19">
        <f t="shared" si="74"/>
        <v>-9.01556983196774</v>
      </c>
      <c r="F78" s="16" t="s">
        <v>73</v>
      </c>
      <c r="G78" s="13">
        <v>5</v>
      </c>
      <c r="H78" s="18">
        <f t="shared" si="57"/>
        <v>-2.14180769906667</v>
      </c>
      <c r="I78" s="18">
        <f t="shared" si="58"/>
        <v>271.008192300933</v>
      </c>
      <c r="J78" s="18">
        <f t="shared" si="59"/>
        <v>0.0131479799867257</v>
      </c>
      <c r="K78" s="18">
        <f t="shared" si="60"/>
        <v>52.122</v>
      </c>
      <c r="L78" s="18">
        <f t="shared" si="61"/>
        <v>0.52122</v>
      </c>
      <c r="M78" s="13" t="s">
        <v>75</v>
      </c>
      <c r="N78" s="18">
        <f>(O77-P77)*$C$22/100</f>
        <v>1.96122687807698</v>
      </c>
      <c r="O78" s="18">
        <f t="shared" si="75"/>
        <v>0.624442467267209</v>
      </c>
      <c r="P78" s="18">
        <f t="shared" si="62"/>
        <v>0.00821015706249089</v>
      </c>
      <c r="Q78" s="23">
        <f t="shared" si="63"/>
        <v>0.00213464083624763</v>
      </c>
      <c r="R78" s="18">
        <f t="shared" si="64"/>
        <v>0.1355172</v>
      </c>
      <c r="S78" s="24">
        <f t="shared" si="65"/>
        <v>0.0157518074181553</v>
      </c>
      <c r="T78" s="3">
        <v>0.01</v>
      </c>
      <c r="U78" s="25">
        <f t="shared" si="66"/>
        <v>0.000157518074181553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0.00564751807418155</v>
      </c>
      <c r="AU78" s="28">
        <f t="shared" si="70"/>
        <v>52.122</v>
      </c>
      <c r="AV78" s="1">
        <f t="shared" si="71"/>
        <v>0.26</v>
      </c>
      <c r="AW78" s="2">
        <f t="shared" si="72"/>
        <v>0.758305143586263</v>
      </c>
      <c r="AX78" s="1">
        <f t="shared" si="73"/>
        <v>388.839927860656</v>
      </c>
    </row>
    <row r="79" s="1" customFormat="1" spans="1:50">
      <c r="A79" s="13"/>
      <c r="B79" s="13"/>
      <c r="C79" s="16">
        <v>5</v>
      </c>
      <c r="D79" s="17">
        <v>2.79880670429032</v>
      </c>
      <c r="E79" s="19">
        <f t="shared" si="74"/>
        <v>-2.14180769906667</v>
      </c>
      <c r="F79" s="16" t="s">
        <v>75</v>
      </c>
      <c r="G79" s="13">
        <v>6</v>
      </c>
      <c r="H79" s="18">
        <f t="shared" si="57"/>
        <v>2.79880670429032</v>
      </c>
      <c r="I79" s="18">
        <f t="shared" si="58"/>
        <v>275.94880670429</v>
      </c>
      <c r="J79" s="18">
        <f t="shared" si="59"/>
        <v>0.0250162848260114</v>
      </c>
      <c r="K79" s="18">
        <f t="shared" si="60"/>
        <v>52.122</v>
      </c>
      <c r="L79" s="18">
        <f t="shared" si="61"/>
        <v>0.52122</v>
      </c>
      <c r="M79" s="13" t="s">
        <v>73</v>
      </c>
      <c r="N79" s="13"/>
      <c r="O79" s="18">
        <f t="shared" si="75"/>
        <v>1.13745231020472</v>
      </c>
      <c r="P79" s="18">
        <f t="shared" si="62"/>
        <v>0.0284548309680859</v>
      </c>
      <c r="Q79" s="23">
        <f t="shared" si="63"/>
        <v>0.00739825605170234</v>
      </c>
      <c r="R79" s="18">
        <f t="shared" si="64"/>
        <v>0.1355172</v>
      </c>
      <c r="S79" s="24">
        <f t="shared" si="65"/>
        <v>0.0545927458042399</v>
      </c>
      <c r="T79" s="3">
        <v>0.01</v>
      </c>
      <c r="U79" s="25">
        <f t="shared" si="66"/>
        <v>0.000545927458042399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0.0060359274580424</v>
      </c>
      <c r="AU79" s="28">
        <f t="shared" si="70"/>
        <v>52.122</v>
      </c>
      <c r="AV79" s="1">
        <f t="shared" si="71"/>
        <v>0.26</v>
      </c>
      <c r="AW79" s="2">
        <f t="shared" si="72"/>
        <v>0.758305143586263</v>
      </c>
      <c r="AX79" s="1">
        <f t="shared" si="73"/>
        <v>415.582485355302</v>
      </c>
    </row>
    <row r="80" s="1" customFormat="1" spans="1:50">
      <c r="A80" s="13"/>
      <c r="B80" s="13"/>
      <c r="C80" s="16">
        <v>6</v>
      </c>
      <c r="D80" s="17">
        <v>6.82609953176667</v>
      </c>
      <c r="E80" s="19">
        <f t="shared" si="74"/>
        <v>2.79880670429032</v>
      </c>
      <c r="F80" s="16" t="s">
        <v>73</v>
      </c>
      <c r="G80" s="13">
        <v>7</v>
      </c>
      <c r="H80" s="18">
        <f t="shared" si="57"/>
        <v>6.82609953176667</v>
      </c>
      <c r="I80" s="18">
        <f t="shared" si="58"/>
        <v>279.976099531767</v>
      </c>
      <c r="J80" s="18">
        <f t="shared" si="59"/>
        <v>0.0415574903939546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5"/>
        <v>1.63021747923663</v>
      </c>
      <c r="P80" s="18">
        <f t="shared" si="62"/>
        <v>0.0677477472334332</v>
      </c>
      <c r="Q80" s="23">
        <f t="shared" si="63"/>
        <v>0.0176144142806926</v>
      </c>
      <c r="R80" s="18">
        <f t="shared" si="64"/>
        <v>0.1355172</v>
      </c>
      <c r="S80" s="24">
        <f t="shared" si="65"/>
        <v>0.129979178146336</v>
      </c>
      <c r="T80" s="3">
        <v>0.01</v>
      </c>
      <c r="U80" s="25">
        <f t="shared" si="66"/>
        <v>0.00129979178146336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0.001</v>
      </c>
      <c r="AF80" s="3">
        <v>0.49</v>
      </c>
      <c r="AG80" s="25">
        <f t="shared" si="67"/>
        <v>0.00049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</v>
      </c>
      <c r="AR80" s="3">
        <v>0.5</v>
      </c>
      <c r="AS80" s="3">
        <f t="shared" si="68"/>
        <v>0.005</v>
      </c>
      <c r="AT80" s="2">
        <f t="shared" si="69"/>
        <v>0.00678979178146336</v>
      </c>
      <c r="AU80" s="28">
        <f t="shared" si="70"/>
        <v>52.122</v>
      </c>
      <c r="AV80" s="1">
        <f t="shared" si="71"/>
        <v>0.26</v>
      </c>
      <c r="AW80" s="2">
        <f t="shared" si="72"/>
        <v>0.758305143586263</v>
      </c>
      <c r="AX80" s="1">
        <f t="shared" si="73"/>
        <v>467.487153084623</v>
      </c>
    </row>
    <row r="81" s="1" customFormat="1" spans="1:50">
      <c r="A81" s="13"/>
      <c r="B81" s="13"/>
      <c r="C81" s="16">
        <v>7</v>
      </c>
      <c r="D81" s="17">
        <v>9.48520152264516</v>
      </c>
      <c r="E81" s="19">
        <f t="shared" si="74"/>
        <v>6.82609953176667</v>
      </c>
      <c r="F81" s="16" t="s">
        <v>73</v>
      </c>
      <c r="G81" s="13">
        <v>8</v>
      </c>
      <c r="H81" s="18">
        <f t="shared" si="57"/>
        <v>9.48520152264516</v>
      </c>
      <c r="I81" s="18">
        <f t="shared" si="58"/>
        <v>282.635201522645</v>
      </c>
      <c r="J81" s="18">
        <f t="shared" si="59"/>
        <v>0.0576430933920727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5"/>
        <v>2.0836897320032</v>
      </c>
      <c r="P81" s="18">
        <f t="shared" si="62"/>
        <v>0.120110321821963</v>
      </c>
      <c r="Q81" s="23">
        <f t="shared" si="63"/>
        <v>0.0312286836737105</v>
      </c>
      <c r="R81" s="18">
        <f t="shared" si="64"/>
        <v>0.1355172</v>
      </c>
      <c r="S81" s="24">
        <f t="shared" si="65"/>
        <v>0.230440738693763</v>
      </c>
      <c r="T81" s="3">
        <v>0.01</v>
      </c>
      <c r="U81" s="25">
        <f t="shared" si="66"/>
        <v>0.00230440738693763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0.001</v>
      </c>
      <c r="AF81" s="3">
        <v>0.49</v>
      </c>
      <c r="AG81" s="25">
        <f t="shared" si="67"/>
        <v>0.00049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</v>
      </c>
      <c r="AR81" s="3">
        <v>0.5</v>
      </c>
      <c r="AS81" s="3">
        <f t="shared" si="68"/>
        <v>0.005</v>
      </c>
      <c r="AT81" s="2">
        <f t="shared" si="69"/>
        <v>0.00779440738693763</v>
      </c>
      <c r="AU81" s="28">
        <f t="shared" si="70"/>
        <v>52.122</v>
      </c>
      <c r="AV81" s="1">
        <f t="shared" si="71"/>
        <v>0.26</v>
      </c>
      <c r="AW81" s="2">
        <f t="shared" si="72"/>
        <v>0.758305143586263</v>
      </c>
      <c r="AX81" s="1">
        <f t="shared" si="73"/>
        <v>536.656415480816</v>
      </c>
    </row>
    <row r="82" s="1" customFormat="1" spans="1:50">
      <c r="A82" s="13"/>
      <c r="B82" s="13"/>
      <c r="C82" s="16">
        <v>8</v>
      </c>
      <c r="D82" s="17">
        <v>9.47441918783871</v>
      </c>
      <c r="E82" s="19">
        <f t="shared" si="74"/>
        <v>9.48520152264516</v>
      </c>
      <c r="F82" s="16" t="s">
        <v>73</v>
      </c>
      <c r="G82" s="13">
        <v>9</v>
      </c>
      <c r="H82" s="18">
        <f t="shared" si="57"/>
        <v>9.47441918783871</v>
      </c>
      <c r="I82" s="18">
        <f t="shared" si="58"/>
        <v>282.624419187839</v>
      </c>
      <c r="J82" s="18">
        <f t="shared" si="59"/>
        <v>0.0575673831632962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5"/>
        <v>2.48479941018124</v>
      </c>
      <c r="P82" s="18">
        <f t="shared" si="62"/>
        <v>0.143043399729836</v>
      </c>
      <c r="Q82" s="23">
        <f t="shared" si="63"/>
        <v>0.0371912839297573</v>
      </c>
      <c r="R82" s="18">
        <f t="shared" si="64"/>
        <v>0.1355172</v>
      </c>
      <c r="S82" s="24">
        <f t="shared" si="65"/>
        <v>0.274439583534468</v>
      </c>
      <c r="T82" s="3">
        <v>0.01</v>
      </c>
      <c r="U82" s="25">
        <f t="shared" si="66"/>
        <v>0.00274439583534468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0.001</v>
      </c>
      <c r="AF82" s="3">
        <v>0.49</v>
      </c>
      <c r="AG82" s="25">
        <f t="shared" si="67"/>
        <v>0.00049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</v>
      </c>
      <c r="AR82" s="3">
        <v>0.5</v>
      </c>
      <c r="AS82" s="3">
        <f t="shared" si="68"/>
        <v>0.005</v>
      </c>
      <c r="AT82" s="2">
        <f t="shared" si="69"/>
        <v>0.00823439583534468</v>
      </c>
      <c r="AU82" s="28">
        <f t="shared" si="70"/>
        <v>52.122</v>
      </c>
      <c r="AV82" s="1">
        <f t="shared" si="71"/>
        <v>0.26</v>
      </c>
      <c r="AW82" s="2">
        <f t="shared" si="72"/>
        <v>0.758305143586263</v>
      </c>
      <c r="AX82" s="1">
        <f t="shared" si="73"/>
        <v>566.950267450986</v>
      </c>
    </row>
    <row r="83" s="1" customFormat="1" spans="1:50">
      <c r="A83" s="13"/>
      <c r="B83" s="13"/>
      <c r="C83" s="16">
        <v>9</v>
      </c>
      <c r="D83" s="17">
        <v>5.23322237386667</v>
      </c>
      <c r="E83" s="19">
        <f t="shared" si="74"/>
        <v>9.47441918783871</v>
      </c>
      <c r="F83" s="16" t="s">
        <v>73</v>
      </c>
      <c r="G83" s="13">
        <v>10</v>
      </c>
      <c r="H83" s="18">
        <f t="shared" si="57"/>
        <v>5.23322237386667</v>
      </c>
      <c r="I83" s="18">
        <f t="shared" si="58"/>
        <v>278.383222373867</v>
      </c>
      <c r="J83" s="18">
        <f t="shared" si="59"/>
        <v>0.0340587340151032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5"/>
        <v>2.8629760104514</v>
      </c>
      <c r="P83" s="18">
        <f t="shared" si="62"/>
        <v>0.0975093384315856</v>
      </c>
      <c r="Q83" s="23">
        <f t="shared" si="63"/>
        <v>0.0253524279922123</v>
      </c>
      <c r="R83" s="18">
        <f t="shared" si="64"/>
        <v>0.1355172</v>
      </c>
      <c r="S83" s="24">
        <f t="shared" si="65"/>
        <v>0.187079042307635</v>
      </c>
      <c r="T83" s="3">
        <v>0.01</v>
      </c>
      <c r="U83" s="25">
        <f t="shared" si="66"/>
        <v>0.00187079042307635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0.001</v>
      </c>
      <c r="AF83" s="3">
        <v>0.49</v>
      </c>
      <c r="AG83" s="25">
        <f t="shared" si="67"/>
        <v>0.00049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</v>
      </c>
      <c r="AR83" s="3">
        <v>0.5</v>
      </c>
      <c r="AS83" s="3">
        <f t="shared" si="68"/>
        <v>0.005</v>
      </c>
      <c r="AT83" s="2">
        <f t="shared" si="69"/>
        <v>0.00736079042307635</v>
      </c>
      <c r="AU83" s="28">
        <f t="shared" si="70"/>
        <v>52.122</v>
      </c>
      <c r="AV83" s="1">
        <f t="shared" si="71"/>
        <v>0.26</v>
      </c>
      <c r="AW83" s="2">
        <f t="shared" si="72"/>
        <v>0.758305143586263</v>
      </c>
      <c r="AX83" s="1">
        <f t="shared" si="73"/>
        <v>506.801249595151</v>
      </c>
    </row>
    <row r="84" s="1" customFormat="1" spans="1:50">
      <c r="A84" s="13"/>
      <c r="B84" s="13"/>
      <c r="C84" s="16">
        <v>10</v>
      </c>
      <c r="D84" s="17">
        <v>-3.42650158367742</v>
      </c>
      <c r="E84" s="19">
        <f t="shared" si="74"/>
        <v>5.23322237386667</v>
      </c>
      <c r="F84" s="16" t="s">
        <v>73</v>
      </c>
      <c r="G84" s="13">
        <v>11</v>
      </c>
      <c r="H84" s="18">
        <f t="shared" si="57"/>
        <v>-3.42650158367742</v>
      </c>
      <c r="I84" s="18">
        <f t="shared" si="58"/>
        <v>269.723498416323</v>
      </c>
      <c r="J84" s="18">
        <f t="shared" si="59"/>
        <v>0.0110800127875071</v>
      </c>
      <c r="K84" s="18">
        <f t="shared" si="60"/>
        <v>52.122</v>
      </c>
      <c r="L84" s="18">
        <f t="shared" si="61"/>
        <v>0.52122</v>
      </c>
      <c r="M84" s="13" t="s">
        <v>75</v>
      </c>
      <c r="N84" s="18">
        <f>(O83-P83)*$C$22/100</f>
        <v>2.62719333841882</v>
      </c>
      <c r="O84" s="18">
        <f t="shared" si="75"/>
        <v>0.659493333600991</v>
      </c>
      <c r="P84" s="18">
        <f t="shared" si="62"/>
        <v>0.00730719456957466</v>
      </c>
      <c r="Q84" s="23">
        <f t="shared" si="63"/>
        <v>0.00189987058808941</v>
      </c>
      <c r="R84" s="18">
        <f t="shared" si="64"/>
        <v>0.1355172</v>
      </c>
      <c r="S84" s="24">
        <f t="shared" si="65"/>
        <v>0.0140194055668905</v>
      </c>
      <c r="T84" s="3">
        <v>0.01</v>
      </c>
      <c r="U84" s="25">
        <f t="shared" si="66"/>
        <v>0.000140194055668905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0.00563019405566891</v>
      </c>
      <c r="AU84" s="28">
        <f t="shared" si="70"/>
        <v>52.122</v>
      </c>
      <c r="AV84" s="1">
        <f t="shared" si="71"/>
        <v>0.26</v>
      </c>
      <c r="AW84" s="2">
        <f t="shared" si="72"/>
        <v>0.758305143586263</v>
      </c>
      <c r="AX84" s="1">
        <f t="shared" si="73"/>
        <v>387.647143699502</v>
      </c>
    </row>
    <row r="85" s="1" customFormat="1" spans="1:51">
      <c r="A85" s="13"/>
      <c r="B85" s="13"/>
      <c r="C85" s="16">
        <v>11</v>
      </c>
      <c r="D85" s="17">
        <v>-9.84998267866667</v>
      </c>
      <c r="E85" s="19">
        <f t="shared" si="74"/>
        <v>-3.42650158367742</v>
      </c>
      <c r="F85" s="16" t="s">
        <v>75</v>
      </c>
      <c r="G85" s="13">
        <v>12</v>
      </c>
      <c r="H85" s="18">
        <f t="shared" si="57"/>
        <v>-9.84998267866667</v>
      </c>
      <c r="I85" s="18">
        <f t="shared" si="58"/>
        <v>263.300017321333</v>
      </c>
      <c r="J85" s="18">
        <f t="shared" si="59"/>
        <v>0.00459269069738589</v>
      </c>
      <c r="K85" s="18">
        <f t="shared" si="60"/>
        <v>52.122</v>
      </c>
      <c r="L85" s="18">
        <f t="shared" si="61"/>
        <v>0.52122</v>
      </c>
      <c r="M85" s="13" t="s">
        <v>73</v>
      </c>
      <c r="N85" s="13"/>
      <c r="O85" s="18">
        <f t="shared" si="75"/>
        <v>1.17340613903142</v>
      </c>
      <c r="P85" s="18">
        <f t="shared" si="62"/>
        <v>0.00538909145898508</v>
      </c>
      <c r="Q85" s="23">
        <f t="shared" si="63"/>
        <v>0.00140116377933612</v>
      </c>
      <c r="R85" s="18">
        <f t="shared" si="64"/>
        <v>0.1355172</v>
      </c>
      <c r="S85" s="24">
        <f t="shared" si="65"/>
        <v>0.0103393796458023</v>
      </c>
      <c r="T85" s="3">
        <v>0.01</v>
      </c>
      <c r="U85" s="25">
        <f t="shared" si="66"/>
        <v>0.000103393796458023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0.00559339379645802</v>
      </c>
      <c r="AU85" s="28">
        <f t="shared" si="70"/>
        <v>52.122</v>
      </c>
      <c r="AV85" s="1">
        <f t="shared" si="71"/>
        <v>0.26</v>
      </c>
      <c r="AW85" s="2">
        <f t="shared" si="72"/>
        <v>0.758305143586263</v>
      </c>
      <c r="AX85" s="1">
        <f t="shared" si="73"/>
        <v>385.113391713434</v>
      </c>
      <c r="AY85" s="1">
        <f>SUM(AX74:AX85)</f>
        <v>5194.04457314318</v>
      </c>
    </row>
    <row r="86" s="1" customFormat="1" spans="1:46">
      <c r="A86" s="13"/>
      <c r="B86" s="13"/>
      <c r="C86" s="16">
        <v>12</v>
      </c>
      <c r="D86" s="17">
        <v>-14.3507202945484</v>
      </c>
      <c r="E86" s="19">
        <f t="shared" si="74"/>
        <v>-9.84998267866667</v>
      </c>
      <c r="F86" s="16" t="s">
        <v>73</v>
      </c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AT86" s="2"/>
    </row>
    <row r="87" s="1" customFormat="1" spans="46:46">
      <c r="AT87" s="2"/>
    </row>
    <row r="88" s="1" customFormat="1" spans="19:46">
      <c r="S88" s="22" t="s">
        <v>45</v>
      </c>
      <c r="T88" s="22"/>
      <c r="U88" s="22"/>
      <c r="V88" s="22" t="s">
        <v>46</v>
      </c>
      <c r="W88" s="22"/>
      <c r="X88" s="22"/>
      <c r="Y88" s="22" t="s">
        <v>47</v>
      </c>
      <c r="Z88" s="22"/>
      <c r="AA88" s="22"/>
      <c r="AB88" s="22" t="s">
        <v>48</v>
      </c>
      <c r="AC88" s="22"/>
      <c r="AD88" s="22"/>
      <c r="AE88" s="22" t="s">
        <v>49</v>
      </c>
      <c r="AF88" s="22"/>
      <c r="AG88" s="22"/>
      <c r="AH88" s="22" t="s">
        <v>50</v>
      </c>
      <c r="AI88" s="22"/>
      <c r="AJ88" s="22"/>
      <c r="AK88" s="30" t="s">
        <v>78</v>
      </c>
      <c r="AL88" s="31"/>
      <c r="AM88" s="32"/>
      <c r="AN88" s="31" t="s">
        <v>79</v>
      </c>
      <c r="AO88" s="31"/>
      <c r="AP88" s="32"/>
      <c r="AQ88" s="22" t="s">
        <v>52</v>
      </c>
      <c r="AR88" s="22"/>
      <c r="AS88" s="22"/>
      <c r="AT88" s="2"/>
    </row>
    <row r="89" s="1" customFormat="1" spans="1:53">
      <c r="A89" s="15" t="s">
        <v>80</v>
      </c>
      <c r="B89" s="15"/>
      <c r="C89" s="16" t="s">
        <v>53</v>
      </c>
      <c r="D89" s="16" t="s">
        <v>54</v>
      </c>
      <c r="E89" s="16" t="s">
        <v>55</v>
      </c>
      <c r="F89" s="16" t="s">
        <v>56</v>
      </c>
      <c r="G89" s="13" t="s">
        <v>53</v>
      </c>
      <c r="H89" s="13" t="s">
        <v>55</v>
      </c>
      <c r="I89" s="13" t="s">
        <v>57</v>
      </c>
      <c r="J89" s="13" t="s">
        <v>58</v>
      </c>
      <c r="K89" s="21" t="s">
        <v>59</v>
      </c>
      <c r="L89" s="21" t="s">
        <v>60</v>
      </c>
      <c r="M89" s="13" t="s">
        <v>61</v>
      </c>
      <c r="N89" s="21" t="s">
        <v>62</v>
      </c>
      <c r="O89" s="13" t="s">
        <v>63</v>
      </c>
      <c r="P89" s="13" t="s">
        <v>64</v>
      </c>
      <c r="Q89" s="21" t="s">
        <v>65</v>
      </c>
      <c r="R89" s="21" t="s">
        <v>66</v>
      </c>
      <c r="S89" s="4" t="s">
        <v>12</v>
      </c>
      <c r="T89" s="3" t="s">
        <v>13</v>
      </c>
      <c r="U89" s="3"/>
      <c r="V89" s="4" t="s">
        <v>12</v>
      </c>
      <c r="W89" s="3" t="s">
        <v>13</v>
      </c>
      <c r="X89" s="3"/>
      <c r="Y89" s="4" t="s">
        <v>12</v>
      </c>
      <c r="Z89" s="3" t="s">
        <v>13</v>
      </c>
      <c r="AA89" s="3"/>
      <c r="AB89" s="4" t="s">
        <v>12</v>
      </c>
      <c r="AC89" s="3" t="s">
        <v>13</v>
      </c>
      <c r="AD89" s="3"/>
      <c r="AE89" s="4" t="s">
        <v>12</v>
      </c>
      <c r="AF89" s="3" t="s">
        <v>13</v>
      </c>
      <c r="AG89" s="3"/>
      <c r="AH89" s="4" t="s">
        <v>12</v>
      </c>
      <c r="AI89" s="3" t="s">
        <v>13</v>
      </c>
      <c r="AJ89" s="3"/>
      <c r="AK89" s="4" t="s">
        <v>12</v>
      </c>
      <c r="AL89" s="3" t="s">
        <v>13</v>
      </c>
      <c r="AM89" s="3"/>
      <c r="AN89" s="4" t="s">
        <v>12</v>
      </c>
      <c r="AO89" s="3" t="s">
        <v>13</v>
      </c>
      <c r="AP89" s="3"/>
      <c r="AQ89" s="33" t="s">
        <v>12</v>
      </c>
      <c r="AR89" s="33" t="s">
        <v>13</v>
      </c>
      <c r="AS89" s="33"/>
      <c r="AT89" s="2" t="s">
        <v>67</v>
      </c>
      <c r="AU89" s="1" t="s">
        <v>68</v>
      </c>
      <c r="AV89" s="1" t="s">
        <v>38</v>
      </c>
      <c r="AW89" s="1" t="s">
        <v>81</v>
      </c>
      <c r="AX89" s="1" t="s">
        <v>82</v>
      </c>
      <c r="AZ89" s="1" t="s">
        <v>83</v>
      </c>
      <c r="BA89" s="1" t="s">
        <v>84</v>
      </c>
    </row>
    <row r="90" s="1" customFormat="1" spans="1:53">
      <c r="A90" s="13" t="s">
        <v>71</v>
      </c>
      <c r="B90" s="13">
        <f>F9</f>
        <v>341.64</v>
      </c>
      <c r="C90" s="16" t="s">
        <v>72</v>
      </c>
      <c r="D90" s="17">
        <v>-15.5555841329032</v>
      </c>
      <c r="E90" s="16"/>
      <c r="F90" s="16"/>
      <c r="G90" s="13">
        <v>1</v>
      </c>
      <c r="H90" s="18">
        <f t="shared" ref="H90:H101" si="76">E91</f>
        <v>-15.5555841329032</v>
      </c>
      <c r="I90" s="18">
        <f t="shared" ref="I90:I101" si="77">H90+273.15</f>
        <v>257.594415867097</v>
      </c>
      <c r="J90" s="18">
        <f t="shared" ref="J90:J101" si="78">EXP(($C$16*(I90-$C$14))/($C$17*I90*$C$14))</f>
        <v>0.00202461463394221</v>
      </c>
      <c r="K90" s="18">
        <f t="shared" ref="K90:K101" si="79">$B$90/12</f>
        <v>28.47</v>
      </c>
      <c r="L90" s="18">
        <f t="shared" ref="L90:L101" si="80">K90*$B$75/100</f>
        <v>0.2847</v>
      </c>
      <c r="M90" s="13" t="s">
        <v>73</v>
      </c>
      <c r="N90" s="13"/>
      <c r="O90" s="18">
        <f>L90</f>
        <v>0.2847</v>
      </c>
      <c r="P90" s="18">
        <f t="shared" ref="P90:P101" si="81">O90*J90</f>
        <v>0.000576407786283347</v>
      </c>
      <c r="Q90" s="23">
        <f t="shared" ref="Q90:Q101" si="82">P90*$B$76</f>
        <v>0.00014986602443367</v>
      </c>
      <c r="R90" s="18">
        <f t="shared" ref="R90:R101" si="83">L90*$B$76</f>
        <v>0.074022</v>
      </c>
      <c r="S90" s="24">
        <f t="shared" ref="S90:S101" si="84">Q90/R90</f>
        <v>0.00202461463394221</v>
      </c>
      <c r="T90" s="3">
        <v>0.01</v>
      </c>
      <c r="U90" s="25">
        <f t="shared" ref="U90:U101" si="85">S90*T90</f>
        <v>2.02461463394221e-5</v>
      </c>
      <c r="V90" s="24"/>
      <c r="W90" s="3"/>
      <c r="X90" s="3"/>
      <c r="Y90" s="27"/>
      <c r="Z90" s="3"/>
      <c r="AA90" s="26"/>
      <c r="AB90" s="3"/>
      <c r="AC90" s="3"/>
      <c r="AD90" s="26"/>
      <c r="AE90" s="24">
        <v>0.001</v>
      </c>
      <c r="AF90" s="3">
        <v>0.49</v>
      </c>
      <c r="AG90" s="25">
        <f t="shared" ref="AG90:AG101" si="86">AF90*AE90</f>
        <v>0.00049</v>
      </c>
      <c r="AH90" s="34"/>
      <c r="AI90" s="3"/>
      <c r="AJ90" s="25"/>
      <c r="AK90" s="35"/>
      <c r="AL90" s="26"/>
      <c r="AM90" s="26"/>
      <c r="AN90" s="35"/>
      <c r="AO90" s="26"/>
      <c r="AP90" s="25"/>
      <c r="AQ90" s="3">
        <v>0.01</v>
      </c>
      <c r="AR90" s="3">
        <v>0.5</v>
      </c>
      <c r="AS90" s="3">
        <f t="shared" ref="AS90:AS101" si="87">AR90*AQ90</f>
        <v>0.005</v>
      </c>
      <c r="AT90" s="2">
        <f t="shared" ref="AT90:AT101" si="88">(AS90+AM90+AD90+AA90+U90+X90+AG90+AJ90+AP90)</f>
        <v>0.00551024614633942</v>
      </c>
      <c r="AU90" s="28">
        <f t="shared" ref="AU90:AU101" si="89">$B$90/12</f>
        <v>28.47</v>
      </c>
      <c r="AV90" s="1">
        <f t="shared" ref="AV90:AV101" si="90">$B$76</f>
        <v>0.26</v>
      </c>
      <c r="AW90" s="2">
        <f t="shared" ref="AW90:AW101" si="91">$E$9/12</f>
        <v>0.0173333333333333</v>
      </c>
      <c r="AX90" s="1">
        <f t="shared" ref="AX90:AX101" si="92">AW90*10000*AV90*0.67*AU90*AT90</f>
        <v>4.7368398993709</v>
      </c>
      <c r="AZ90" s="2">
        <f t="shared" ref="AZ90:AZ101" si="93">$E$10/12</f>
        <v>0.0124957053581857</v>
      </c>
      <c r="BA90" s="1">
        <f t="shared" ref="BA90:BA101" si="94">AZ90*10000*AV90*0.67*AU90*AT90</f>
        <v>3.4148166756598</v>
      </c>
    </row>
    <row r="91" s="1" customFormat="1" spans="1:53">
      <c r="A91" s="13" t="s">
        <v>74</v>
      </c>
      <c r="B91" s="13">
        <v>1</v>
      </c>
      <c r="C91" s="16">
        <v>1</v>
      </c>
      <c r="D91" s="17">
        <v>-16.8483580229032</v>
      </c>
      <c r="E91" s="19">
        <f t="shared" ref="E91:E102" si="95">D90</f>
        <v>-15.5555841329032</v>
      </c>
      <c r="F91" s="16" t="s">
        <v>73</v>
      </c>
      <c r="G91" s="13">
        <v>2</v>
      </c>
      <c r="H91" s="18">
        <f t="shared" si="76"/>
        <v>-16.8483580229032</v>
      </c>
      <c r="I91" s="18">
        <f t="shared" si="77"/>
        <v>256.301641977097</v>
      </c>
      <c r="J91" s="18">
        <f t="shared" si="78"/>
        <v>0.00167317558124248</v>
      </c>
      <c r="K91" s="18">
        <f t="shared" si="79"/>
        <v>28.47</v>
      </c>
      <c r="L91" s="18">
        <f t="shared" si="80"/>
        <v>0.2847</v>
      </c>
      <c r="M91" s="13" t="s">
        <v>73</v>
      </c>
      <c r="N91" s="13"/>
      <c r="O91" s="18">
        <f t="shared" ref="O91:O101" si="96">L91+O90-P90-N91</f>
        <v>0.568823592213717</v>
      </c>
      <c r="P91" s="18">
        <f t="shared" si="81"/>
        <v>0.000951741744526621</v>
      </c>
      <c r="Q91" s="23">
        <f t="shared" si="82"/>
        <v>0.000247452853576921</v>
      </c>
      <c r="R91" s="18">
        <f t="shared" si="83"/>
        <v>0.074022</v>
      </c>
      <c r="S91" s="24">
        <f t="shared" si="84"/>
        <v>0.00334296362671802</v>
      </c>
      <c r="T91" s="3">
        <v>0.01</v>
      </c>
      <c r="U91" s="25">
        <f t="shared" si="85"/>
        <v>3.34296362671802e-5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si="86"/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si="87"/>
        <v>0.005</v>
      </c>
      <c r="AT91" s="2">
        <f t="shared" si="88"/>
        <v>0.00552342963626718</v>
      </c>
      <c r="AU91" s="28">
        <f t="shared" si="89"/>
        <v>28.47</v>
      </c>
      <c r="AV91" s="1">
        <f t="shared" si="90"/>
        <v>0.26</v>
      </c>
      <c r="AW91" s="2">
        <f t="shared" si="91"/>
        <v>0.0173333333333333</v>
      </c>
      <c r="AX91" s="1">
        <f t="shared" si="92"/>
        <v>4.74817298312873</v>
      </c>
      <c r="AZ91" s="2">
        <f t="shared" si="93"/>
        <v>0.0124957053581857</v>
      </c>
      <c r="BA91" s="1">
        <f t="shared" si="94"/>
        <v>3.42298676462735</v>
      </c>
    </row>
    <row r="92" s="1" customFormat="1" spans="1:53">
      <c r="A92" s="13" t="s">
        <v>38</v>
      </c>
      <c r="B92" s="13">
        <f>H9</f>
        <v>0.26</v>
      </c>
      <c r="C92" s="16">
        <v>2</v>
      </c>
      <c r="D92" s="17">
        <v>-10.0995834288214</v>
      </c>
      <c r="E92" s="19">
        <f t="shared" si="95"/>
        <v>-16.8483580229032</v>
      </c>
      <c r="F92" s="16" t="s">
        <v>73</v>
      </c>
      <c r="G92" s="13">
        <v>3</v>
      </c>
      <c r="H92" s="18">
        <f t="shared" si="76"/>
        <v>-10.0995834288214</v>
      </c>
      <c r="I92" s="18">
        <f t="shared" si="77"/>
        <v>263.050416571179</v>
      </c>
      <c r="J92" s="18">
        <f t="shared" si="78"/>
        <v>0.0044343320607926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si="96"/>
        <v>0.85257185046919</v>
      </c>
      <c r="P92" s="18">
        <f t="shared" si="81"/>
        <v>0.0037805866906648</v>
      </c>
      <c r="Q92" s="23">
        <f t="shared" si="82"/>
        <v>0.000982952539572849</v>
      </c>
      <c r="R92" s="18">
        <f t="shared" si="83"/>
        <v>0.074022</v>
      </c>
      <c r="S92" s="24">
        <f t="shared" si="84"/>
        <v>0.0132791945580077</v>
      </c>
      <c r="T92" s="3">
        <v>0.01</v>
      </c>
      <c r="U92" s="25">
        <f t="shared" si="85"/>
        <v>0.000132791945580077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0.00562279194558008</v>
      </c>
      <c r="AU92" s="28">
        <f t="shared" si="89"/>
        <v>28.47</v>
      </c>
      <c r="AV92" s="1">
        <f t="shared" si="90"/>
        <v>0.26</v>
      </c>
      <c r="AW92" s="2">
        <f t="shared" si="91"/>
        <v>0.0173333333333333</v>
      </c>
      <c r="AX92" s="1">
        <f t="shared" si="92"/>
        <v>4.83358901332906</v>
      </c>
      <c r="AZ92" s="2">
        <f t="shared" si="93"/>
        <v>0.0124957053581857</v>
      </c>
      <c r="BA92" s="1">
        <f t="shared" si="94"/>
        <v>3.48456369998788</v>
      </c>
    </row>
    <row r="93" s="1" customFormat="1" spans="1:53">
      <c r="A93" s="13"/>
      <c r="B93" s="13"/>
      <c r="C93" s="16">
        <v>3</v>
      </c>
      <c r="D93" s="17">
        <v>-9.01556983196774</v>
      </c>
      <c r="E93" s="19">
        <f t="shared" si="95"/>
        <v>-10.0995834288214</v>
      </c>
      <c r="F93" s="16" t="s">
        <v>73</v>
      </c>
      <c r="G93" s="13">
        <v>4</v>
      </c>
      <c r="H93" s="18">
        <f t="shared" si="76"/>
        <v>-9.01556983196774</v>
      </c>
      <c r="I93" s="18">
        <f t="shared" si="77"/>
        <v>264.134430168032</v>
      </c>
      <c r="J93" s="18">
        <f t="shared" si="78"/>
        <v>0.0051618086950305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6"/>
        <v>1.13349126377853</v>
      </c>
      <c r="P93" s="18">
        <f t="shared" si="81"/>
        <v>0.0058508650611131</v>
      </c>
      <c r="Q93" s="23">
        <f t="shared" si="82"/>
        <v>0.00152122491588941</v>
      </c>
      <c r="R93" s="18">
        <f t="shared" si="83"/>
        <v>0.074022</v>
      </c>
      <c r="S93" s="24">
        <f t="shared" si="84"/>
        <v>0.0205509837060523</v>
      </c>
      <c r="T93" s="3">
        <v>0.01</v>
      </c>
      <c r="U93" s="25">
        <f t="shared" si="85"/>
        <v>0.000205509837060523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0.00569550983706052</v>
      </c>
      <c r="AU93" s="28">
        <f t="shared" si="89"/>
        <v>28.47</v>
      </c>
      <c r="AV93" s="1">
        <f t="shared" si="90"/>
        <v>0.26</v>
      </c>
      <c r="AW93" s="2">
        <f t="shared" si="91"/>
        <v>0.0173333333333333</v>
      </c>
      <c r="AX93" s="1">
        <f t="shared" si="92"/>
        <v>4.89610037863196</v>
      </c>
      <c r="AZ93" s="2">
        <f t="shared" si="93"/>
        <v>0.0124957053581857</v>
      </c>
      <c r="BA93" s="1">
        <f t="shared" si="94"/>
        <v>3.52962852320113</v>
      </c>
    </row>
    <row r="94" s="1" customFormat="1" spans="1:53">
      <c r="A94" s="13"/>
      <c r="B94" s="13"/>
      <c r="C94" s="16">
        <v>4</v>
      </c>
      <c r="D94" s="17">
        <v>-2.14180769906667</v>
      </c>
      <c r="E94" s="19">
        <f t="shared" si="95"/>
        <v>-9.01556983196774</v>
      </c>
      <c r="F94" s="16" t="s">
        <v>73</v>
      </c>
      <c r="G94" s="13">
        <v>5</v>
      </c>
      <c r="H94" s="18">
        <f t="shared" si="76"/>
        <v>-2.14180769906667</v>
      </c>
      <c r="I94" s="18">
        <f t="shared" si="77"/>
        <v>271.008192300933</v>
      </c>
      <c r="J94" s="18">
        <f t="shared" si="78"/>
        <v>0.0131479799867257</v>
      </c>
      <c r="K94" s="18">
        <f t="shared" si="79"/>
        <v>28.47</v>
      </c>
      <c r="L94" s="18">
        <f t="shared" si="80"/>
        <v>0.2847</v>
      </c>
      <c r="M94" s="13" t="s">
        <v>75</v>
      </c>
      <c r="N94" s="18">
        <f>(O93-P93)*$C$22/100</f>
        <v>1.07125837878154</v>
      </c>
      <c r="O94" s="18">
        <f t="shared" si="96"/>
        <v>0.341082019935871</v>
      </c>
      <c r="P94" s="18">
        <f t="shared" si="81"/>
        <v>0.0044845395719488</v>
      </c>
      <c r="Q94" s="23">
        <f t="shared" si="82"/>
        <v>0.00116598028870669</v>
      </c>
      <c r="R94" s="18">
        <f t="shared" si="83"/>
        <v>0.074022</v>
      </c>
      <c r="S94" s="24">
        <f t="shared" si="84"/>
        <v>0.0157518074181553</v>
      </c>
      <c r="T94" s="3">
        <v>0.01</v>
      </c>
      <c r="U94" s="25">
        <f t="shared" si="85"/>
        <v>0.000157518074181553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0.00564751807418155</v>
      </c>
      <c r="AU94" s="28">
        <f t="shared" si="89"/>
        <v>28.47</v>
      </c>
      <c r="AV94" s="1">
        <f t="shared" si="90"/>
        <v>0.26</v>
      </c>
      <c r="AW94" s="2">
        <f t="shared" si="91"/>
        <v>0.0173333333333333</v>
      </c>
      <c r="AX94" s="1">
        <f t="shared" si="92"/>
        <v>4.85484463592847</v>
      </c>
      <c r="AZ94" s="2">
        <f t="shared" si="93"/>
        <v>0.0124957053581857</v>
      </c>
      <c r="BA94" s="1">
        <f t="shared" si="94"/>
        <v>3.49988700751906</v>
      </c>
    </row>
    <row r="95" s="1" customFormat="1" spans="1:53">
      <c r="A95" s="13"/>
      <c r="B95" s="13"/>
      <c r="C95" s="16">
        <v>5</v>
      </c>
      <c r="D95" s="17">
        <v>2.79880670429032</v>
      </c>
      <c r="E95" s="19">
        <f t="shared" si="95"/>
        <v>-2.14180769906667</v>
      </c>
      <c r="F95" s="16" t="s">
        <v>75</v>
      </c>
      <c r="G95" s="13">
        <v>6</v>
      </c>
      <c r="H95" s="18">
        <f t="shared" si="76"/>
        <v>2.79880670429032</v>
      </c>
      <c r="I95" s="18">
        <f t="shared" si="77"/>
        <v>275.94880670429</v>
      </c>
      <c r="J95" s="18">
        <f t="shared" si="78"/>
        <v>0.0250162848260114</v>
      </c>
      <c r="K95" s="18">
        <f t="shared" si="79"/>
        <v>28.47</v>
      </c>
      <c r="L95" s="18">
        <f t="shared" si="80"/>
        <v>0.2847</v>
      </c>
      <c r="M95" s="13" t="s">
        <v>73</v>
      </c>
      <c r="N95" s="13"/>
      <c r="O95" s="18">
        <f t="shared" si="96"/>
        <v>0.621297480363922</v>
      </c>
      <c r="P95" s="18">
        <f t="shared" si="81"/>
        <v>0.0155425547304671</v>
      </c>
      <c r="Q95" s="23">
        <f t="shared" si="82"/>
        <v>0.00404106422992144</v>
      </c>
      <c r="R95" s="18">
        <f t="shared" si="83"/>
        <v>0.074022</v>
      </c>
      <c r="S95" s="24">
        <f t="shared" si="84"/>
        <v>0.0545927458042399</v>
      </c>
      <c r="T95" s="3">
        <v>0.01</v>
      </c>
      <c r="U95" s="25">
        <f t="shared" si="85"/>
        <v>0.000545927458042399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0.0060359274580424</v>
      </c>
      <c r="AU95" s="28">
        <f t="shared" si="89"/>
        <v>28.47</v>
      </c>
      <c r="AV95" s="1">
        <f t="shared" si="90"/>
        <v>0.26</v>
      </c>
      <c r="AW95" s="2">
        <f t="shared" si="91"/>
        <v>0.0173333333333333</v>
      </c>
      <c r="AX95" s="1">
        <f t="shared" si="92"/>
        <v>5.18873771763488</v>
      </c>
      <c r="AZ95" s="2">
        <f t="shared" si="93"/>
        <v>0.0124957053581857</v>
      </c>
      <c r="BA95" s="1">
        <f t="shared" si="94"/>
        <v>3.74059255964251</v>
      </c>
    </row>
    <row r="96" s="1" customFormat="1" spans="1:53">
      <c r="A96" s="13"/>
      <c r="B96" s="13"/>
      <c r="C96" s="16">
        <v>6</v>
      </c>
      <c r="D96" s="17">
        <v>6.82609953176667</v>
      </c>
      <c r="E96" s="19">
        <f t="shared" si="95"/>
        <v>2.79880670429032</v>
      </c>
      <c r="F96" s="16" t="s">
        <v>73</v>
      </c>
      <c r="G96" s="13">
        <v>7</v>
      </c>
      <c r="H96" s="18">
        <f t="shared" si="76"/>
        <v>6.82609953176667</v>
      </c>
      <c r="I96" s="18">
        <f t="shared" si="77"/>
        <v>279.976099531767</v>
      </c>
      <c r="J96" s="18">
        <f t="shared" si="78"/>
        <v>0.0415574903939546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6"/>
        <v>0.890454925633455</v>
      </c>
      <c r="P96" s="18">
        <f t="shared" si="81"/>
        <v>0.0370050720182619</v>
      </c>
      <c r="Q96" s="23">
        <f t="shared" si="82"/>
        <v>0.00962131872474808</v>
      </c>
      <c r="R96" s="18">
        <f t="shared" si="83"/>
        <v>0.074022</v>
      </c>
      <c r="S96" s="24">
        <f t="shared" si="84"/>
        <v>0.129979178146336</v>
      </c>
      <c r="T96" s="3">
        <v>0.01</v>
      </c>
      <c r="U96" s="25">
        <f t="shared" si="85"/>
        <v>0.00129979178146336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0.001</v>
      </c>
      <c r="AF96" s="3">
        <v>0.49</v>
      </c>
      <c r="AG96" s="25">
        <f t="shared" si="86"/>
        <v>0.00049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</v>
      </c>
      <c r="AR96" s="3">
        <v>0.5</v>
      </c>
      <c r="AS96" s="3">
        <f t="shared" si="87"/>
        <v>0.005</v>
      </c>
      <c r="AT96" s="2">
        <f t="shared" si="88"/>
        <v>0.00678979178146336</v>
      </c>
      <c r="AU96" s="28">
        <f t="shared" si="89"/>
        <v>28.47</v>
      </c>
      <c r="AV96" s="1">
        <f t="shared" si="90"/>
        <v>0.26</v>
      </c>
      <c r="AW96" s="2">
        <f t="shared" si="91"/>
        <v>0.0173333333333333</v>
      </c>
      <c r="AX96" s="1">
        <f t="shared" si="92"/>
        <v>5.83679127296741</v>
      </c>
      <c r="AZ96" s="2">
        <f t="shared" si="93"/>
        <v>0.0124957053581857</v>
      </c>
      <c r="BA96" s="1">
        <f t="shared" si="94"/>
        <v>4.20777830678251</v>
      </c>
    </row>
    <row r="97" s="1" customFormat="1" spans="1:53">
      <c r="A97" s="13"/>
      <c r="B97" s="13"/>
      <c r="C97" s="16">
        <v>7</v>
      </c>
      <c r="D97" s="17">
        <v>9.48520152264516</v>
      </c>
      <c r="E97" s="19">
        <f t="shared" si="95"/>
        <v>6.82609953176667</v>
      </c>
      <c r="F97" s="16" t="s">
        <v>73</v>
      </c>
      <c r="G97" s="13">
        <v>8</v>
      </c>
      <c r="H97" s="18">
        <f t="shared" si="76"/>
        <v>9.48520152264516</v>
      </c>
      <c r="I97" s="18">
        <f t="shared" si="77"/>
        <v>282.635201522645</v>
      </c>
      <c r="J97" s="18">
        <f t="shared" si="78"/>
        <v>0.0576430933920727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6"/>
        <v>1.13814985361519</v>
      </c>
      <c r="P97" s="18">
        <f t="shared" si="81"/>
        <v>0.0656064783061144</v>
      </c>
      <c r="Q97" s="23">
        <f t="shared" si="82"/>
        <v>0.0170576843595898</v>
      </c>
      <c r="R97" s="18">
        <f t="shared" si="83"/>
        <v>0.074022</v>
      </c>
      <c r="S97" s="24">
        <f t="shared" si="84"/>
        <v>0.230440738693763</v>
      </c>
      <c r="T97" s="3">
        <v>0.01</v>
      </c>
      <c r="U97" s="25">
        <f t="shared" si="85"/>
        <v>0.00230440738693763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0.001</v>
      </c>
      <c r="AF97" s="3">
        <v>0.49</v>
      </c>
      <c r="AG97" s="25">
        <f t="shared" si="86"/>
        <v>0.00049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</v>
      </c>
      <c r="AR97" s="3">
        <v>0.5</v>
      </c>
      <c r="AS97" s="3">
        <f t="shared" si="87"/>
        <v>0.005</v>
      </c>
      <c r="AT97" s="2">
        <f t="shared" si="88"/>
        <v>0.00779440738693763</v>
      </c>
      <c r="AU97" s="28">
        <f t="shared" si="89"/>
        <v>28.47</v>
      </c>
      <c r="AV97" s="1">
        <f t="shared" si="90"/>
        <v>0.26</v>
      </c>
      <c r="AW97" s="2">
        <f t="shared" si="91"/>
        <v>0.0173333333333333</v>
      </c>
      <c r="AX97" s="1">
        <f t="shared" si="92"/>
        <v>6.70040120202702</v>
      </c>
      <c r="AZ97" s="2">
        <f t="shared" si="93"/>
        <v>0.0124957053581857</v>
      </c>
      <c r="BA97" s="1">
        <f t="shared" si="94"/>
        <v>4.83035995397093</v>
      </c>
    </row>
    <row r="98" s="1" customFormat="1" spans="1:53">
      <c r="A98" s="13"/>
      <c r="B98" s="13"/>
      <c r="C98" s="16">
        <v>8</v>
      </c>
      <c r="D98" s="17">
        <v>9.47441918783871</v>
      </c>
      <c r="E98" s="19">
        <f t="shared" si="95"/>
        <v>9.48520152264516</v>
      </c>
      <c r="F98" s="16" t="s">
        <v>73</v>
      </c>
      <c r="G98" s="13">
        <v>9</v>
      </c>
      <c r="H98" s="18">
        <f t="shared" si="76"/>
        <v>9.47441918783871</v>
      </c>
      <c r="I98" s="18">
        <f t="shared" si="77"/>
        <v>282.624419187839</v>
      </c>
      <c r="J98" s="18">
        <f t="shared" si="78"/>
        <v>0.0575673831632962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6"/>
        <v>1.35724337530908</v>
      </c>
      <c r="P98" s="18">
        <f t="shared" si="81"/>
        <v>0.0781329494322631</v>
      </c>
      <c r="Q98" s="23">
        <f t="shared" si="82"/>
        <v>0.0203145668523884</v>
      </c>
      <c r="R98" s="18">
        <f t="shared" si="83"/>
        <v>0.074022</v>
      </c>
      <c r="S98" s="24">
        <f t="shared" si="84"/>
        <v>0.274439583534468</v>
      </c>
      <c r="T98" s="3">
        <v>0.01</v>
      </c>
      <c r="U98" s="25">
        <f t="shared" si="85"/>
        <v>0.00274439583534468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0.001</v>
      </c>
      <c r="AF98" s="3">
        <v>0.49</v>
      </c>
      <c r="AG98" s="25">
        <f t="shared" si="86"/>
        <v>0.00049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</v>
      </c>
      <c r="AR98" s="3">
        <v>0.5</v>
      </c>
      <c r="AS98" s="3">
        <f t="shared" si="87"/>
        <v>0.005</v>
      </c>
      <c r="AT98" s="2">
        <f t="shared" si="88"/>
        <v>0.00823439583534468</v>
      </c>
      <c r="AU98" s="28">
        <f t="shared" si="89"/>
        <v>28.47</v>
      </c>
      <c r="AV98" s="1">
        <f t="shared" si="90"/>
        <v>0.26</v>
      </c>
      <c r="AW98" s="2">
        <f t="shared" si="91"/>
        <v>0.0173333333333333</v>
      </c>
      <c r="AX98" s="1">
        <f t="shared" si="92"/>
        <v>7.07863382219071</v>
      </c>
      <c r="AZ98" s="2">
        <f t="shared" si="93"/>
        <v>0.0124957053581857</v>
      </c>
      <c r="BA98" s="1">
        <f t="shared" si="94"/>
        <v>5.10303014887977</v>
      </c>
    </row>
    <row r="99" s="1" customFormat="1" spans="1:53">
      <c r="A99" s="13"/>
      <c r="B99" s="13"/>
      <c r="C99" s="16">
        <v>9</v>
      </c>
      <c r="D99" s="17">
        <v>5.23322237386667</v>
      </c>
      <c r="E99" s="19">
        <f t="shared" si="95"/>
        <v>9.47441918783871</v>
      </c>
      <c r="F99" s="16" t="s">
        <v>73</v>
      </c>
      <c r="G99" s="13">
        <v>10</v>
      </c>
      <c r="H99" s="18">
        <f t="shared" si="76"/>
        <v>5.23322237386667</v>
      </c>
      <c r="I99" s="18">
        <f t="shared" si="77"/>
        <v>278.383222373867</v>
      </c>
      <c r="J99" s="18">
        <f t="shared" si="78"/>
        <v>0.0340587340151032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6"/>
        <v>1.56381042587682</v>
      </c>
      <c r="P99" s="18">
        <f t="shared" si="81"/>
        <v>0.0532614033449837</v>
      </c>
      <c r="Q99" s="23">
        <f t="shared" si="82"/>
        <v>0.0138479648696958</v>
      </c>
      <c r="R99" s="18">
        <f t="shared" si="83"/>
        <v>0.074022</v>
      </c>
      <c r="S99" s="24">
        <f t="shared" si="84"/>
        <v>0.187079042307635</v>
      </c>
      <c r="T99" s="3">
        <v>0.01</v>
      </c>
      <c r="U99" s="25">
        <f t="shared" si="85"/>
        <v>0.00187079042307635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0.001</v>
      </c>
      <c r="AF99" s="3">
        <v>0.49</v>
      </c>
      <c r="AG99" s="25">
        <f t="shared" si="86"/>
        <v>0.00049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</v>
      </c>
      <c r="AR99" s="3">
        <v>0.5</v>
      </c>
      <c r="AS99" s="3">
        <f t="shared" si="87"/>
        <v>0.005</v>
      </c>
      <c r="AT99" s="2">
        <f t="shared" si="88"/>
        <v>0.00736079042307635</v>
      </c>
      <c r="AU99" s="28">
        <f t="shared" si="89"/>
        <v>28.47</v>
      </c>
      <c r="AV99" s="1">
        <f t="shared" si="90"/>
        <v>0.26</v>
      </c>
      <c r="AW99" s="2">
        <f t="shared" si="91"/>
        <v>0.0173333333333333</v>
      </c>
      <c r="AX99" s="1">
        <f t="shared" si="92"/>
        <v>6.32764577860067</v>
      </c>
      <c r="AZ99" s="2">
        <f t="shared" si="93"/>
        <v>0.0124957053581857</v>
      </c>
      <c r="BA99" s="1">
        <f t="shared" si="94"/>
        <v>4.56163830348238</v>
      </c>
    </row>
    <row r="100" s="1" customFormat="1" spans="1:53">
      <c r="A100" s="13"/>
      <c r="B100" s="13"/>
      <c r="C100" s="16">
        <v>10</v>
      </c>
      <c r="D100" s="17">
        <v>-3.42650158367742</v>
      </c>
      <c r="E100" s="19">
        <f t="shared" si="95"/>
        <v>5.23322237386667</v>
      </c>
      <c r="F100" s="16" t="s">
        <v>73</v>
      </c>
      <c r="G100" s="13">
        <v>11</v>
      </c>
      <c r="H100" s="18">
        <f t="shared" si="76"/>
        <v>-3.42650158367742</v>
      </c>
      <c r="I100" s="18">
        <f t="shared" si="77"/>
        <v>269.723498416323</v>
      </c>
      <c r="J100" s="18">
        <f t="shared" si="78"/>
        <v>0.0110800127875071</v>
      </c>
      <c r="K100" s="18">
        <f t="shared" si="79"/>
        <v>28.47</v>
      </c>
      <c r="L100" s="18">
        <f t="shared" si="80"/>
        <v>0.2847</v>
      </c>
      <c r="M100" s="13" t="s">
        <v>75</v>
      </c>
      <c r="N100" s="18">
        <f>(O99-P99)*$C$22/100</f>
        <v>1.43502157140524</v>
      </c>
      <c r="O100" s="18">
        <f t="shared" si="96"/>
        <v>0.360227451126591</v>
      </c>
      <c r="P100" s="18">
        <f t="shared" si="81"/>
        <v>0.00399132476489372</v>
      </c>
      <c r="Q100" s="23">
        <f t="shared" si="82"/>
        <v>0.00103774443887237</v>
      </c>
      <c r="R100" s="18">
        <f t="shared" si="83"/>
        <v>0.074022</v>
      </c>
      <c r="S100" s="24">
        <f t="shared" si="84"/>
        <v>0.0140194055668905</v>
      </c>
      <c r="T100" s="3">
        <v>0.01</v>
      </c>
      <c r="U100" s="25">
        <f t="shared" si="85"/>
        <v>0.000140194055668905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0.00563019405566891</v>
      </c>
      <c r="AU100" s="28">
        <f t="shared" si="89"/>
        <v>28.47</v>
      </c>
      <c r="AV100" s="1">
        <f t="shared" si="90"/>
        <v>0.26</v>
      </c>
      <c r="AW100" s="2">
        <f t="shared" si="91"/>
        <v>0.0173333333333333</v>
      </c>
      <c r="AX100" s="1">
        <f t="shared" si="92"/>
        <v>4.83995217923438</v>
      </c>
      <c r="AZ100" s="2">
        <f t="shared" si="93"/>
        <v>0.0124957053581857</v>
      </c>
      <c r="BA100" s="1">
        <f t="shared" si="94"/>
        <v>3.48915094496662</v>
      </c>
    </row>
    <row r="101" s="1" customFormat="1" spans="1:54">
      <c r="A101" s="13"/>
      <c r="B101" s="13"/>
      <c r="C101" s="16">
        <v>11</v>
      </c>
      <c r="D101" s="17">
        <v>-9.84998267866667</v>
      </c>
      <c r="E101" s="19">
        <f t="shared" si="95"/>
        <v>-3.42650158367742</v>
      </c>
      <c r="F101" s="16" t="s">
        <v>75</v>
      </c>
      <c r="G101" s="13">
        <v>12</v>
      </c>
      <c r="H101" s="18">
        <f t="shared" si="76"/>
        <v>-9.84998267866667</v>
      </c>
      <c r="I101" s="18">
        <f t="shared" si="77"/>
        <v>263.300017321333</v>
      </c>
      <c r="J101" s="18">
        <f t="shared" si="78"/>
        <v>0.00459269069738589</v>
      </c>
      <c r="K101" s="18">
        <f t="shared" si="79"/>
        <v>28.47</v>
      </c>
      <c r="L101" s="18">
        <f t="shared" si="80"/>
        <v>0.2847</v>
      </c>
      <c r="M101" s="13" t="s">
        <v>73</v>
      </c>
      <c r="N101" s="13"/>
      <c r="O101" s="18">
        <f t="shared" si="96"/>
        <v>0.640936126361698</v>
      </c>
      <c r="P101" s="18">
        <f t="shared" si="81"/>
        <v>0.00294362138515992</v>
      </c>
      <c r="Q101" s="23">
        <f t="shared" si="82"/>
        <v>0.000765341560141578</v>
      </c>
      <c r="R101" s="18">
        <f t="shared" si="83"/>
        <v>0.074022</v>
      </c>
      <c r="S101" s="24">
        <f t="shared" si="84"/>
        <v>0.0103393796458023</v>
      </c>
      <c r="T101" s="3">
        <v>0.01</v>
      </c>
      <c r="U101" s="25">
        <f t="shared" si="85"/>
        <v>0.000103393796458023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0.00559339379645802</v>
      </c>
      <c r="AU101" s="28">
        <f t="shared" si="89"/>
        <v>28.47</v>
      </c>
      <c r="AV101" s="1">
        <f t="shared" si="90"/>
        <v>0.26</v>
      </c>
      <c r="AW101" s="2">
        <f t="shared" si="91"/>
        <v>0.0173333333333333</v>
      </c>
      <c r="AX101" s="1">
        <f t="shared" si="92"/>
        <v>4.80831712491778</v>
      </c>
      <c r="AY101" s="1">
        <f>SUM(AX90:AX101)</f>
        <v>64.850026007962</v>
      </c>
      <c r="AZ101" s="2">
        <f t="shared" si="93"/>
        <v>0.0124957053581857</v>
      </c>
      <c r="BA101" s="1">
        <f t="shared" si="94"/>
        <v>3.46634504202063</v>
      </c>
      <c r="BB101" s="1">
        <f>SUM(BA90:BA101)</f>
        <v>46.7507779307406</v>
      </c>
    </row>
    <row r="102" s="1" customFormat="1" spans="1:46">
      <c r="A102" s="13"/>
      <c r="B102" s="13"/>
      <c r="C102" s="16">
        <v>12</v>
      </c>
      <c r="D102" s="17">
        <v>-14.3507202945484</v>
      </c>
      <c r="E102" s="19">
        <f t="shared" si="95"/>
        <v>-9.84998267866667</v>
      </c>
      <c r="F102" s="16" t="s">
        <v>73</v>
      </c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AT102" s="2"/>
    </row>
    <row r="103" s="1" customFormat="1" spans="19:46">
      <c r="S103" s="22" t="s">
        <v>45</v>
      </c>
      <c r="T103" s="22"/>
      <c r="U103" s="22"/>
      <c r="V103" s="22" t="s">
        <v>46</v>
      </c>
      <c r="W103" s="22"/>
      <c r="X103" s="22"/>
      <c r="Y103" s="22" t="s">
        <v>47</v>
      </c>
      <c r="Z103" s="22"/>
      <c r="AA103" s="22"/>
      <c r="AB103" s="22" t="s">
        <v>48</v>
      </c>
      <c r="AC103" s="22"/>
      <c r="AD103" s="22"/>
      <c r="AE103" s="22" t="s">
        <v>49</v>
      </c>
      <c r="AF103" s="22"/>
      <c r="AG103" s="22"/>
      <c r="AH103" s="22" t="s">
        <v>50</v>
      </c>
      <c r="AI103" s="22"/>
      <c r="AJ103" s="22"/>
      <c r="AK103" s="30" t="s">
        <v>78</v>
      </c>
      <c r="AL103" s="31"/>
      <c r="AM103" s="32"/>
      <c r="AN103" s="31" t="s">
        <v>79</v>
      </c>
      <c r="AO103" s="31"/>
      <c r="AP103" s="32"/>
      <c r="AQ103" s="22" t="s">
        <v>52</v>
      </c>
      <c r="AR103" s="22"/>
      <c r="AS103" s="22"/>
      <c r="AT103" s="2"/>
    </row>
    <row r="104" s="1" customFormat="1" spans="1:50">
      <c r="A104" s="15" t="s">
        <v>9</v>
      </c>
      <c r="B104" s="15"/>
      <c r="C104" s="16" t="s">
        <v>53</v>
      </c>
      <c r="D104" s="16" t="s">
        <v>54</v>
      </c>
      <c r="E104" s="16" t="s">
        <v>55</v>
      </c>
      <c r="F104" s="16" t="s">
        <v>56</v>
      </c>
      <c r="G104" s="13" t="s">
        <v>53</v>
      </c>
      <c r="H104" s="13" t="s">
        <v>55</v>
      </c>
      <c r="I104" s="13" t="s">
        <v>57</v>
      </c>
      <c r="J104" s="13" t="s">
        <v>58</v>
      </c>
      <c r="K104" s="21" t="s">
        <v>59</v>
      </c>
      <c r="L104" s="21" t="s">
        <v>60</v>
      </c>
      <c r="M104" s="13" t="s">
        <v>61</v>
      </c>
      <c r="N104" s="21" t="s">
        <v>62</v>
      </c>
      <c r="O104" s="13" t="s">
        <v>63</v>
      </c>
      <c r="P104" s="13" t="s">
        <v>64</v>
      </c>
      <c r="Q104" s="21" t="s">
        <v>65</v>
      </c>
      <c r="R104" s="21" t="s">
        <v>66</v>
      </c>
      <c r="S104" s="4" t="s">
        <v>12</v>
      </c>
      <c r="T104" s="3" t="s">
        <v>13</v>
      </c>
      <c r="U104" s="3"/>
      <c r="V104" s="4" t="s">
        <v>12</v>
      </c>
      <c r="W104" s="3" t="s">
        <v>13</v>
      </c>
      <c r="X104" s="3"/>
      <c r="Y104" s="4" t="s">
        <v>12</v>
      </c>
      <c r="Z104" s="3" t="s">
        <v>13</v>
      </c>
      <c r="AA104" s="3"/>
      <c r="AB104" s="4" t="s">
        <v>12</v>
      </c>
      <c r="AC104" s="3" t="s">
        <v>13</v>
      </c>
      <c r="AD104" s="3"/>
      <c r="AE104" s="4" t="s">
        <v>12</v>
      </c>
      <c r="AF104" s="3" t="s">
        <v>13</v>
      </c>
      <c r="AG104" s="3"/>
      <c r="AH104" s="4" t="s">
        <v>12</v>
      </c>
      <c r="AI104" s="3" t="s">
        <v>13</v>
      </c>
      <c r="AJ104" s="3"/>
      <c r="AK104" s="4" t="s">
        <v>12</v>
      </c>
      <c r="AL104" s="3" t="s">
        <v>13</v>
      </c>
      <c r="AM104" s="3"/>
      <c r="AN104" s="4" t="s">
        <v>12</v>
      </c>
      <c r="AO104" s="3" t="s">
        <v>13</v>
      </c>
      <c r="AP104" s="3"/>
      <c r="AQ104" s="33" t="s">
        <v>12</v>
      </c>
      <c r="AR104" s="33" t="s">
        <v>13</v>
      </c>
      <c r="AS104" s="33"/>
      <c r="AT104" s="2" t="s">
        <v>67</v>
      </c>
      <c r="AU104" s="1" t="s">
        <v>68</v>
      </c>
      <c r="AV104" s="1" t="s">
        <v>38</v>
      </c>
      <c r="AW104" s="1" t="s">
        <v>81</v>
      </c>
      <c r="AX104" s="1" t="s">
        <v>82</v>
      </c>
    </row>
    <row r="105" s="1" customFormat="1" spans="1:50">
      <c r="A105" s="13" t="s">
        <v>71</v>
      </c>
      <c r="B105" s="13">
        <f>F11</f>
        <v>910.8575</v>
      </c>
      <c r="C105" s="16" t="s">
        <v>72</v>
      </c>
      <c r="D105" s="17">
        <v>-15.5555841329032</v>
      </c>
      <c r="E105" s="16"/>
      <c r="F105" s="16"/>
      <c r="G105" s="13">
        <v>1</v>
      </c>
      <c r="H105" s="18">
        <f t="shared" ref="H105:H116" si="97">E106</f>
        <v>-15.5555841329032</v>
      </c>
      <c r="I105" s="18">
        <f t="shared" ref="I105:I116" si="98">H105+273.15</f>
        <v>257.594415867097</v>
      </c>
      <c r="J105" s="18">
        <f t="shared" ref="J105:J116" si="99">EXP(($C$16*(I105-$C$14))/($C$17*I105*$C$14))</f>
        <v>0.00202461463394221</v>
      </c>
      <c r="K105" s="18">
        <f t="shared" ref="K105:K116" si="100">$B$105/12</f>
        <v>75.9047916666667</v>
      </c>
      <c r="L105" s="18">
        <f t="shared" ref="L105:L116" si="101">K105*$B$106/100</f>
        <v>0.759047916666667</v>
      </c>
      <c r="M105" s="13" t="s">
        <v>73</v>
      </c>
      <c r="N105" s="13"/>
      <c r="O105" s="18">
        <f>L105</f>
        <v>0.759047916666667</v>
      </c>
      <c r="P105" s="18">
        <f t="shared" ref="P105:P116" si="102">O105*J105</f>
        <v>0.00153677951994668</v>
      </c>
      <c r="Q105" s="23">
        <f t="shared" ref="Q105:Q116" si="103">P105*$B$107</f>
        <v>0.000322723699188803</v>
      </c>
      <c r="R105" s="18">
        <f t="shared" ref="R105:R116" si="104">L105*$B$107</f>
        <v>0.1594000625</v>
      </c>
      <c r="S105" s="24">
        <f t="shared" ref="S105:S116" si="105">Q105/R105</f>
        <v>0.00202461463394221</v>
      </c>
      <c r="T105" s="3">
        <v>0.01</v>
      </c>
      <c r="U105" s="25">
        <f t="shared" ref="U105:U116" si="106">S105*T105</f>
        <v>2.02461463394221e-5</v>
      </c>
      <c r="V105" s="24"/>
      <c r="W105" s="3"/>
      <c r="X105" s="3"/>
      <c r="Y105" s="27"/>
      <c r="Z105" s="3"/>
      <c r="AA105" s="26"/>
      <c r="AB105" s="3"/>
      <c r="AC105" s="3"/>
      <c r="AD105" s="26"/>
      <c r="AE105" s="24">
        <v>0.001</v>
      </c>
      <c r="AF105" s="3">
        <v>0.49</v>
      </c>
      <c r="AG105" s="25">
        <f t="shared" ref="AG105:AG116" si="107">AF105*AE105</f>
        <v>0.00049</v>
      </c>
      <c r="AH105" s="34"/>
      <c r="AI105" s="3"/>
      <c r="AJ105" s="25"/>
      <c r="AK105" s="35"/>
      <c r="AL105" s="26"/>
      <c r="AM105" s="26"/>
      <c r="AN105" s="35"/>
      <c r="AO105" s="26"/>
      <c r="AP105" s="25"/>
      <c r="AQ105" s="3">
        <v>0.01</v>
      </c>
      <c r="AR105" s="3">
        <v>0.5</v>
      </c>
      <c r="AS105" s="3">
        <f t="shared" ref="AS105:AS116" si="108">AR105*AQ105</f>
        <v>0.005</v>
      </c>
      <c r="AT105" s="2">
        <f t="shared" ref="AT105:AT116" si="109">(AS105+AM105+AD105+AA105+U105+X105+AG105+AJ105+AP105)</f>
        <v>0.00551024614633942</v>
      </c>
      <c r="AU105" s="28">
        <f t="shared" ref="AU105:AU116" si="110">$B$90/12</f>
        <v>28.47</v>
      </c>
      <c r="AV105" s="1">
        <f t="shared" ref="AV105:AV116" si="111">$B$76</f>
        <v>0.26</v>
      </c>
      <c r="AW105" s="2">
        <f t="shared" ref="AW105:AW116" si="112">$E$9/12</f>
        <v>0.0173333333333333</v>
      </c>
      <c r="AX105" s="1">
        <f t="shared" ref="AX105:AX116" si="113">AW105*10000*AV105*0.67*AU105*AT105</f>
        <v>4.7368398993709</v>
      </c>
    </row>
    <row r="106" s="1" customFormat="1" spans="1:50">
      <c r="A106" s="13" t="s">
        <v>74</v>
      </c>
      <c r="B106" s="13">
        <v>1</v>
      </c>
      <c r="C106" s="16">
        <v>1</v>
      </c>
      <c r="D106" s="17">
        <v>-16.8483580229032</v>
      </c>
      <c r="E106" s="19">
        <f t="shared" ref="E106:E117" si="114">D105</f>
        <v>-15.5555841329032</v>
      </c>
      <c r="F106" s="16" t="s">
        <v>73</v>
      </c>
      <c r="G106" s="13">
        <v>2</v>
      </c>
      <c r="H106" s="18">
        <f t="shared" si="97"/>
        <v>-16.8483580229032</v>
      </c>
      <c r="I106" s="18">
        <f t="shared" si="98"/>
        <v>256.301641977097</v>
      </c>
      <c r="J106" s="18">
        <f t="shared" si="99"/>
        <v>0.00167317558124248</v>
      </c>
      <c r="K106" s="18">
        <f t="shared" si="100"/>
        <v>75.9047916666667</v>
      </c>
      <c r="L106" s="18">
        <f t="shared" si="101"/>
        <v>0.759047916666667</v>
      </c>
      <c r="M106" s="13" t="s">
        <v>73</v>
      </c>
      <c r="N106" s="13"/>
      <c r="O106" s="18">
        <f t="shared" ref="O106:O116" si="115">L106+O105-P105-N106</f>
        <v>1.51655905381339</v>
      </c>
      <c r="P106" s="18">
        <f t="shared" si="102"/>
        <v>0.00253746957635276</v>
      </c>
      <c r="Q106" s="23">
        <f t="shared" si="103"/>
        <v>0.000532868611034079</v>
      </c>
      <c r="R106" s="18">
        <f t="shared" si="104"/>
        <v>0.1594000625</v>
      </c>
      <c r="S106" s="24">
        <f t="shared" si="105"/>
        <v>0.00334296362671802</v>
      </c>
      <c r="T106" s="3">
        <v>0.01</v>
      </c>
      <c r="U106" s="25">
        <f t="shared" si="106"/>
        <v>3.34296362671802e-5</v>
      </c>
      <c r="V106" s="24"/>
      <c r="W106" s="3"/>
      <c r="X106" s="3"/>
      <c r="Y106" s="27"/>
      <c r="Z106" s="3"/>
      <c r="AA106" s="26"/>
      <c r="AB106" s="3"/>
      <c r="AC106" s="3"/>
      <c r="AD106" s="26"/>
      <c r="AE106" s="24">
        <v>0.001</v>
      </c>
      <c r="AF106" s="3">
        <v>0.49</v>
      </c>
      <c r="AG106" s="25">
        <f t="shared" si="107"/>
        <v>0.00049</v>
      </c>
      <c r="AH106" s="34"/>
      <c r="AI106" s="3"/>
      <c r="AJ106" s="25"/>
      <c r="AK106" s="35"/>
      <c r="AL106" s="26"/>
      <c r="AM106" s="26"/>
      <c r="AN106" s="35"/>
      <c r="AO106" s="26"/>
      <c r="AP106" s="25"/>
      <c r="AQ106" s="3">
        <v>0.01</v>
      </c>
      <c r="AR106" s="3">
        <v>0.5</v>
      </c>
      <c r="AS106" s="3">
        <f t="shared" si="108"/>
        <v>0.005</v>
      </c>
      <c r="AT106" s="2">
        <f t="shared" si="109"/>
        <v>0.00552342963626718</v>
      </c>
      <c r="AU106" s="28">
        <f t="shared" si="110"/>
        <v>28.47</v>
      </c>
      <c r="AV106" s="1">
        <f t="shared" si="111"/>
        <v>0.26</v>
      </c>
      <c r="AW106" s="2">
        <f t="shared" si="112"/>
        <v>0.0173333333333333</v>
      </c>
      <c r="AX106" s="1">
        <f t="shared" si="113"/>
        <v>4.74817298312873</v>
      </c>
    </row>
    <row r="107" s="1" customFormat="1" spans="1:50">
      <c r="A107" s="13" t="s">
        <v>38</v>
      </c>
      <c r="B107" s="13">
        <f>H11</f>
        <v>0.21</v>
      </c>
      <c r="C107" s="16">
        <v>2</v>
      </c>
      <c r="D107" s="17">
        <v>-10.0995834288214</v>
      </c>
      <c r="E107" s="19">
        <f t="shared" si="114"/>
        <v>-16.8483580229032</v>
      </c>
      <c r="F107" s="16" t="s">
        <v>73</v>
      </c>
      <c r="G107" s="13">
        <v>3</v>
      </c>
      <c r="H107" s="18">
        <f t="shared" si="97"/>
        <v>-10.0995834288214</v>
      </c>
      <c r="I107" s="18">
        <f t="shared" si="98"/>
        <v>263.050416571179</v>
      </c>
      <c r="J107" s="18">
        <f t="shared" si="99"/>
        <v>0.0044343320607926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si="115"/>
        <v>2.2730695009037</v>
      </c>
      <c r="P107" s="18">
        <f t="shared" si="102"/>
        <v>0.0100795449642671</v>
      </c>
      <c r="Q107" s="23">
        <f t="shared" si="103"/>
        <v>0.00211670444249609</v>
      </c>
      <c r="R107" s="18">
        <f t="shared" si="104"/>
        <v>0.1594000625</v>
      </c>
      <c r="S107" s="24">
        <f t="shared" si="105"/>
        <v>0.0132791945580077</v>
      </c>
      <c r="T107" s="3">
        <v>0.01</v>
      </c>
      <c r="U107" s="25">
        <f t="shared" si="106"/>
        <v>0.000132791945580077</v>
      </c>
      <c r="V107" s="24"/>
      <c r="W107" s="3"/>
      <c r="X107" s="3"/>
      <c r="Y107" s="27"/>
      <c r="Z107" s="3"/>
      <c r="AA107" s="26"/>
      <c r="AB107" s="3"/>
      <c r="AC107" s="3"/>
      <c r="AD107" s="26"/>
      <c r="AE107" s="24">
        <v>0.001</v>
      </c>
      <c r="AF107" s="3">
        <v>0.49</v>
      </c>
      <c r="AG107" s="25">
        <f t="shared" si="107"/>
        <v>0.00049</v>
      </c>
      <c r="AH107" s="34"/>
      <c r="AI107" s="3"/>
      <c r="AJ107" s="25"/>
      <c r="AK107" s="35"/>
      <c r="AL107" s="26"/>
      <c r="AM107" s="26"/>
      <c r="AN107" s="35"/>
      <c r="AO107" s="26"/>
      <c r="AP107" s="25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0.00562279194558008</v>
      </c>
      <c r="AU107" s="28">
        <f t="shared" si="110"/>
        <v>28.47</v>
      </c>
      <c r="AV107" s="1">
        <f t="shared" si="111"/>
        <v>0.26</v>
      </c>
      <c r="AW107" s="2">
        <f t="shared" si="112"/>
        <v>0.0173333333333333</v>
      </c>
      <c r="AX107" s="1">
        <f t="shared" si="113"/>
        <v>4.83358901332906</v>
      </c>
    </row>
    <row r="108" s="1" customFormat="1" spans="1:50">
      <c r="A108" s="13"/>
      <c r="B108" s="13"/>
      <c r="C108" s="16">
        <v>3</v>
      </c>
      <c r="D108" s="17">
        <v>-9.01556983196774</v>
      </c>
      <c r="E108" s="19">
        <f t="shared" si="114"/>
        <v>-10.0995834288214</v>
      </c>
      <c r="F108" s="16" t="s">
        <v>73</v>
      </c>
      <c r="G108" s="13">
        <v>4</v>
      </c>
      <c r="H108" s="18">
        <f t="shared" si="97"/>
        <v>-9.01556983196774</v>
      </c>
      <c r="I108" s="18">
        <f t="shared" si="98"/>
        <v>264.134430168032</v>
      </c>
      <c r="J108" s="18">
        <f t="shared" si="99"/>
        <v>0.0051618086950305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3.0220378726061</v>
      </c>
      <c r="P108" s="18">
        <f t="shared" si="102"/>
        <v>0.0155991813675296</v>
      </c>
      <c r="Q108" s="23">
        <f t="shared" si="103"/>
        <v>0.00327582808718122</v>
      </c>
      <c r="R108" s="18">
        <f t="shared" si="104"/>
        <v>0.1594000625</v>
      </c>
      <c r="S108" s="24">
        <f t="shared" si="105"/>
        <v>0.0205509837060523</v>
      </c>
      <c r="T108" s="3">
        <v>0.01</v>
      </c>
      <c r="U108" s="25">
        <f t="shared" si="106"/>
        <v>0.000205509837060523</v>
      </c>
      <c r="V108" s="24"/>
      <c r="W108" s="3"/>
      <c r="X108" s="3"/>
      <c r="Y108" s="27"/>
      <c r="Z108" s="3"/>
      <c r="AA108" s="26"/>
      <c r="AB108" s="3"/>
      <c r="AC108" s="3"/>
      <c r="AD108" s="26"/>
      <c r="AE108" s="24">
        <v>0.001</v>
      </c>
      <c r="AF108" s="3">
        <v>0.49</v>
      </c>
      <c r="AG108" s="25">
        <f t="shared" si="107"/>
        <v>0.00049</v>
      </c>
      <c r="AH108" s="34"/>
      <c r="AI108" s="3"/>
      <c r="AJ108" s="25"/>
      <c r="AK108" s="35"/>
      <c r="AL108" s="26"/>
      <c r="AM108" s="26"/>
      <c r="AN108" s="35"/>
      <c r="AO108" s="26"/>
      <c r="AP108" s="25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0.00569550983706052</v>
      </c>
      <c r="AU108" s="28">
        <f t="shared" si="110"/>
        <v>28.47</v>
      </c>
      <c r="AV108" s="1">
        <f t="shared" si="111"/>
        <v>0.26</v>
      </c>
      <c r="AW108" s="2">
        <f t="shared" si="112"/>
        <v>0.0173333333333333</v>
      </c>
      <c r="AX108" s="1">
        <f t="shared" si="113"/>
        <v>4.89610037863196</v>
      </c>
    </row>
    <row r="109" s="1" customFormat="1" spans="1:50">
      <c r="A109" s="13"/>
      <c r="B109" s="13"/>
      <c r="C109" s="16">
        <v>4</v>
      </c>
      <c r="D109" s="17">
        <v>-2.14180769906667</v>
      </c>
      <c r="E109" s="19">
        <f t="shared" si="114"/>
        <v>-9.01556983196774</v>
      </c>
      <c r="F109" s="16" t="s">
        <v>73</v>
      </c>
      <c r="G109" s="13">
        <v>5</v>
      </c>
      <c r="H109" s="18">
        <f t="shared" si="97"/>
        <v>-2.14180769906667</v>
      </c>
      <c r="I109" s="18">
        <f t="shared" si="98"/>
        <v>271.008192300933</v>
      </c>
      <c r="J109" s="18">
        <f t="shared" si="99"/>
        <v>0.0131479799867257</v>
      </c>
      <c r="K109" s="18">
        <f t="shared" si="100"/>
        <v>75.9047916666667</v>
      </c>
      <c r="L109" s="18">
        <f t="shared" si="101"/>
        <v>0.759047916666667</v>
      </c>
      <c r="M109" s="13" t="s">
        <v>75</v>
      </c>
      <c r="N109" s="18">
        <f>(O108-P108)*$C$22/100</f>
        <v>2.85611675667664</v>
      </c>
      <c r="O109" s="18">
        <f t="shared" si="115"/>
        <v>0.909369851228595</v>
      </c>
      <c r="P109" s="18">
        <f t="shared" si="102"/>
        <v>0.0119563766044853</v>
      </c>
      <c r="Q109" s="23">
        <f t="shared" si="103"/>
        <v>0.00251083908694191</v>
      </c>
      <c r="R109" s="18">
        <f t="shared" si="104"/>
        <v>0.1594000625</v>
      </c>
      <c r="S109" s="24">
        <f t="shared" si="105"/>
        <v>0.0157518074181553</v>
      </c>
      <c r="T109" s="3">
        <v>0.01</v>
      </c>
      <c r="U109" s="25">
        <f t="shared" si="106"/>
        <v>0.000157518074181553</v>
      </c>
      <c r="V109" s="24"/>
      <c r="W109" s="3"/>
      <c r="X109" s="3"/>
      <c r="Y109" s="27"/>
      <c r="Z109" s="3"/>
      <c r="AA109" s="26"/>
      <c r="AB109" s="3"/>
      <c r="AC109" s="3"/>
      <c r="AD109" s="26"/>
      <c r="AE109" s="24">
        <v>0.001</v>
      </c>
      <c r="AF109" s="3">
        <v>0.49</v>
      </c>
      <c r="AG109" s="25">
        <f t="shared" si="107"/>
        <v>0.00049</v>
      </c>
      <c r="AH109" s="34"/>
      <c r="AI109" s="3"/>
      <c r="AJ109" s="25"/>
      <c r="AK109" s="35"/>
      <c r="AL109" s="26"/>
      <c r="AM109" s="26"/>
      <c r="AN109" s="35"/>
      <c r="AO109" s="26"/>
      <c r="AP109" s="25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0.00564751807418155</v>
      </c>
      <c r="AU109" s="28">
        <f t="shared" si="110"/>
        <v>28.47</v>
      </c>
      <c r="AV109" s="1">
        <f t="shared" si="111"/>
        <v>0.26</v>
      </c>
      <c r="AW109" s="2">
        <f t="shared" si="112"/>
        <v>0.0173333333333333</v>
      </c>
      <c r="AX109" s="1">
        <f t="shared" si="113"/>
        <v>4.85484463592847</v>
      </c>
    </row>
    <row r="110" s="1" customFormat="1" spans="1:52">
      <c r="A110" s="13"/>
      <c r="B110" s="13"/>
      <c r="C110" s="16">
        <v>5</v>
      </c>
      <c r="D110" s="17">
        <v>2.79880670429032</v>
      </c>
      <c r="E110" s="19">
        <f t="shared" si="114"/>
        <v>-2.14180769906667</v>
      </c>
      <c r="F110" s="16" t="s">
        <v>75</v>
      </c>
      <c r="G110" s="13">
        <v>6</v>
      </c>
      <c r="H110" s="18">
        <f t="shared" si="97"/>
        <v>2.79880670429032</v>
      </c>
      <c r="I110" s="18">
        <f t="shared" si="98"/>
        <v>275.94880670429</v>
      </c>
      <c r="J110" s="18">
        <f t="shared" si="99"/>
        <v>0.0250162848260114</v>
      </c>
      <c r="K110" s="18">
        <f t="shared" si="100"/>
        <v>75.9047916666667</v>
      </c>
      <c r="L110" s="18">
        <f t="shared" si="101"/>
        <v>0.759047916666667</v>
      </c>
      <c r="M110" s="13" t="s">
        <v>73</v>
      </c>
      <c r="N110" s="13"/>
      <c r="O110" s="18">
        <f t="shared" si="115"/>
        <v>1.65646139129078</v>
      </c>
      <c r="P110" s="18">
        <f t="shared" si="102"/>
        <v>0.0414385099678212</v>
      </c>
      <c r="Q110" s="23">
        <f t="shared" si="103"/>
        <v>0.00870208709324245</v>
      </c>
      <c r="R110" s="18">
        <f t="shared" si="104"/>
        <v>0.1594000625</v>
      </c>
      <c r="S110" s="24">
        <f t="shared" si="105"/>
        <v>0.0545927458042399</v>
      </c>
      <c r="T110" s="3">
        <v>0.01</v>
      </c>
      <c r="U110" s="25">
        <f t="shared" si="106"/>
        <v>0.000545927458042399</v>
      </c>
      <c r="V110" s="24"/>
      <c r="W110" s="3"/>
      <c r="X110" s="3"/>
      <c r="Y110" s="27"/>
      <c r="Z110" s="3"/>
      <c r="AA110" s="26"/>
      <c r="AB110" s="3"/>
      <c r="AC110" s="3"/>
      <c r="AD110" s="26"/>
      <c r="AE110" s="24">
        <v>0.001</v>
      </c>
      <c r="AF110" s="3">
        <v>0.49</v>
      </c>
      <c r="AG110" s="25">
        <f t="shared" si="107"/>
        <v>0.00049</v>
      </c>
      <c r="AH110" s="34"/>
      <c r="AI110" s="3"/>
      <c r="AJ110" s="25"/>
      <c r="AK110" s="35"/>
      <c r="AL110" s="26"/>
      <c r="AM110" s="26"/>
      <c r="AN110" s="35"/>
      <c r="AO110" s="26"/>
      <c r="AP110" s="25"/>
      <c r="AQ110" s="3">
        <v>0.01</v>
      </c>
      <c r="AR110" s="3">
        <v>0.5</v>
      </c>
      <c r="AS110" s="3">
        <f t="shared" si="108"/>
        <v>0.005</v>
      </c>
      <c r="AT110" s="2">
        <f t="shared" si="109"/>
        <v>0.0060359274580424</v>
      </c>
      <c r="AU110" s="28">
        <f t="shared" si="110"/>
        <v>28.47</v>
      </c>
      <c r="AV110" s="1">
        <f t="shared" si="111"/>
        <v>0.26</v>
      </c>
      <c r="AW110" s="2">
        <f t="shared" si="112"/>
        <v>0.0173333333333333</v>
      </c>
      <c r="AX110" s="1">
        <f t="shared" si="113"/>
        <v>5.18873771763488</v>
      </c>
      <c r="AZ110" s="2"/>
    </row>
    <row r="111" s="1" customFormat="1" spans="1:52">
      <c r="A111" s="13"/>
      <c r="B111" s="13"/>
      <c r="C111" s="16">
        <v>6</v>
      </c>
      <c r="D111" s="17">
        <v>6.82609953176667</v>
      </c>
      <c r="E111" s="19">
        <f t="shared" si="114"/>
        <v>2.79880670429032</v>
      </c>
      <c r="F111" s="16" t="s">
        <v>73</v>
      </c>
      <c r="G111" s="13">
        <v>7</v>
      </c>
      <c r="H111" s="18">
        <f t="shared" si="97"/>
        <v>6.82609953176667</v>
      </c>
      <c r="I111" s="18">
        <f t="shared" si="98"/>
        <v>279.976099531767</v>
      </c>
      <c r="J111" s="18">
        <f t="shared" si="99"/>
        <v>0.0415574903939546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2.37407079798962</v>
      </c>
      <c r="P111" s="18">
        <f t="shared" si="102"/>
        <v>0.0986604243820219</v>
      </c>
      <c r="Q111" s="23">
        <f t="shared" si="103"/>
        <v>0.0207186891202246</v>
      </c>
      <c r="R111" s="18">
        <f t="shared" si="104"/>
        <v>0.1594000625</v>
      </c>
      <c r="S111" s="24">
        <f t="shared" si="105"/>
        <v>0.129979178146336</v>
      </c>
      <c r="T111" s="3">
        <v>0.01</v>
      </c>
      <c r="U111" s="25">
        <f t="shared" si="106"/>
        <v>0.00129979178146336</v>
      </c>
      <c r="V111" s="24"/>
      <c r="W111" s="3"/>
      <c r="X111" s="3"/>
      <c r="Y111" s="27"/>
      <c r="Z111" s="3"/>
      <c r="AA111" s="26"/>
      <c r="AB111" s="3"/>
      <c r="AC111" s="3"/>
      <c r="AD111" s="26"/>
      <c r="AE111" s="24">
        <v>0.001</v>
      </c>
      <c r="AF111" s="3">
        <v>0.49</v>
      </c>
      <c r="AG111" s="25">
        <f t="shared" si="107"/>
        <v>0.00049</v>
      </c>
      <c r="AH111" s="34"/>
      <c r="AI111" s="3"/>
      <c r="AJ111" s="25"/>
      <c r="AK111" s="35"/>
      <c r="AL111" s="26"/>
      <c r="AM111" s="26"/>
      <c r="AN111" s="35"/>
      <c r="AO111" s="26"/>
      <c r="AP111" s="25"/>
      <c r="AQ111" s="3">
        <v>0.01</v>
      </c>
      <c r="AR111" s="3">
        <v>0.5</v>
      </c>
      <c r="AS111" s="3">
        <f t="shared" si="108"/>
        <v>0.005</v>
      </c>
      <c r="AT111" s="2">
        <f t="shared" si="109"/>
        <v>0.00678979178146336</v>
      </c>
      <c r="AU111" s="28">
        <f t="shared" si="110"/>
        <v>28.47</v>
      </c>
      <c r="AV111" s="1">
        <f t="shared" si="111"/>
        <v>0.26</v>
      </c>
      <c r="AW111" s="2">
        <f t="shared" si="112"/>
        <v>0.0173333333333333</v>
      </c>
      <c r="AX111" s="1">
        <f t="shared" si="113"/>
        <v>5.83679127296741</v>
      </c>
      <c r="AZ111" s="2"/>
    </row>
    <row r="112" s="1" customFormat="1" spans="1:52">
      <c r="A112" s="13"/>
      <c r="B112" s="13"/>
      <c r="C112" s="16">
        <v>7</v>
      </c>
      <c r="D112" s="17">
        <v>9.48520152264516</v>
      </c>
      <c r="E112" s="19">
        <f t="shared" si="114"/>
        <v>6.82609953176667</v>
      </c>
      <c r="F112" s="16" t="s">
        <v>73</v>
      </c>
      <c r="G112" s="13">
        <v>8</v>
      </c>
      <c r="H112" s="18">
        <f t="shared" si="97"/>
        <v>9.48520152264516</v>
      </c>
      <c r="I112" s="18">
        <f t="shared" si="98"/>
        <v>282.635201522645</v>
      </c>
      <c r="J112" s="18">
        <f t="shared" si="99"/>
        <v>0.0576430933920727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3.03445829027427</v>
      </c>
      <c r="P112" s="18">
        <f t="shared" si="102"/>
        <v>0.174915562620629</v>
      </c>
      <c r="Q112" s="23">
        <f t="shared" si="103"/>
        <v>0.0367322681503321</v>
      </c>
      <c r="R112" s="18">
        <f t="shared" si="104"/>
        <v>0.1594000625</v>
      </c>
      <c r="S112" s="24">
        <f t="shared" si="105"/>
        <v>0.230440738693763</v>
      </c>
      <c r="T112" s="3">
        <v>0.01</v>
      </c>
      <c r="U112" s="25">
        <f t="shared" si="106"/>
        <v>0.00230440738693763</v>
      </c>
      <c r="V112" s="24"/>
      <c r="W112" s="3"/>
      <c r="X112" s="3"/>
      <c r="Y112" s="27"/>
      <c r="Z112" s="3"/>
      <c r="AA112" s="26"/>
      <c r="AB112" s="3"/>
      <c r="AC112" s="3"/>
      <c r="AD112" s="26"/>
      <c r="AE112" s="24">
        <v>0.001</v>
      </c>
      <c r="AF112" s="3">
        <v>0.49</v>
      </c>
      <c r="AG112" s="25">
        <f t="shared" si="107"/>
        <v>0.00049</v>
      </c>
      <c r="AH112" s="34"/>
      <c r="AI112" s="3"/>
      <c r="AJ112" s="25"/>
      <c r="AK112" s="35"/>
      <c r="AL112" s="26"/>
      <c r="AM112" s="26"/>
      <c r="AN112" s="35"/>
      <c r="AO112" s="26"/>
      <c r="AP112" s="25"/>
      <c r="AQ112" s="3">
        <v>0.01</v>
      </c>
      <c r="AR112" s="3">
        <v>0.5</v>
      </c>
      <c r="AS112" s="3">
        <f t="shared" si="108"/>
        <v>0.005</v>
      </c>
      <c r="AT112" s="2">
        <f t="shared" si="109"/>
        <v>0.00779440738693763</v>
      </c>
      <c r="AU112" s="28">
        <f t="shared" si="110"/>
        <v>28.47</v>
      </c>
      <c r="AV112" s="1">
        <f t="shared" si="111"/>
        <v>0.26</v>
      </c>
      <c r="AW112" s="2">
        <f t="shared" si="112"/>
        <v>0.0173333333333333</v>
      </c>
      <c r="AX112" s="1">
        <f t="shared" si="113"/>
        <v>6.70040120202702</v>
      </c>
      <c r="AZ112" s="2"/>
    </row>
    <row r="113" s="1" customFormat="1" spans="1:52">
      <c r="A113" s="13"/>
      <c r="B113" s="13"/>
      <c r="C113" s="16">
        <v>8</v>
      </c>
      <c r="D113" s="17">
        <v>9.47441918783871</v>
      </c>
      <c r="E113" s="19">
        <f t="shared" si="114"/>
        <v>9.48520152264516</v>
      </c>
      <c r="F113" s="16" t="s">
        <v>73</v>
      </c>
      <c r="G113" s="13">
        <v>9</v>
      </c>
      <c r="H113" s="18">
        <f t="shared" si="97"/>
        <v>9.47441918783871</v>
      </c>
      <c r="I113" s="18">
        <f t="shared" si="98"/>
        <v>282.624419187839</v>
      </c>
      <c r="J113" s="18">
        <f t="shared" si="99"/>
        <v>0.0575673831632962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3.61859064432031</v>
      </c>
      <c r="P113" s="18">
        <f t="shared" si="102"/>
        <v>0.208312794132706</v>
      </c>
      <c r="Q113" s="23">
        <f t="shared" si="103"/>
        <v>0.0437456867678682</v>
      </c>
      <c r="R113" s="18">
        <f t="shared" si="104"/>
        <v>0.1594000625</v>
      </c>
      <c r="S113" s="24">
        <f t="shared" si="105"/>
        <v>0.274439583534468</v>
      </c>
      <c r="T113" s="3">
        <v>0.01</v>
      </c>
      <c r="U113" s="25">
        <f t="shared" si="106"/>
        <v>0.00274439583534468</v>
      </c>
      <c r="V113" s="24"/>
      <c r="W113" s="3"/>
      <c r="X113" s="3"/>
      <c r="Y113" s="27"/>
      <c r="Z113" s="3"/>
      <c r="AA113" s="26"/>
      <c r="AB113" s="3"/>
      <c r="AC113" s="3"/>
      <c r="AD113" s="26"/>
      <c r="AE113" s="24">
        <v>0.001</v>
      </c>
      <c r="AF113" s="3">
        <v>0.49</v>
      </c>
      <c r="AG113" s="25">
        <f t="shared" si="107"/>
        <v>0.00049</v>
      </c>
      <c r="AH113" s="34"/>
      <c r="AI113" s="3"/>
      <c r="AJ113" s="25"/>
      <c r="AK113" s="35"/>
      <c r="AL113" s="26"/>
      <c r="AM113" s="26"/>
      <c r="AN113" s="35"/>
      <c r="AO113" s="26"/>
      <c r="AP113" s="25"/>
      <c r="AQ113" s="3">
        <v>0.01</v>
      </c>
      <c r="AR113" s="3">
        <v>0.5</v>
      </c>
      <c r="AS113" s="3">
        <f t="shared" si="108"/>
        <v>0.005</v>
      </c>
      <c r="AT113" s="2">
        <f t="shared" si="109"/>
        <v>0.00823439583534468</v>
      </c>
      <c r="AU113" s="28">
        <f t="shared" si="110"/>
        <v>28.47</v>
      </c>
      <c r="AV113" s="1">
        <f t="shared" si="111"/>
        <v>0.26</v>
      </c>
      <c r="AW113" s="2">
        <f t="shared" si="112"/>
        <v>0.0173333333333333</v>
      </c>
      <c r="AX113" s="1">
        <f t="shared" si="113"/>
        <v>7.07863382219071</v>
      </c>
      <c r="AZ113" s="2"/>
    </row>
    <row r="114" s="1" customFormat="1" spans="1:52">
      <c r="A114" s="13"/>
      <c r="B114" s="13"/>
      <c r="C114" s="16">
        <v>9</v>
      </c>
      <c r="D114" s="17">
        <v>5.23322237386667</v>
      </c>
      <c r="E114" s="19">
        <f t="shared" si="114"/>
        <v>9.47441918783871</v>
      </c>
      <c r="F114" s="16" t="s">
        <v>73</v>
      </c>
      <c r="G114" s="13">
        <v>10</v>
      </c>
      <c r="H114" s="18">
        <f t="shared" si="97"/>
        <v>5.23322237386667</v>
      </c>
      <c r="I114" s="18">
        <f t="shared" si="98"/>
        <v>278.383222373867</v>
      </c>
      <c r="J114" s="18">
        <f t="shared" si="99"/>
        <v>0.0340587340151032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4.16932576685427</v>
      </c>
      <c r="P114" s="18">
        <f t="shared" si="102"/>
        <v>0.142001957315606</v>
      </c>
      <c r="Q114" s="23">
        <f t="shared" si="103"/>
        <v>0.0298204110362772</v>
      </c>
      <c r="R114" s="18">
        <f t="shared" si="104"/>
        <v>0.1594000625</v>
      </c>
      <c r="S114" s="24">
        <f t="shared" si="105"/>
        <v>0.187079042307635</v>
      </c>
      <c r="T114" s="3">
        <v>0.01</v>
      </c>
      <c r="U114" s="25">
        <f t="shared" si="106"/>
        <v>0.00187079042307635</v>
      </c>
      <c r="V114" s="24"/>
      <c r="W114" s="3"/>
      <c r="X114" s="3"/>
      <c r="Y114" s="27"/>
      <c r="Z114" s="3"/>
      <c r="AA114" s="26"/>
      <c r="AB114" s="3"/>
      <c r="AC114" s="3"/>
      <c r="AD114" s="26"/>
      <c r="AE114" s="24">
        <v>0.001</v>
      </c>
      <c r="AF114" s="3">
        <v>0.49</v>
      </c>
      <c r="AG114" s="25">
        <f t="shared" si="107"/>
        <v>0.00049</v>
      </c>
      <c r="AH114" s="34"/>
      <c r="AI114" s="3"/>
      <c r="AJ114" s="25"/>
      <c r="AK114" s="35"/>
      <c r="AL114" s="26"/>
      <c r="AM114" s="26"/>
      <c r="AN114" s="35"/>
      <c r="AO114" s="26"/>
      <c r="AP114" s="25"/>
      <c r="AQ114" s="3">
        <v>0.01</v>
      </c>
      <c r="AR114" s="3">
        <v>0.5</v>
      </c>
      <c r="AS114" s="3">
        <f t="shared" si="108"/>
        <v>0.005</v>
      </c>
      <c r="AT114" s="2">
        <f t="shared" si="109"/>
        <v>0.00736079042307635</v>
      </c>
      <c r="AU114" s="28">
        <f t="shared" si="110"/>
        <v>28.47</v>
      </c>
      <c r="AV114" s="1">
        <f t="shared" si="111"/>
        <v>0.26</v>
      </c>
      <c r="AW114" s="2">
        <f t="shared" si="112"/>
        <v>0.0173333333333333</v>
      </c>
      <c r="AX114" s="1">
        <f t="shared" si="113"/>
        <v>6.32764577860067</v>
      </c>
      <c r="AZ114" s="2"/>
    </row>
    <row r="115" s="1" customFormat="1" spans="1:52">
      <c r="A115" s="13"/>
      <c r="B115" s="13"/>
      <c r="C115" s="16">
        <v>10</v>
      </c>
      <c r="D115" s="17">
        <v>-3.42650158367742</v>
      </c>
      <c r="E115" s="19">
        <f t="shared" si="114"/>
        <v>5.23322237386667</v>
      </c>
      <c r="F115" s="16" t="s">
        <v>73</v>
      </c>
      <c r="G115" s="13">
        <v>11</v>
      </c>
      <c r="H115" s="18">
        <f t="shared" si="97"/>
        <v>-3.42650158367742</v>
      </c>
      <c r="I115" s="18">
        <f t="shared" si="98"/>
        <v>269.723498416323</v>
      </c>
      <c r="J115" s="18">
        <f t="shared" si="99"/>
        <v>0.0110800127875071</v>
      </c>
      <c r="K115" s="18">
        <f t="shared" si="100"/>
        <v>75.9047916666667</v>
      </c>
      <c r="L115" s="18">
        <f t="shared" si="101"/>
        <v>0.759047916666667</v>
      </c>
      <c r="M115" s="13" t="s">
        <v>75</v>
      </c>
      <c r="N115" s="18">
        <f>(O114-P114)*$C$22/100</f>
        <v>3.82595761906173</v>
      </c>
      <c r="O115" s="18">
        <f t="shared" si="115"/>
        <v>0.9604141071436</v>
      </c>
      <c r="P115" s="18">
        <f t="shared" si="102"/>
        <v>0.0106414005884533</v>
      </c>
      <c r="Q115" s="23">
        <f t="shared" si="103"/>
        <v>0.00223469412357519</v>
      </c>
      <c r="R115" s="18">
        <f t="shared" si="104"/>
        <v>0.1594000625</v>
      </c>
      <c r="S115" s="24">
        <f t="shared" si="105"/>
        <v>0.0140194055668905</v>
      </c>
      <c r="T115" s="3">
        <v>0.01</v>
      </c>
      <c r="U115" s="25">
        <f t="shared" si="106"/>
        <v>0.000140194055668905</v>
      </c>
      <c r="V115" s="24"/>
      <c r="W115" s="3"/>
      <c r="X115" s="3"/>
      <c r="Y115" s="27"/>
      <c r="Z115" s="3"/>
      <c r="AA115" s="26"/>
      <c r="AB115" s="3"/>
      <c r="AC115" s="3"/>
      <c r="AD115" s="26"/>
      <c r="AE115" s="24">
        <v>0.001</v>
      </c>
      <c r="AF115" s="3">
        <v>0.49</v>
      </c>
      <c r="AG115" s="25">
        <f t="shared" si="107"/>
        <v>0.00049</v>
      </c>
      <c r="AH115" s="34"/>
      <c r="AI115" s="3"/>
      <c r="AJ115" s="25"/>
      <c r="AK115" s="35"/>
      <c r="AL115" s="26"/>
      <c r="AM115" s="26"/>
      <c r="AN115" s="35"/>
      <c r="AO115" s="26"/>
      <c r="AP115" s="25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0.00563019405566891</v>
      </c>
      <c r="AU115" s="28">
        <f t="shared" si="110"/>
        <v>28.47</v>
      </c>
      <c r="AV115" s="1">
        <f t="shared" si="111"/>
        <v>0.26</v>
      </c>
      <c r="AW115" s="2">
        <f t="shared" si="112"/>
        <v>0.0173333333333333</v>
      </c>
      <c r="AX115" s="1">
        <f t="shared" si="113"/>
        <v>4.83995217923438</v>
      </c>
      <c r="AZ115" s="2"/>
    </row>
    <row r="116" s="1" customFormat="1" spans="1:52">
      <c r="A116" s="13"/>
      <c r="B116" s="13"/>
      <c r="C116" s="16">
        <v>11</v>
      </c>
      <c r="D116" s="17">
        <v>-9.84998267866667</v>
      </c>
      <c r="E116" s="19">
        <f t="shared" si="114"/>
        <v>-3.42650158367742</v>
      </c>
      <c r="F116" s="16" t="s">
        <v>75</v>
      </c>
      <c r="G116" s="13">
        <v>12</v>
      </c>
      <c r="H116" s="18">
        <f t="shared" si="97"/>
        <v>-9.84998267866667</v>
      </c>
      <c r="I116" s="18">
        <f t="shared" si="98"/>
        <v>263.300017321333</v>
      </c>
      <c r="J116" s="18">
        <f t="shared" si="99"/>
        <v>0.00459269069738589</v>
      </c>
      <c r="K116" s="18">
        <f t="shared" si="100"/>
        <v>75.9047916666667</v>
      </c>
      <c r="L116" s="18">
        <f t="shared" si="101"/>
        <v>0.759047916666667</v>
      </c>
      <c r="M116" s="13" t="s">
        <v>73</v>
      </c>
      <c r="N116" s="13"/>
      <c r="O116" s="18">
        <f t="shared" si="115"/>
        <v>1.70882062322181</v>
      </c>
      <c r="P116" s="18">
        <f t="shared" si="102"/>
        <v>0.00784808457977198</v>
      </c>
      <c r="Q116" s="23">
        <f t="shared" si="103"/>
        <v>0.00164809776175212</v>
      </c>
      <c r="R116" s="18">
        <f t="shared" si="104"/>
        <v>0.1594000625</v>
      </c>
      <c r="S116" s="24">
        <f t="shared" si="105"/>
        <v>0.0103393796458023</v>
      </c>
      <c r="T116" s="3">
        <v>0.01</v>
      </c>
      <c r="U116" s="25">
        <f t="shared" si="106"/>
        <v>0.000103393796458023</v>
      </c>
      <c r="V116" s="24"/>
      <c r="W116" s="3"/>
      <c r="X116" s="3"/>
      <c r="Y116" s="27"/>
      <c r="Z116" s="3"/>
      <c r="AA116" s="26"/>
      <c r="AB116" s="3"/>
      <c r="AC116" s="3"/>
      <c r="AD116" s="26"/>
      <c r="AE116" s="24">
        <v>0.001</v>
      </c>
      <c r="AF116" s="3">
        <v>0.49</v>
      </c>
      <c r="AG116" s="25">
        <f t="shared" si="107"/>
        <v>0.00049</v>
      </c>
      <c r="AH116" s="34"/>
      <c r="AI116" s="3"/>
      <c r="AJ116" s="25"/>
      <c r="AK116" s="35"/>
      <c r="AL116" s="26"/>
      <c r="AM116" s="26"/>
      <c r="AN116" s="35"/>
      <c r="AO116" s="26"/>
      <c r="AP116" s="25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0.00559339379645802</v>
      </c>
      <c r="AU116" s="28">
        <f t="shared" si="110"/>
        <v>28.47</v>
      </c>
      <c r="AV116" s="1">
        <f t="shared" si="111"/>
        <v>0.26</v>
      </c>
      <c r="AW116" s="2">
        <f t="shared" si="112"/>
        <v>0.0173333333333333</v>
      </c>
      <c r="AX116" s="1">
        <f t="shared" si="113"/>
        <v>4.80831712491778</v>
      </c>
      <c r="AY116" s="1">
        <f>SUM(AX105:AX116)</f>
        <v>64.850026007962</v>
      </c>
      <c r="AZ116" s="2"/>
    </row>
    <row r="117" s="1" customFormat="1" spans="1:46">
      <c r="A117" s="13"/>
      <c r="B117" s="13"/>
      <c r="C117" s="16">
        <v>12</v>
      </c>
      <c r="D117" s="17">
        <v>-14.3507202945484</v>
      </c>
      <c r="E117" s="19">
        <f t="shared" si="114"/>
        <v>-9.84998267866667</v>
      </c>
      <c r="F117" s="16" t="s">
        <v>73</v>
      </c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AT117" s="2"/>
    </row>
  </sheetData>
  <mergeCells count="64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A41:B41"/>
    <mergeCell ref="S56:U56"/>
    <mergeCell ref="A57:B57"/>
    <mergeCell ref="S72:U72"/>
    <mergeCell ref="V72:X72"/>
    <mergeCell ref="Y72:AA72"/>
    <mergeCell ref="AB72:AD72"/>
    <mergeCell ref="AE72:AG72"/>
    <mergeCell ref="AH72:AJ72"/>
    <mergeCell ref="AK72:AM72"/>
    <mergeCell ref="AN72:AP72"/>
    <mergeCell ref="AQ72:AS72"/>
    <mergeCell ref="A73:B73"/>
    <mergeCell ref="S88:U88"/>
    <mergeCell ref="V88:X88"/>
    <mergeCell ref="Y88:AA88"/>
    <mergeCell ref="AB88:AD88"/>
    <mergeCell ref="AE88:AG88"/>
    <mergeCell ref="AH88:AJ88"/>
    <mergeCell ref="AK88:AM88"/>
    <mergeCell ref="AN88:AP88"/>
    <mergeCell ref="AQ88:AS88"/>
    <mergeCell ref="A89:B89"/>
    <mergeCell ref="S103:U103"/>
    <mergeCell ref="V103:X103"/>
    <mergeCell ref="Y103:AA103"/>
    <mergeCell ref="AB103:AD103"/>
    <mergeCell ref="AE103:AG103"/>
    <mergeCell ref="AH103:AJ103"/>
    <mergeCell ref="AK103:AM103"/>
    <mergeCell ref="AN103:AP103"/>
    <mergeCell ref="AQ103:AS103"/>
    <mergeCell ref="A104:B104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9"/>
  <sheetViews>
    <sheetView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4.3333333333333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10</v>
      </c>
      <c r="B2" s="5" t="s">
        <v>11</v>
      </c>
      <c r="C2" s="3"/>
      <c r="D2" s="3"/>
      <c r="E2" s="6">
        <v>143.79</v>
      </c>
      <c r="F2" s="3">
        <v>1166.832</v>
      </c>
      <c r="G2" s="7">
        <f>(F2+F3+F4)/3</f>
        <v>1338.18733333333</v>
      </c>
      <c r="H2" s="3">
        <v>0.13</v>
      </c>
      <c r="I2" s="20">
        <f>(H2+H3+H4)/3</f>
        <v>0.12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14</v>
      </c>
      <c r="C3" s="3"/>
      <c r="D3" s="3"/>
      <c r="E3" s="8"/>
      <c r="F3" s="3">
        <v>1192.09</v>
      </c>
      <c r="G3" s="9"/>
      <c r="H3" s="3">
        <v>0.13</v>
      </c>
      <c r="I3" s="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</v>
      </c>
      <c r="B5" s="5" t="s">
        <v>16</v>
      </c>
      <c r="C5" s="3"/>
      <c r="D5" s="3"/>
      <c r="E5" s="6">
        <v>723.877745190653</v>
      </c>
      <c r="F5" s="3">
        <v>91.104</v>
      </c>
      <c r="G5" s="7">
        <f>(F5+F6)/2</f>
        <v>92.50925</v>
      </c>
      <c r="H5" s="3">
        <v>0.13</v>
      </c>
      <c r="I5" s="20">
        <f>(H5+H6)/2</f>
        <v>0.16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5</v>
      </c>
      <c r="B7" s="5"/>
      <c r="C7" s="3"/>
      <c r="D7" s="3"/>
      <c r="E7" s="12">
        <v>138.07397260274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6</v>
      </c>
      <c r="B8" s="5"/>
      <c r="C8" s="3"/>
      <c r="D8" s="3"/>
      <c r="E8" s="12">
        <v>0.27</v>
      </c>
      <c r="F8" s="3">
        <v>625.464</v>
      </c>
      <c r="G8" s="3"/>
      <c r="H8" s="3">
        <v>0.26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7</v>
      </c>
      <c r="B9" s="5"/>
      <c r="C9" s="3"/>
      <c r="D9" s="3"/>
      <c r="E9" s="12">
        <v>7.78</v>
      </c>
      <c r="F9" s="3">
        <v>341.64</v>
      </c>
      <c r="G9" s="3"/>
      <c r="H9" s="3">
        <v>0.26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8</v>
      </c>
      <c r="B10" s="5"/>
      <c r="C10" s="3"/>
      <c r="D10" s="3"/>
      <c r="E10" s="12">
        <v>0.456216939649303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9</v>
      </c>
      <c r="B11" s="5"/>
      <c r="C11" s="3"/>
      <c r="D11" s="3"/>
      <c r="E11" s="3">
        <v>0.03</v>
      </c>
      <c r="F11" s="3">
        <v>910.8575</v>
      </c>
      <c r="G11" s="3"/>
      <c r="H11" s="3">
        <v>0.21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AV38+AV54+BB70+AY86+AY102+BB102+AY117+AG70</f>
        <v>4546278.97409561</v>
      </c>
      <c r="J14" s="14" t="s">
        <v>22</v>
      </c>
      <c r="K14" s="14">
        <f>I14/(10000*1000)</f>
        <v>0.454627897409561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4">
        <v>6814959.41055932</v>
      </c>
      <c r="J15" s="14" t="s">
        <v>22</v>
      </c>
      <c r="K15" s="14">
        <f>I15/(10000*1000)</f>
        <v>0.681495941055932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1338.18733333333</v>
      </c>
      <c r="C27" s="16" t="s">
        <v>72</v>
      </c>
      <c r="D27" s="17">
        <v>-4.91841406116129</v>
      </c>
      <c r="E27" s="16"/>
      <c r="F27" s="16"/>
      <c r="G27" s="13">
        <v>1</v>
      </c>
      <c r="H27" s="18">
        <f t="shared" ref="H27:H38" si="0">E28</f>
        <v>-4.91841406116129</v>
      </c>
      <c r="I27" s="18">
        <f t="shared" ref="I27:I38" si="1">H27+273.15</f>
        <v>268.231585938839</v>
      </c>
      <c r="J27" s="18">
        <f t="shared" ref="J27:J38" si="2">EXP(($C$16*(I27-$C$14))/($C$17*I27*$C$14))</f>
        <v>0.00906443242919376</v>
      </c>
      <c r="K27" s="18">
        <f t="shared" ref="K27:K38" si="3">$B$27/12</f>
        <v>111.515611111111</v>
      </c>
      <c r="L27" s="18">
        <f t="shared" ref="L27:L38" si="4">K27*$B$28/100</f>
        <v>1.11515611111111</v>
      </c>
      <c r="M27" s="13" t="s">
        <v>73</v>
      </c>
      <c r="N27" s="13"/>
      <c r="O27" s="18">
        <f>L27</f>
        <v>1.11515611111111</v>
      </c>
      <c r="P27" s="18">
        <f t="shared" ref="P27:P38" si="5">O27*J27</f>
        <v>0.0101082572171692</v>
      </c>
      <c r="Q27" s="23">
        <f t="shared" ref="Q27:Q38" si="6">P27*$B$29</f>
        <v>0.0012129908660603</v>
      </c>
      <c r="R27" s="18">
        <f t="shared" ref="R27:R38" si="7">L27*$B$29</f>
        <v>0.133818733333333</v>
      </c>
      <c r="S27" s="24">
        <f t="shared" ref="S27:S38" si="8">Q27/R27</f>
        <v>0.00906443242919376</v>
      </c>
      <c r="T27" s="3">
        <v>0.01</v>
      </c>
      <c r="U27" s="25">
        <f t="shared" ref="U27:U38" si="9">S27*T27</f>
        <v>9.06443242919376e-5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0.0219906443242919</v>
      </c>
      <c r="AR27" s="28">
        <f t="shared" ref="AR27:AR38" si="15">$B$27/12</f>
        <v>111.515611111111</v>
      </c>
      <c r="AS27" s="1">
        <f t="shared" ref="AS27:AS38" si="16">$B$29</f>
        <v>0.12</v>
      </c>
      <c r="AT27" s="2">
        <f>$E$2/12</f>
        <v>11.9825</v>
      </c>
      <c r="AU27" s="1">
        <f t="shared" ref="AU27:AU38" si="17">AT27*10000*AS27*0.67*AR27*AQ27</f>
        <v>23625.2878930537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-11.8392701301936</v>
      </c>
      <c r="E28" s="19">
        <f t="shared" ref="E28:E39" si="18">D27</f>
        <v>-4.91841406116129</v>
      </c>
      <c r="F28" s="16" t="s">
        <v>73</v>
      </c>
      <c r="G28" s="13">
        <v>2</v>
      </c>
      <c r="H28" s="18">
        <f t="shared" si="0"/>
        <v>-11.8392701301936</v>
      </c>
      <c r="I28" s="18">
        <f t="shared" si="1"/>
        <v>261.310729869806</v>
      </c>
      <c r="J28" s="18">
        <f t="shared" si="2"/>
        <v>0.00346581808238157</v>
      </c>
      <c r="K28" s="18">
        <f t="shared" si="3"/>
        <v>111.515611111111</v>
      </c>
      <c r="L28" s="18">
        <f t="shared" si="4"/>
        <v>1.11515611111111</v>
      </c>
      <c r="M28" s="13" t="s">
        <v>73</v>
      </c>
      <c r="N28" s="13"/>
      <c r="O28" s="18">
        <f t="shared" ref="O28:O38" si="19">L28+O27-P27-N28</f>
        <v>2.22020396500505</v>
      </c>
      <c r="P28" s="18">
        <f t="shared" si="5"/>
        <v>0.00769482304848977</v>
      </c>
      <c r="Q28" s="23">
        <f t="shared" si="6"/>
        <v>0.000923378765818773</v>
      </c>
      <c r="R28" s="18">
        <f t="shared" si="7"/>
        <v>0.133818733333333</v>
      </c>
      <c r="S28" s="24">
        <f t="shared" si="8"/>
        <v>0.00690022049094351</v>
      </c>
      <c r="T28" s="3">
        <v>0.01</v>
      </c>
      <c r="U28" s="25">
        <f t="shared" si="9"/>
        <v>6.90022049094352e-5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0.0219690022049094</v>
      </c>
      <c r="AR28" s="28">
        <f t="shared" si="15"/>
        <v>111.515611111111</v>
      </c>
      <c r="AS28" s="1">
        <f t="shared" si="16"/>
        <v>0.12</v>
      </c>
      <c r="AT28" s="2">
        <f t="shared" ref="AT28:AT38" si="20">$E$2/12</f>
        <v>11.9825</v>
      </c>
      <c r="AU28" s="1">
        <f t="shared" si="17"/>
        <v>23602.037037213</v>
      </c>
    </row>
    <row r="29" s="1" customFormat="1" spans="1:47">
      <c r="A29" s="13" t="s">
        <v>38</v>
      </c>
      <c r="B29" s="13">
        <f>I2</f>
        <v>0.12</v>
      </c>
      <c r="C29" s="16">
        <v>2</v>
      </c>
      <c r="D29" s="17">
        <v>-1.37922954435714</v>
      </c>
      <c r="E29" s="19">
        <f t="shared" si="18"/>
        <v>-11.8392701301936</v>
      </c>
      <c r="F29" s="16" t="s">
        <v>73</v>
      </c>
      <c r="G29" s="13">
        <v>3</v>
      </c>
      <c r="H29" s="18">
        <f t="shared" si="0"/>
        <v>-1.37922954435714</v>
      </c>
      <c r="I29" s="18">
        <f t="shared" si="1"/>
        <v>271.770770455643</v>
      </c>
      <c r="J29" s="18">
        <f t="shared" si="2"/>
        <v>0.0145425780978246</v>
      </c>
      <c r="K29" s="18">
        <f t="shared" si="3"/>
        <v>111.515611111111</v>
      </c>
      <c r="L29" s="18">
        <f t="shared" si="4"/>
        <v>1.11515611111111</v>
      </c>
      <c r="M29" s="13" t="s">
        <v>73</v>
      </c>
      <c r="N29" s="13"/>
      <c r="O29" s="18">
        <f t="shared" si="19"/>
        <v>3.32766525306767</v>
      </c>
      <c r="P29" s="18">
        <f t="shared" si="5"/>
        <v>0.0483928318261539</v>
      </c>
      <c r="Q29" s="23">
        <f t="shared" si="6"/>
        <v>0.00580713981913847</v>
      </c>
      <c r="R29" s="18">
        <f t="shared" si="7"/>
        <v>0.133818733333333</v>
      </c>
      <c r="S29" s="24">
        <f t="shared" si="8"/>
        <v>0.043395567081578</v>
      </c>
      <c r="T29" s="3">
        <v>0.01</v>
      </c>
      <c r="U29" s="25">
        <f t="shared" si="9"/>
        <v>0.00043395567081578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0.0223339556708158</v>
      </c>
      <c r="AR29" s="28">
        <f t="shared" si="15"/>
        <v>111.515611111111</v>
      </c>
      <c r="AS29" s="1">
        <f t="shared" si="16"/>
        <v>0.12</v>
      </c>
      <c r="AT29" s="2">
        <f t="shared" si="20"/>
        <v>11.9825</v>
      </c>
      <c r="AU29" s="1">
        <f t="shared" si="17"/>
        <v>23994.1188049164</v>
      </c>
    </row>
    <row r="30" s="1" customFormat="1" spans="1:47">
      <c r="A30" s="13"/>
      <c r="B30" s="13"/>
      <c r="C30" s="16">
        <v>3</v>
      </c>
      <c r="D30" s="17">
        <v>0.678019006483871</v>
      </c>
      <c r="E30" s="19">
        <f t="shared" si="18"/>
        <v>-1.37922954435714</v>
      </c>
      <c r="F30" s="16" t="s">
        <v>73</v>
      </c>
      <c r="G30" s="13">
        <v>4</v>
      </c>
      <c r="H30" s="18">
        <f t="shared" si="0"/>
        <v>0.678019006483871</v>
      </c>
      <c r="I30" s="18">
        <f t="shared" si="1"/>
        <v>273.828019006484</v>
      </c>
      <c r="J30" s="18">
        <f t="shared" si="2"/>
        <v>0.0190343990781128</v>
      </c>
      <c r="K30" s="18">
        <f t="shared" si="3"/>
        <v>111.515611111111</v>
      </c>
      <c r="L30" s="18">
        <f t="shared" si="4"/>
        <v>1.11515611111111</v>
      </c>
      <c r="M30" s="13" t="s">
        <v>73</v>
      </c>
      <c r="N30" s="13"/>
      <c r="O30" s="18">
        <f t="shared" si="19"/>
        <v>4.39442853235263</v>
      </c>
      <c r="P30" s="18">
        <f t="shared" si="5"/>
        <v>0.0836453064050455</v>
      </c>
      <c r="Q30" s="23">
        <f t="shared" si="6"/>
        <v>0.0100374367686055</v>
      </c>
      <c r="R30" s="18">
        <f t="shared" si="7"/>
        <v>0.133818733333333</v>
      </c>
      <c r="S30" s="24">
        <f t="shared" si="8"/>
        <v>0.075007710195574</v>
      </c>
      <c r="T30" s="3">
        <v>0.01</v>
      </c>
      <c r="U30" s="25">
        <f t="shared" si="9"/>
        <v>0.00075007710195574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0.0226500771019557</v>
      </c>
      <c r="AR30" s="28">
        <f t="shared" si="15"/>
        <v>111.515611111111</v>
      </c>
      <c r="AS30" s="1">
        <f t="shared" si="16"/>
        <v>0.12</v>
      </c>
      <c r="AT30" s="2">
        <f t="shared" si="20"/>
        <v>11.9825</v>
      </c>
      <c r="AU30" s="1">
        <f t="shared" si="17"/>
        <v>24333.7386773363</v>
      </c>
    </row>
    <row r="31" s="1" customFormat="1" spans="1:47">
      <c r="A31" s="13"/>
      <c r="B31" s="13"/>
      <c r="C31" s="16">
        <v>4</v>
      </c>
      <c r="D31" s="17">
        <v>11.9543049528667</v>
      </c>
      <c r="E31" s="19">
        <f t="shared" si="18"/>
        <v>0.678019006483871</v>
      </c>
      <c r="F31" s="16" t="s">
        <v>73</v>
      </c>
      <c r="G31" s="13">
        <v>5</v>
      </c>
      <c r="H31" s="18">
        <f t="shared" si="0"/>
        <v>11.9543049528667</v>
      </c>
      <c r="I31" s="18">
        <f t="shared" si="1"/>
        <v>285.104304952867</v>
      </c>
      <c r="J31" s="18">
        <f t="shared" si="2"/>
        <v>0.0776817021225397</v>
      </c>
      <c r="K31" s="18">
        <f t="shared" si="3"/>
        <v>111.515611111111</v>
      </c>
      <c r="L31" s="18">
        <f t="shared" si="4"/>
        <v>1.11515611111111</v>
      </c>
      <c r="M31" s="13" t="s">
        <v>75</v>
      </c>
      <c r="N31" s="18">
        <f>(O30-P30)*C22/100</f>
        <v>4.09524406465021</v>
      </c>
      <c r="O31" s="18">
        <f t="shared" si="19"/>
        <v>1.33069527240849</v>
      </c>
      <c r="P31" s="18">
        <f t="shared" si="5"/>
        <v>0.103370673767108</v>
      </c>
      <c r="Q31" s="23">
        <f t="shared" si="6"/>
        <v>0.012404480852053</v>
      </c>
      <c r="R31" s="18">
        <f t="shared" si="7"/>
        <v>0.133818733333333</v>
      </c>
      <c r="S31" s="24">
        <f t="shared" si="8"/>
        <v>0.0926961460706273</v>
      </c>
      <c r="T31" s="3">
        <v>0.01</v>
      </c>
      <c r="U31" s="25">
        <f t="shared" si="9"/>
        <v>0.000926961460706273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0.0228269614607063</v>
      </c>
      <c r="AR31" s="28">
        <f t="shared" si="15"/>
        <v>111.515611111111</v>
      </c>
      <c r="AS31" s="1">
        <f t="shared" si="16"/>
        <v>0.12</v>
      </c>
      <c r="AT31" s="2">
        <f t="shared" si="20"/>
        <v>11.9825</v>
      </c>
      <c r="AU31" s="1">
        <f t="shared" si="17"/>
        <v>24523.7714857267</v>
      </c>
    </row>
    <row r="32" s="1" customFormat="1" spans="1:47">
      <c r="A32" s="13"/>
      <c r="B32" s="13"/>
      <c r="C32" s="16">
        <v>5</v>
      </c>
      <c r="D32" s="17">
        <v>15.8298551265161</v>
      </c>
      <c r="E32" s="19">
        <f t="shared" si="18"/>
        <v>11.9543049528667</v>
      </c>
      <c r="F32" s="16" t="s">
        <v>75</v>
      </c>
      <c r="G32" s="13">
        <v>6</v>
      </c>
      <c r="H32" s="18">
        <f t="shared" si="0"/>
        <v>15.8298551265161</v>
      </c>
      <c r="I32" s="18">
        <f t="shared" si="1"/>
        <v>288.979855126516</v>
      </c>
      <c r="J32" s="18">
        <f t="shared" si="2"/>
        <v>0.12280929608507</v>
      </c>
      <c r="K32" s="18">
        <f t="shared" si="3"/>
        <v>111.515611111111</v>
      </c>
      <c r="L32" s="18">
        <f t="shared" si="4"/>
        <v>1.11515611111111</v>
      </c>
      <c r="M32" s="13" t="s">
        <v>73</v>
      </c>
      <c r="N32" s="13"/>
      <c r="O32" s="18">
        <f t="shared" si="19"/>
        <v>2.34248070975249</v>
      </c>
      <c r="P32" s="18">
        <f t="shared" si="5"/>
        <v>0.287678407057559</v>
      </c>
      <c r="Q32" s="23">
        <f t="shared" si="6"/>
        <v>0.0345214088469071</v>
      </c>
      <c r="R32" s="18">
        <f t="shared" si="7"/>
        <v>0.133818733333333</v>
      </c>
      <c r="S32" s="24">
        <f t="shared" si="8"/>
        <v>0.257971421392225</v>
      </c>
      <c r="T32" s="3">
        <v>0.01</v>
      </c>
      <c r="U32" s="25">
        <f t="shared" si="9"/>
        <v>0.00257971421392225</v>
      </c>
      <c r="V32" s="24"/>
      <c r="W32" s="3"/>
      <c r="X32" s="25"/>
      <c r="Y32" s="27">
        <v>0.04</v>
      </c>
      <c r="Z32" s="3">
        <v>0.21</v>
      </c>
      <c r="AA32" s="26">
        <f t="shared" si="10"/>
        <v>0.0084</v>
      </c>
      <c r="AB32" s="3">
        <v>0.015</v>
      </c>
      <c r="AC32" s="3">
        <v>0.29</v>
      </c>
      <c r="AD32" s="26">
        <f t="shared" si="11"/>
        <v>0.00435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0.015</v>
      </c>
      <c r="AO32" s="3">
        <v>0.38</v>
      </c>
      <c r="AP32" s="3">
        <f t="shared" si="13"/>
        <v>0.0057</v>
      </c>
      <c r="AQ32" s="1">
        <f t="shared" si="14"/>
        <v>0.0320297142139222</v>
      </c>
      <c r="AR32" s="28">
        <f t="shared" si="15"/>
        <v>111.515611111111</v>
      </c>
      <c r="AS32" s="1">
        <f t="shared" si="16"/>
        <v>0.12</v>
      </c>
      <c r="AT32" s="2">
        <f t="shared" si="20"/>
        <v>11.9825</v>
      </c>
      <c r="AU32" s="1">
        <f t="shared" si="17"/>
        <v>34410.5979014106</v>
      </c>
    </row>
    <row r="33" s="1" customFormat="1" spans="1:47">
      <c r="A33" s="13"/>
      <c r="B33" s="13"/>
      <c r="C33" s="16">
        <v>6</v>
      </c>
      <c r="D33" s="17">
        <v>21.974202891</v>
      </c>
      <c r="E33" s="19">
        <f t="shared" si="18"/>
        <v>15.8298551265161</v>
      </c>
      <c r="F33" s="16" t="s">
        <v>73</v>
      </c>
      <c r="G33" s="13">
        <v>7</v>
      </c>
      <c r="H33" s="18">
        <f t="shared" si="0"/>
        <v>21.974202891</v>
      </c>
      <c r="I33" s="18">
        <f t="shared" si="1"/>
        <v>295.124202891</v>
      </c>
      <c r="J33" s="18">
        <f t="shared" si="2"/>
        <v>0.247675384261854</v>
      </c>
      <c r="K33" s="18">
        <f t="shared" si="3"/>
        <v>111.515611111111</v>
      </c>
      <c r="L33" s="18">
        <f t="shared" si="4"/>
        <v>1.11515611111111</v>
      </c>
      <c r="M33" s="13" t="s">
        <v>73</v>
      </c>
      <c r="N33" s="13"/>
      <c r="O33" s="18">
        <f t="shared" si="19"/>
        <v>3.16995841380605</v>
      </c>
      <c r="P33" s="18">
        <f t="shared" si="5"/>
        <v>0.78512066823351</v>
      </c>
      <c r="Q33" s="23">
        <f t="shared" si="6"/>
        <v>0.0942144801880212</v>
      </c>
      <c r="R33" s="18">
        <f t="shared" si="7"/>
        <v>0.133818733333333</v>
      </c>
      <c r="S33" s="24">
        <f t="shared" si="8"/>
        <v>0.704045523681197</v>
      </c>
      <c r="T33" s="3">
        <v>0.01</v>
      </c>
      <c r="U33" s="25">
        <f t="shared" si="9"/>
        <v>0.00704045523681197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0.036490455236812</v>
      </c>
      <c r="AR33" s="28">
        <f t="shared" si="15"/>
        <v>111.515611111111</v>
      </c>
      <c r="AS33" s="1">
        <f t="shared" si="16"/>
        <v>0.12</v>
      </c>
      <c r="AT33" s="2">
        <f t="shared" si="20"/>
        <v>11.9825</v>
      </c>
      <c r="AU33" s="1">
        <f t="shared" si="17"/>
        <v>39202.9218246214</v>
      </c>
    </row>
    <row r="34" s="1" customFormat="1" spans="1:47">
      <c r="A34" s="13"/>
      <c r="B34" s="13"/>
      <c r="C34" s="16">
        <v>7</v>
      </c>
      <c r="D34" s="17">
        <v>22.6150901783871</v>
      </c>
      <c r="E34" s="19">
        <f t="shared" si="18"/>
        <v>21.974202891</v>
      </c>
      <c r="F34" s="16" t="s">
        <v>73</v>
      </c>
      <c r="G34" s="13">
        <v>8</v>
      </c>
      <c r="H34" s="18">
        <f t="shared" si="0"/>
        <v>22.6150901783871</v>
      </c>
      <c r="I34" s="18">
        <f t="shared" si="1"/>
        <v>295.765090178387</v>
      </c>
      <c r="J34" s="18">
        <f t="shared" si="2"/>
        <v>0.266029982285707</v>
      </c>
      <c r="K34" s="18">
        <f t="shared" si="3"/>
        <v>111.515611111111</v>
      </c>
      <c r="L34" s="18">
        <f t="shared" si="4"/>
        <v>1.11515611111111</v>
      </c>
      <c r="M34" s="13" t="s">
        <v>73</v>
      </c>
      <c r="N34" s="13"/>
      <c r="O34" s="18">
        <f t="shared" si="19"/>
        <v>3.49999385668365</v>
      </c>
      <c r="P34" s="18">
        <f t="shared" si="5"/>
        <v>0.931103303693634</v>
      </c>
      <c r="Q34" s="23">
        <f t="shared" si="6"/>
        <v>0.111732396443236</v>
      </c>
      <c r="R34" s="18">
        <f t="shared" si="7"/>
        <v>0.133818733333333</v>
      </c>
      <c r="S34" s="24">
        <f t="shared" si="8"/>
        <v>0.834953325741907</v>
      </c>
      <c r="T34" s="3">
        <v>0.01</v>
      </c>
      <c r="U34" s="25">
        <f t="shared" si="9"/>
        <v>0.00834953325741907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0.0377995332574191</v>
      </c>
      <c r="AR34" s="28">
        <f t="shared" si="15"/>
        <v>111.515611111111</v>
      </c>
      <c r="AS34" s="1">
        <f t="shared" si="16"/>
        <v>0.12</v>
      </c>
      <c r="AT34" s="2">
        <f t="shared" si="20"/>
        <v>11.9825</v>
      </c>
      <c r="AU34" s="1">
        <f t="shared" si="17"/>
        <v>40609.3083158598</v>
      </c>
    </row>
    <row r="35" s="1" customFormat="1" spans="1:47">
      <c r="A35" s="13"/>
      <c r="B35" s="13"/>
      <c r="C35" s="16">
        <v>8</v>
      </c>
      <c r="D35" s="17">
        <v>21.6764598970968</v>
      </c>
      <c r="E35" s="19">
        <f t="shared" si="18"/>
        <v>22.6150901783871</v>
      </c>
      <c r="F35" s="16" t="s">
        <v>73</v>
      </c>
      <c r="G35" s="13">
        <v>9</v>
      </c>
      <c r="H35" s="18">
        <f t="shared" si="0"/>
        <v>21.6764598970968</v>
      </c>
      <c r="I35" s="18">
        <f t="shared" si="1"/>
        <v>294.826459897097</v>
      </c>
      <c r="J35" s="18">
        <f t="shared" si="2"/>
        <v>0.239559161950842</v>
      </c>
      <c r="K35" s="18">
        <f t="shared" si="3"/>
        <v>111.515611111111</v>
      </c>
      <c r="L35" s="18">
        <f t="shared" si="4"/>
        <v>1.11515611111111</v>
      </c>
      <c r="M35" s="13" t="s">
        <v>73</v>
      </c>
      <c r="N35" s="13"/>
      <c r="O35" s="18">
        <f t="shared" si="19"/>
        <v>3.68404666410112</v>
      </c>
      <c r="P35" s="18">
        <f t="shared" si="5"/>
        <v>0.882547131439861</v>
      </c>
      <c r="Q35" s="23">
        <f t="shared" si="6"/>
        <v>0.105905655772783</v>
      </c>
      <c r="R35" s="18">
        <f t="shared" si="7"/>
        <v>0.133818733333333</v>
      </c>
      <c r="S35" s="24">
        <f t="shared" si="8"/>
        <v>0.791411285510972</v>
      </c>
      <c r="T35" s="3">
        <v>0.01</v>
      </c>
      <c r="U35" s="25">
        <f t="shared" si="9"/>
        <v>0.00791411285510972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0.0373641128551097</v>
      </c>
      <c r="AR35" s="28">
        <f t="shared" si="15"/>
        <v>111.515611111111</v>
      </c>
      <c r="AS35" s="1">
        <f t="shared" si="16"/>
        <v>0.12</v>
      </c>
      <c r="AT35" s="2">
        <f t="shared" si="20"/>
        <v>11.9825</v>
      </c>
      <c r="AU35" s="1">
        <f t="shared" si="17"/>
        <v>40141.521551299</v>
      </c>
    </row>
    <row r="36" s="1" customFormat="1" spans="1:47">
      <c r="A36" s="13"/>
      <c r="B36" s="13"/>
      <c r="C36" s="16">
        <v>9</v>
      </c>
      <c r="D36" s="17">
        <v>13.8849005594667</v>
      </c>
      <c r="E36" s="19">
        <f t="shared" si="18"/>
        <v>21.6764598970968</v>
      </c>
      <c r="F36" s="16" t="s">
        <v>73</v>
      </c>
      <c r="G36" s="13">
        <v>10</v>
      </c>
      <c r="H36" s="18">
        <f t="shared" si="0"/>
        <v>13.8849005594667</v>
      </c>
      <c r="I36" s="18">
        <f t="shared" si="1"/>
        <v>287.034900559467</v>
      </c>
      <c r="J36" s="18">
        <f t="shared" si="2"/>
        <v>0.0977412574027036</v>
      </c>
      <c r="K36" s="18">
        <f t="shared" si="3"/>
        <v>111.515611111111</v>
      </c>
      <c r="L36" s="18">
        <f t="shared" si="4"/>
        <v>1.11515611111111</v>
      </c>
      <c r="M36" s="13" t="s">
        <v>73</v>
      </c>
      <c r="N36" s="13"/>
      <c r="O36" s="18">
        <f t="shared" si="19"/>
        <v>3.91665564377238</v>
      </c>
      <c r="P36" s="18">
        <f t="shared" si="5"/>
        <v>0.382818847435708</v>
      </c>
      <c r="Q36" s="23">
        <f t="shared" si="6"/>
        <v>0.0459382616922849</v>
      </c>
      <c r="R36" s="18">
        <f t="shared" si="7"/>
        <v>0.133818733333333</v>
      </c>
      <c r="S36" s="24">
        <f t="shared" si="8"/>
        <v>0.343287225547531</v>
      </c>
      <c r="T36" s="3">
        <v>0.01</v>
      </c>
      <c r="U36" s="25">
        <f t="shared" si="9"/>
        <v>0.00343287225547531</v>
      </c>
      <c r="V36" s="24"/>
      <c r="W36" s="3"/>
      <c r="X36" s="25"/>
      <c r="Y36" s="27">
        <v>0.04</v>
      </c>
      <c r="Z36" s="3">
        <v>0.21</v>
      </c>
      <c r="AA36" s="26">
        <f t="shared" si="10"/>
        <v>0.0084</v>
      </c>
      <c r="AB36" s="3">
        <v>0.015</v>
      </c>
      <c r="AC36" s="3">
        <v>0.29</v>
      </c>
      <c r="AD36" s="26">
        <f t="shared" si="11"/>
        <v>0.00435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0.015</v>
      </c>
      <c r="AO36" s="3">
        <v>0.38</v>
      </c>
      <c r="AP36" s="3">
        <f t="shared" si="13"/>
        <v>0.0057</v>
      </c>
      <c r="AQ36" s="1">
        <f t="shared" si="14"/>
        <v>0.0328828722554753</v>
      </c>
      <c r="AR36" s="28">
        <f t="shared" si="15"/>
        <v>111.515611111111</v>
      </c>
      <c r="AS36" s="1">
        <f t="shared" si="16"/>
        <v>0.12</v>
      </c>
      <c r="AT36" s="2">
        <f t="shared" si="20"/>
        <v>11.9825</v>
      </c>
      <c r="AU36" s="1">
        <f t="shared" si="17"/>
        <v>35327.1742441829</v>
      </c>
    </row>
    <row r="37" s="1" customFormat="1" spans="1:47">
      <c r="A37" s="13"/>
      <c r="B37" s="13"/>
      <c r="C37" s="16">
        <v>10</v>
      </c>
      <c r="D37" s="17">
        <v>9.42341321177419</v>
      </c>
      <c r="E37" s="19">
        <f t="shared" si="18"/>
        <v>13.8849005594667</v>
      </c>
      <c r="F37" s="16" t="s">
        <v>73</v>
      </c>
      <c r="G37" s="13">
        <v>11</v>
      </c>
      <c r="H37" s="18">
        <f t="shared" si="0"/>
        <v>9.42341321177419</v>
      </c>
      <c r="I37" s="18">
        <f t="shared" si="1"/>
        <v>282.573413211774</v>
      </c>
      <c r="J37" s="18">
        <f t="shared" si="2"/>
        <v>0.0572105027829457</v>
      </c>
      <c r="K37" s="18">
        <f t="shared" si="3"/>
        <v>111.515611111111</v>
      </c>
      <c r="L37" s="18">
        <f t="shared" si="4"/>
        <v>1.11515611111111</v>
      </c>
      <c r="M37" s="13" t="s">
        <v>75</v>
      </c>
      <c r="N37" s="18">
        <f>(O36-P36)*C22/100</f>
        <v>3.35714495651983</v>
      </c>
      <c r="O37" s="18">
        <f t="shared" si="19"/>
        <v>1.29184795092794</v>
      </c>
      <c r="P37" s="18">
        <f t="shared" si="5"/>
        <v>0.0739072707917059</v>
      </c>
      <c r="Q37" s="23">
        <f t="shared" si="6"/>
        <v>0.0088688724950047</v>
      </c>
      <c r="R37" s="18">
        <f t="shared" si="7"/>
        <v>0.133818733333333</v>
      </c>
      <c r="S37" s="24">
        <f t="shared" si="8"/>
        <v>0.0662752685972071</v>
      </c>
      <c r="T37" s="3">
        <v>0.01</v>
      </c>
      <c r="U37" s="25">
        <f t="shared" si="9"/>
        <v>0.000662752685972071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0.0225627526859721</v>
      </c>
      <c r="AR37" s="28">
        <f t="shared" si="15"/>
        <v>111.515611111111</v>
      </c>
      <c r="AS37" s="1">
        <f t="shared" si="16"/>
        <v>0.12</v>
      </c>
      <c r="AT37" s="2">
        <f t="shared" si="20"/>
        <v>11.9825</v>
      </c>
      <c r="AU37" s="1">
        <f t="shared" si="17"/>
        <v>24239.9231238998</v>
      </c>
    </row>
    <row r="38" s="1" customFormat="1" spans="1:48">
      <c r="A38" s="13"/>
      <c r="B38" s="13"/>
      <c r="C38" s="16">
        <v>11</v>
      </c>
      <c r="D38" s="17">
        <v>3.43466281576667</v>
      </c>
      <c r="E38" s="19">
        <f t="shared" si="18"/>
        <v>9.42341321177419</v>
      </c>
      <c r="F38" s="16" t="s">
        <v>75</v>
      </c>
      <c r="G38" s="13">
        <v>12</v>
      </c>
      <c r="H38" s="18">
        <f t="shared" si="0"/>
        <v>3.43466281576667</v>
      </c>
      <c r="I38" s="18">
        <f t="shared" si="1"/>
        <v>276.584662815767</v>
      </c>
      <c r="J38" s="18">
        <f t="shared" si="2"/>
        <v>0.0271301362523102</v>
      </c>
      <c r="K38" s="18">
        <f t="shared" si="3"/>
        <v>111.515611111111</v>
      </c>
      <c r="L38" s="18">
        <f t="shared" si="4"/>
        <v>1.11515611111111</v>
      </c>
      <c r="M38" s="13" t="s">
        <v>73</v>
      </c>
      <c r="N38" s="13"/>
      <c r="O38" s="18">
        <f t="shared" si="19"/>
        <v>2.33309679124735</v>
      </c>
      <c r="P38" s="18">
        <f t="shared" si="5"/>
        <v>0.0632972338363683</v>
      </c>
      <c r="Q38" s="23">
        <f t="shared" si="6"/>
        <v>0.0075956680603642</v>
      </c>
      <c r="R38" s="18">
        <f t="shared" si="7"/>
        <v>0.133818733333333</v>
      </c>
      <c r="S38" s="24">
        <f t="shared" si="8"/>
        <v>0.0567608724964083</v>
      </c>
      <c r="T38" s="3">
        <v>0.01</v>
      </c>
      <c r="U38" s="25">
        <f t="shared" si="9"/>
        <v>0.000567608724964083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0.0224676087249641</v>
      </c>
      <c r="AR38" s="28">
        <f t="shared" si="15"/>
        <v>111.515611111111</v>
      </c>
      <c r="AS38" s="1">
        <f t="shared" si="16"/>
        <v>0.12</v>
      </c>
      <c r="AT38" s="2">
        <f t="shared" si="20"/>
        <v>11.9825</v>
      </c>
      <c r="AU38" s="1">
        <f t="shared" si="17"/>
        <v>24137.7067705747</v>
      </c>
      <c r="AV38" s="1">
        <f>SUM(AU27:AU38)</f>
        <v>358148.107630094</v>
      </c>
    </row>
    <row r="39" s="1" customFormat="1" spans="1:46">
      <c r="A39" s="13"/>
      <c r="B39" s="13"/>
      <c r="C39" s="16">
        <v>12</v>
      </c>
      <c r="D39" s="17">
        <v>-5.76528515348387</v>
      </c>
      <c r="E39" s="19">
        <f t="shared" si="18"/>
        <v>3.43466281576667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9:46">
      <c r="S41" s="22" t="s">
        <v>45</v>
      </c>
      <c r="T41" s="22"/>
      <c r="U41" s="22"/>
      <c r="V41" s="22" t="s">
        <v>46</v>
      </c>
      <c r="W41" s="22"/>
      <c r="X41" s="22"/>
      <c r="Y41" s="22" t="s">
        <v>47</v>
      </c>
      <c r="Z41" s="22"/>
      <c r="AA41" s="22"/>
      <c r="AB41" s="22" t="s">
        <v>48</v>
      </c>
      <c r="AC41" s="22"/>
      <c r="AD41" s="22"/>
      <c r="AE41" s="22" t="s">
        <v>49</v>
      </c>
      <c r="AF41" s="22"/>
      <c r="AG41" s="22"/>
      <c r="AH41" s="22" t="s">
        <v>50</v>
      </c>
      <c r="AI41" s="22"/>
      <c r="AJ41" s="22"/>
      <c r="AK41" s="30" t="s">
        <v>51</v>
      </c>
      <c r="AL41" s="31"/>
      <c r="AM41" s="32"/>
      <c r="AN41" s="22" t="s">
        <v>52</v>
      </c>
      <c r="AO41" s="22"/>
      <c r="AP41" s="22"/>
      <c r="AT41" s="2"/>
    </row>
    <row r="42" s="1" customFormat="1" spans="1:47">
      <c r="A42" s="15" t="s">
        <v>4</v>
      </c>
      <c r="B42" s="15"/>
      <c r="C42" s="16" t="s">
        <v>53</v>
      </c>
      <c r="D42" s="16" t="s">
        <v>54</v>
      </c>
      <c r="E42" s="16" t="s">
        <v>55</v>
      </c>
      <c r="F42" s="16" t="s">
        <v>56</v>
      </c>
      <c r="G42" s="13" t="s">
        <v>53</v>
      </c>
      <c r="H42" s="13" t="s">
        <v>55</v>
      </c>
      <c r="I42" s="13" t="s">
        <v>57</v>
      </c>
      <c r="J42" s="13" t="s">
        <v>58</v>
      </c>
      <c r="K42" s="21" t="s">
        <v>59</v>
      </c>
      <c r="L42" s="21" t="s">
        <v>60</v>
      </c>
      <c r="M42" s="13" t="s">
        <v>61</v>
      </c>
      <c r="N42" s="21" t="s">
        <v>62</v>
      </c>
      <c r="O42" s="13" t="s">
        <v>63</v>
      </c>
      <c r="P42" s="13" t="s">
        <v>64</v>
      </c>
      <c r="Q42" s="21" t="s">
        <v>65</v>
      </c>
      <c r="R42" s="21" t="s">
        <v>66</v>
      </c>
      <c r="S42" s="4" t="s">
        <v>12</v>
      </c>
      <c r="T42" s="3" t="s">
        <v>13</v>
      </c>
      <c r="U42" s="3"/>
      <c r="V42" s="4" t="s">
        <v>12</v>
      </c>
      <c r="W42" s="3" t="s">
        <v>13</v>
      </c>
      <c r="X42" s="3"/>
      <c r="Y42" s="4" t="s">
        <v>12</v>
      </c>
      <c r="Z42" s="3" t="s">
        <v>13</v>
      </c>
      <c r="AA42" s="3"/>
      <c r="AB42" s="4" t="s">
        <v>12</v>
      </c>
      <c r="AC42" s="3" t="s">
        <v>13</v>
      </c>
      <c r="AD42" s="3"/>
      <c r="AE42" s="4" t="s">
        <v>12</v>
      </c>
      <c r="AF42" s="3" t="s">
        <v>13</v>
      </c>
      <c r="AG42" s="3"/>
      <c r="AH42" s="4" t="s">
        <v>12</v>
      </c>
      <c r="AI42" s="3" t="s">
        <v>13</v>
      </c>
      <c r="AJ42" s="3"/>
      <c r="AK42" s="4" t="s">
        <v>12</v>
      </c>
      <c r="AL42" s="3" t="s">
        <v>13</v>
      </c>
      <c r="AM42" s="3"/>
      <c r="AN42" s="33" t="s">
        <v>12</v>
      </c>
      <c r="AO42" s="33" t="s">
        <v>13</v>
      </c>
      <c r="AP42" s="33"/>
      <c r="AQ42" s="1" t="s">
        <v>67</v>
      </c>
      <c r="AR42" s="1" t="s">
        <v>68</v>
      </c>
      <c r="AS42" s="1" t="s">
        <v>38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-4.91841406116129</v>
      </c>
      <c r="E43" s="16"/>
      <c r="F43" s="16"/>
      <c r="G43" s="13">
        <v>1</v>
      </c>
      <c r="H43" s="18">
        <f t="shared" ref="H43:H54" si="21">E44</f>
        <v>-4.91841406116129</v>
      </c>
      <c r="I43" s="18">
        <f t="shared" ref="I43:I54" si="22">H43+273.15</f>
        <v>268.231585938839</v>
      </c>
      <c r="J43" s="18">
        <f t="shared" ref="J43:J54" si="23">EXP(($C$16*(I43-$C$14))/($C$17*I43*$C$14))</f>
        <v>0.00906443242919376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0.000698786538083661</v>
      </c>
      <c r="Q43" s="23">
        <f t="shared" ref="Q43:Q54" si="27">P43*$B$45</f>
        <v>0.000111805846093386</v>
      </c>
      <c r="R43" s="18">
        <f t="shared" ref="R43:R54" si="28">L43*$B$45</f>
        <v>0.0123345666666667</v>
      </c>
      <c r="S43" s="24">
        <f t="shared" ref="S43:S54" si="29">Q43/R43</f>
        <v>0.00906443242919376</v>
      </c>
      <c r="T43" s="3">
        <v>0.01</v>
      </c>
      <c r="U43" s="25">
        <f t="shared" ref="U43:U54" si="30">S43*T43</f>
        <v>9.06443242919376e-5</v>
      </c>
      <c r="V43" s="24"/>
      <c r="W43" s="3"/>
      <c r="X43" s="25"/>
      <c r="Y43" s="27">
        <v>0.02</v>
      </c>
      <c r="Z43" s="3">
        <v>0.49</v>
      </c>
      <c r="AA43" s="26">
        <f t="shared" ref="AA43:AA54" si="31">Y43*Z43</f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L43" s="26"/>
      <c r="AM43" s="26"/>
      <c r="AN43" s="3">
        <v>0.01</v>
      </c>
      <c r="AO43" s="3">
        <v>0.5</v>
      </c>
      <c r="AP43" s="3">
        <f t="shared" ref="AP43:AP54" si="32">AO43*AN43</f>
        <v>0.005</v>
      </c>
      <c r="AQ43" s="1">
        <f t="shared" ref="AQ43:AQ54" si="33">(AP43+AM43+AD43+AA43+U43+X43+AG43+AJ43)</f>
        <v>0.0148906443242919</v>
      </c>
      <c r="AR43" s="28">
        <f t="shared" ref="AR43:AR54" si="34">$B$43/12</f>
        <v>7.70910416666667</v>
      </c>
      <c r="AS43" s="1">
        <f t="shared" ref="AS43:AS54" si="35">$B$45</f>
        <v>0.16</v>
      </c>
      <c r="AT43" s="2">
        <f t="shared" ref="AT43:AT54" si="36">$E$5/12</f>
        <v>60.3231454325544</v>
      </c>
      <c r="AU43" s="1">
        <f t="shared" ref="AU43:AU54" si="37">AT43*10000*AS43*0.67*AR43*AQ43</f>
        <v>7423.2855787672</v>
      </c>
    </row>
    <row r="44" s="1" customFormat="1" spans="1:47">
      <c r="A44" s="13" t="s">
        <v>74</v>
      </c>
      <c r="B44" s="13">
        <v>1</v>
      </c>
      <c r="C44" s="16">
        <v>1</v>
      </c>
      <c r="D44" s="17">
        <v>-11.8392701301936</v>
      </c>
      <c r="E44" s="19">
        <f t="shared" ref="E44:E55" si="38">D43</f>
        <v>-4.91841406116129</v>
      </c>
      <c r="F44" s="16" t="s">
        <v>73</v>
      </c>
      <c r="G44" s="13">
        <v>2</v>
      </c>
      <c r="H44" s="18">
        <f t="shared" si="21"/>
        <v>-11.8392701301936</v>
      </c>
      <c r="I44" s="18">
        <f t="shared" si="22"/>
        <v>261.310729869806</v>
      </c>
      <c r="J44" s="18">
        <f t="shared" si="23"/>
        <v>0.00346581808238157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9">L44+O43-P43-N44</f>
        <v>0.15348329679525</v>
      </c>
      <c r="P44" s="18">
        <f t="shared" si="26"/>
        <v>0.000531945185376514</v>
      </c>
      <c r="Q44" s="23">
        <f t="shared" si="27"/>
        <v>8.51112296602422e-5</v>
      </c>
      <c r="R44" s="18">
        <f t="shared" si="28"/>
        <v>0.0123345666666667</v>
      </c>
      <c r="S44" s="24">
        <f t="shared" si="29"/>
        <v>0.00690022049094351</v>
      </c>
      <c r="T44" s="3">
        <v>0.01</v>
      </c>
      <c r="U44" s="25">
        <f t="shared" si="30"/>
        <v>6.90022049094351e-5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K44" s="26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0.0148690022049094</v>
      </c>
      <c r="AR44" s="28">
        <f t="shared" si="34"/>
        <v>7.70910416666667</v>
      </c>
      <c r="AS44" s="1">
        <f t="shared" si="35"/>
        <v>0.16</v>
      </c>
      <c r="AT44" s="2">
        <f t="shared" si="36"/>
        <v>60.3231454325544</v>
      </c>
      <c r="AU44" s="1">
        <f t="shared" si="37"/>
        <v>7412.49654713047</v>
      </c>
    </row>
    <row r="45" s="1" customFormat="1" spans="1:47">
      <c r="A45" s="13" t="s">
        <v>38</v>
      </c>
      <c r="B45" s="13">
        <f>I5</f>
        <v>0.16</v>
      </c>
      <c r="C45" s="16">
        <v>2</v>
      </c>
      <c r="D45" s="17">
        <v>-1.37922954435714</v>
      </c>
      <c r="E45" s="19">
        <f t="shared" si="38"/>
        <v>-11.8392701301936</v>
      </c>
      <c r="F45" s="16" t="s">
        <v>73</v>
      </c>
      <c r="G45" s="13">
        <v>3</v>
      </c>
      <c r="H45" s="18">
        <f t="shared" si="21"/>
        <v>-1.37922954435714</v>
      </c>
      <c r="I45" s="18">
        <f t="shared" si="22"/>
        <v>271.770770455643</v>
      </c>
      <c r="J45" s="18">
        <f t="shared" si="23"/>
        <v>0.0145425780978246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0.23004239327654</v>
      </c>
      <c r="P45" s="18">
        <f t="shared" si="26"/>
        <v>0.00334540947003456</v>
      </c>
      <c r="Q45" s="23">
        <f t="shared" si="27"/>
        <v>0.00053526551520553</v>
      </c>
      <c r="R45" s="18">
        <f t="shared" si="28"/>
        <v>0.0123345666666667</v>
      </c>
      <c r="S45" s="24">
        <f t="shared" si="29"/>
        <v>0.043395567081578</v>
      </c>
      <c r="T45" s="3">
        <v>0.01</v>
      </c>
      <c r="U45" s="25">
        <f t="shared" si="30"/>
        <v>0.00043395567081578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0.0152339556708158</v>
      </c>
      <c r="AR45" s="28">
        <f t="shared" si="34"/>
        <v>7.70910416666667</v>
      </c>
      <c r="AS45" s="1">
        <f t="shared" si="35"/>
        <v>0.16</v>
      </c>
      <c r="AT45" s="2">
        <f t="shared" si="36"/>
        <v>60.3231454325544</v>
      </c>
      <c r="AU45" s="1">
        <f t="shared" si="37"/>
        <v>7594.43318743851</v>
      </c>
    </row>
    <row r="46" s="1" customFormat="1" spans="1:47">
      <c r="A46" s="13"/>
      <c r="B46" s="13"/>
      <c r="C46" s="16">
        <v>3</v>
      </c>
      <c r="D46" s="17">
        <v>0.678019006483871</v>
      </c>
      <c r="E46" s="19">
        <f t="shared" si="38"/>
        <v>-1.37922954435714</v>
      </c>
      <c r="F46" s="16" t="s">
        <v>73</v>
      </c>
      <c r="G46" s="13">
        <v>4</v>
      </c>
      <c r="H46" s="18">
        <f t="shared" si="21"/>
        <v>0.678019006483871</v>
      </c>
      <c r="I46" s="18">
        <f t="shared" si="22"/>
        <v>273.828019006484</v>
      </c>
      <c r="J46" s="18">
        <f t="shared" si="23"/>
        <v>0.0190343990781128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9"/>
        <v>0.303788025473172</v>
      </c>
      <c r="P46" s="18">
        <f t="shared" si="26"/>
        <v>0.00578242251200825</v>
      </c>
      <c r="Q46" s="23">
        <f t="shared" si="27"/>
        <v>0.00092518760192132</v>
      </c>
      <c r="R46" s="18">
        <f t="shared" si="28"/>
        <v>0.0123345666666667</v>
      </c>
      <c r="S46" s="24">
        <f t="shared" si="29"/>
        <v>0.075007710195574</v>
      </c>
      <c r="T46" s="3">
        <v>0.01</v>
      </c>
      <c r="U46" s="25">
        <f t="shared" si="30"/>
        <v>0.00075007710195574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K46" s="26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0.0155500771019557</v>
      </c>
      <c r="AR46" s="28">
        <f t="shared" si="34"/>
        <v>7.70910416666667</v>
      </c>
      <c r="AS46" s="1">
        <f t="shared" si="35"/>
        <v>0.16</v>
      </c>
      <c r="AT46" s="2">
        <f t="shared" si="36"/>
        <v>60.3231454325544</v>
      </c>
      <c r="AU46" s="1">
        <f t="shared" si="37"/>
        <v>7752.02607662546</v>
      </c>
    </row>
    <row r="47" s="1" customFormat="1" spans="1:47">
      <c r="A47" s="13"/>
      <c r="B47" s="13"/>
      <c r="C47" s="16">
        <v>4</v>
      </c>
      <c r="D47" s="17">
        <v>11.9543049528667</v>
      </c>
      <c r="E47" s="19">
        <f t="shared" si="38"/>
        <v>0.678019006483871</v>
      </c>
      <c r="F47" s="16" t="s">
        <v>73</v>
      </c>
      <c r="G47" s="13">
        <v>5</v>
      </c>
      <c r="H47" s="18">
        <f t="shared" si="21"/>
        <v>11.9543049528667</v>
      </c>
      <c r="I47" s="18">
        <f t="shared" si="22"/>
        <v>285.104304952867</v>
      </c>
      <c r="J47" s="18">
        <f t="shared" si="23"/>
        <v>0.0776817021225397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0.283105322813105</v>
      </c>
      <c r="O47" s="18">
        <f t="shared" si="39"/>
        <v>0.0919913218147249</v>
      </c>
      <c r="P47" s="18">
        <f t="shared" si="26"/>
        <v>0.00714604245907015</v>
      </c>
      <c r="Q47" s="23">
        <f t="shared" si="27"/>
        <v>0.00114336679345122</v>
      </c>
      <c r="R47" s="18">
        <f t="shared" si="28"/>
        <v>0.0123345666666667</v>
      </c>
      <c r="S47" s="24">
        <f t="shared" si="29"/>
        <v>0.0926961460706273</v>
      </c>
      <c r="T47" s="3">
        <v>0.01</v>
      </c>
      <c r="U47" s="25">
        <f t="shared" si="30"/>
        <v>0.000926961460706273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0.0157269614607063</v>
      </c>
      <c r="AR47" s="28">
        <f t="shared" si="34"/>
        <v>7.70910416666667</v>
      </c>
      <c r="AS47" s="1">
        <f t="shared" si="35"/>
        <v>0.16</v>
      </c>
      <c r="AT47" s="2">
        <f t="shared" si="36"/>
        <v>60.3231454325544</v>
      </c>
      <c r="AU47" s="1">
        <f t="shared" si="37"/>
        <v>7840.20648580227</v>
      </c>
    </row>
    <row r="48" s="1" customFormat="1" spans="1:47">
      <c r="A48" s="13"/>
      <c r="B48" s="13"/>
      <c r="C48" s="16">
        <v>5</v>
      </c>
      <c r="D48" s="17">
        <v>15.8298551265161</v>
      </c>
      <c r="E48" s="19">
        <f t="shared" si="38"/>
        <v>11.9543049528667</v>
      </c>
      <c r="F48" s="16" t="s">
        <v>75</v>
      </c>
      <c r="G48" s="13">
        <v>6</v>
      </c>
      <c r="H48" s="18">
        <f t="shared" si="21"/>
        <v>15.8298551265161</v>
      </c>
      <c r="I48" s="18">
        <f t="shared" si="22"/>
        <v>288.979855126516</v>
      </c>
      <c r="J48" s="18">
        <f t="shared" si="23"/>
        <v>0.12280929608507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0.161936321022321</v>
      </c>
      <c r="P48" s="18">
        <f t="shared" si="26"/>
        <v>0.0198872855953572</v>
      </c>
      <c r="Q48" s="23">
        <f t="shared" si="27"/>
        <v>0.00318196569525715</v>
      </c>
      <c r="R48" s="18">
        <f t="shared" si="28"/>
        <v>0.0123345666666667</v>
      </c>
      <c r="S48" s="24">
        <f t="shared" si="29"/>
        <v>0.257971421392225</v>
      </c>
      <c r="T48" s="3">
        <v>0.01</v>
      </c>
      <c r="U48" s="25">
        <f t="shared" si="30"/>
        <v>0.00257971421392225</v>
      </c>
      <c r="V48" s="24"/>
      <c r="W48" s="3"/>
      <c r="X48" s="25"/>
      <c r="Y48" s="27">
        <v>0.04</v>
      </c>
      <c r="Z48" s="3">
        <v>0.49</v>
      </c>
      <c r="AA48" s="26">
        <f t="shared" si="31"/>
        <v>0.0196</v>
      </c>
      <c r="AB48" s="3"/>
      <c r="AC48" s="3"/>
      <c r="AD48" s="26"/>
      <c r="AE48" s="24"/>
      <c r="AF48" s="3"/>
      <c r="AG48" s="25"/>
      <c r="AH48" s="24"/>
      <c r="AI48" s="3"/>
      <c r="AJ48" s="25"/>
      <c r="AK48" s="26"/>
      <c r="AL48" s="26"/>
      <c r="AM48" s="26"/>
      <c r="AN48" s="3">
        <v>0.015</v>
      </c>
      <c r="AO48" s="3">
        <v>0.5</v>
      </c>
      <c r="AP48" s="3">
        <f t="shared" si="32"/>
        <v>0.0075</v>
      </c>
      <c r="AQ48" s="1">
        <f t="shared" si="33"/>
        <v>0.0296797142139222</v>
      </c>
      <c r="AR48" s="28">
        <f t="shared" si="34"/>
        <v>7.70910416666667</v>
      </c>
      <c r="AS48" s="1">
        <f t="shared" si="35"/>
        <v>0.16</v>
      </c>
      <c r="AT48" s="2">
        <f t="shared" si="36"/>
        <v>60.3231454325544</v>
      </c>
      <c r="AU48" s="1">
        <f t="shared" si="37"/>
        <v>14795.9342596558</v>
      </c>
    </row>
    <row r="49" s="1" customFormat="1" spans="1:47">
      <c r="A49" s="13"/>
      <c r="B49" s="13"/>
      <c r="C49" s="16">
        <v>6</v>
      </c>
      <c r="D49" s="17">
        <v>21.974202891</v>
      </c>
      <c r="E49" s="19">
        <f t="shared" si="38"/>
        <v>15.8298551265161</v>
      </c>
      <c r="F49" s="16" t="s">
        <v>73</v>
      </c>
      <c r="G49" s="13">
        <v>7</v>
      </c>
      <c r="H49" s="18">
        <f t="shared" si="21"/>
        <v>21.974202891</v>
      </c>
      <c r="I49" s="18">
        <f t="shared" si="22"/>
        <v>295.124202891</v>
      </c>
      <c r="J49" s="18">
        <f t="shared" si="23"/>
        <v>0.247675384261854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0.219140077093631</v>
      </c>
      <c r="P49" s="18">
        <f t="shared" si="26"/>
        <v>0.0542756028013373</v>
      </c>
      <c r="Q49" s="23">
        <f t="shared" si="27"/>
        <v>0.00868409644821397</v>
      </c>
      <c r="R49" s="18">
        <f t="shared" si="28"/>
        <v>0.0123345666666667</v>
      </c>
      <c r="S49" s="24">
        <f t="shared" si="29"/>
        <v>0.704045523681197</v>
      </c>
      <c r="T49" s="3">
        <v>0.01</v>
      </c>
      <c r="U49" s="25">
        <f t="shared" si="30"/>
        <v>0.00704045523681197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0.034140455236812</v>
      </c>
      <c r="AR49" s="28">
        <f t="shared" si="34"/>
        <v>7.70910416666667</v>
      </c>
      <c r="AS49" s="1">
        <f t="shared" si="35"/>
        <v>0.16</v>
      </c>
      <c r="AT49" s="2">
        <f t="shared" si="36"/>
        <v>60.3231454325544</v>
      </c>
      <c r="AU49" s="1">
        <f t="shared" si="37"/>
        <v>17019.7033447728</v>
      </c>
    </row>
    <row r="50" s="1" customFormat="1" spans="1:47">
      <c r="A50" s="13"/>
      <c r="B50" s="13"/>
      <c r="C50" s="16">
        <v>7</v>
      </c>
      <c r="D50" s="17">
        <v>22.6150901783871</v>
      </c>
      <c r="E50" s="19">
        <f t="shared" si="38"/>
        <v>21.974202891</v>
      </c>
      <c r="F50" s="16" t="s">
        <v>73</v>
      </c>
      <c r="G50" s="13">
        <v>8</v>
      </c>
      <c r="H50" s="18">
        <f t="shared" si="21"/>
        <v>22.6150901783871</v>
      </c>
      <c r="I50" s="18">
        <f t="shared" si="22"/>
        <v>295.765090178387</v>
      </c>
      <c r="J50" s="18">
        <f t="shared" si="23"/>
        <v>0.266029982285707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0.24195551595896</v>
      </c>
      <c r="P50" s="18">
        <f t="shared" si="26"/>
        <v>0.0643674216244913</v>
      </c>
      <c r="Q50" s="23">
        <f t="shared" si="27"/>
        <v>0.0102987874599186</v>
      </c>
      <c r="R50" s="18">
        <f t="shared" si="28"/>
        <v>0.0123345666666667</v>
      </c>
      <c r="S50" s="24">
        <f t="shared" si="29"/>
        <v>0.834953325741907</v>
      </c>
      <c r="T50" s="3">
        <v>0.01</v>
      </c>
      <c r="U50" s="25">
        <f t="shared" si="30"/>
        <v>0.00834953325741907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K50" s="26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0.0354495332574191</v>
      </c>
      <c r="AR50" s="28">
        <f t="shared" si="34"/>
        <v>7.70910416666667</v>
      </c>
      <c r="AS50" s="1">
        <f t="shared" si="35"/>
        <v>0.16</v>
      </c>
      <c r="AT50" s="2">
        <f t="shared" si="36"/>
        <v>60.3231454325544</v>
      </c>
      <c r="AU50" s="1">
        <f t="shared" si="37"/>
        <v>17672.3050576484</v>
      </c>
    </row>
    <row r="51" s="1" customFormat="1" spans="1:47">
      <c r="A51" s="13"/>
      <c r="B51" s="13"/>
      <c r="C51" s="16">
        <v>8</v>
      </c>
      <c r="D51" s="17">
        <v>21.6764598970968</v>
      </c>
      <c r="E51" s="19">
        <f t="shared" si="38"/>
        <v>22.6150901783871</v>
      </c>
      <c r="F51" s="16" t="s">
        <v>73</v>
      </c>
      <c r="G51" s="13">
        <v>9</v>
      </c>
      <c r="H51" s="18">
        <f t="shared" si="21"/>
        <v>21.6764598970968</v>
      </c>
      <c r="I51" s="18">
        <f t="shared" si="22"/>
        <v>294.826459897097</v>
      </c>
      <c r="J51" s="18">
        <f t="shared" si="23"/>
        <v>0.239559161950842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0.254679136001136</v>
      </c>
      <c r="P51" s="18">
        <f t="shared" si="26"/>
        <v>0.0610107203867966</v>
      </c>
      <c r="Q51" s="23">
        <f t="shared" si="27"/>
        <v>0.00976171526188745</v>
      </c>
      <c r="R51" s="18">
        <f t="shared" si="28"/>
        <v>0.0123345666666667</v>
      </c>
      <c r="S51" s="24">
        <f t="shared" si="29"/>
        <v>0.791411285510972</v>
      </c>
      <c r="T51" s="3">
        <v>0.01</v>
      </c>
      <c r="U51" s="25">
        <f t="shared" si="30"/>
        <v>0.00791411285510972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0.0350141128551097</v>
      </c>
      <c r="AR51" s="28">
        <f t="shared" si="34"/>
        <v>7.70910416666667</v>
      </c>
      <c r="AS51" s="1">
        <f t="shared" si="35"/>
        <v>0.16</v>
      </c>
      <c r="AT51" s="2">
        <f t="shared" si="36"/>
        <v>60.3231454325544</v>
      </c>
      <c r="AU51" s="1">
        <f t="shared" si="37"/>
        <v>17455.2392327739</v>
      </c>
    </row>
    <row r="52" s="1" customFormat="1" spans="1:47">
      <c r="A52" s="13"/>
      <c r="B52" s="13"/>
      <c r="C52" s="16">
        <v>9</v>
      </c>
      <c r="D52" s="17">
        <v>13.8849005594667</v>
      </c>
      <c r="E52" s="19">
        <f t="shared" si="38"/>
        <v>21.6764598970968</v>
      </c>
      <c r="F52" s="16" t="s">
        <v>73</v>
      </c>
      <c r="G52" s="13">
        <v>10</v>
      </c>
      <c r="H52" s="18">
        <f t="shared" si="21"/>
        <v>13.8849005594667</v>
      </c>
      <c r="I52" s="18">
        <f t="shared" si="22"/>
        <v>287.034900559467</v>
      </c>
      <c r="J52" s="18">
        <f t="shared" si="23"/>
        <v>0.0977412574027036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9"/>
        <v>0.270759457281006</v>
      </c>
      <c r="P52" s="18">
        <f t="shared" si="26"/>
        <v>0.0264643698083191</v>
      </c>
      <c r="Q52" s="23">
        <f t="shared" si="27"/>
        <v>0.00423429916933106</v>
      </c>
      <c r="R52" s="18">
        <f t="shared" si="28"/>
        <v>0.0123345666666667</v>
      </c>
      <c r="S52" s="24">
        <f t="shared" si="29"/>
        <v>0.343287225547531</v>
      </c>
      <c r="T52" s="3">
        <v>0.01</v>
      </c>
      <c r="U52" s="25">
        <f t="shared" si="30"/>
        <v>0.00343287225547531</v>
      </c>
      <c r="V52" s="24"/>
      <c r="W52" s="3"/>
      <c r="X52" s="25"/>
      <c r="Y52" s="27">
        <v>0.04</v>
      </c>
      <c r="Z52" s="3">
        <v>0.49</v>
      </c>
      <c r="AA52" s="26">
        <f t="shared" si="31"/>
        <v>0.0196</v>
      </c>
      <c r="AB52" s="3"/>
      <c r="AC52" s="3"/>
      <c r="AD52" s="26"/>
      <c r="AE52" s="24"/>
      <c r="AF52" s="3"/>
      <c r="AG52" s="25"/>
      <c r="AH52" s="24"/>
      <c r="AI52" s="3"/>
      <c r="AJ52" s="25"/>
      <c r="AK52" s="26"/>
      <c r="AL52" s="26"/>
      <c r="AM52" s="26"/>
      <c r="AN52" s="3">
        <v>0.015</v>
      </c>
      <c r="AO52" s="3">
        <v>0.5</v>
      </c>
      <c r="AP52" s="3">
        <f t="shared" si="32"/>
        <v>0.0075</v>
      </c>
      <c r="AQ52" s="1">
        <f t="shared" si="33"/>
        <v>0.0305328722554753</v>
      </c>
      <c r="AR52" s="28">
        <f t="shared" si="34"/>
        <v>7.70910416666667</v>
      </c>
      <c r="AS52" s="1">
        <f t="shared" si="35"/>
        <v>0.16</v>
      </c>
      <c r="AT52" s="2">
        <f t="shared" si="36"/>
        <v>60.3231454325544</v>
      </c>
      <c r="AU52" s="1">
        <f t="shared" si="37"/>
        <v>15221.2506964965</v>
      </c>
    </row>
    <row r="53" s="1" customFormat="1" spans="1:47">
      <c r="A53" s="13"/>
      <c r="B53" s="13"/>
      <c r="C53" s="16">
        <v>10</v>
      </c>
      <c r="D53" s="17">
        <v>9.42341321177419</v>
      </c>
      <c r="E53" s="19">
        <f t="shared" si="38"/>
        <v>13.8849005594667</v>
      </c>
      <c r="F53" s="16" t="s">
        <v>73</v>
      </c>
      <c r="G53" s="13">
        <v>11</v>
      </c>
      <c r="H53" s="18">
        <f t="shared" si="21"/>
        <v>9.42341321177419</v>
      </c>
      <c r="I53" s="18">
        <f t="shared" si="22"/>
        <v>282.573413211774</v>
      </c>
      <c r="J53" s="18">
        <f t="shared" si="23"/>
        <v>0.0572105027829457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0.232080333099052</v>
      </c>
      <c r="O53" s="18">
        <f t="shared" si="39"/>
        <v>0.089305796040301</v>
      </c>
      <c r="P53" s="18">
        <f t="shared" si="26"/>
        <v>0.00510922949289682</v>
      </c>
      <c r="Q53" s="23">
        <f t="shared" si="27"/>
        <v>0.000817476718863491</v>
      </c>
      <c r="R53" s="18">
        <f t="shared" si="28"/>
        <v>0.0123345666666667</v>
      </c>
      <c r="S53" s="24">
        <f t="shared" si="29"/>
        <v>0.0662752685972072</v>
      </c>
      <c r="T53" s="3">
        <v>0.01</v>
      </c>
      <c r="U53" s="25">
        <f t="shared" si="30"/>
        <v>0.000662752685972072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0.0154627526859721</v>
      </c>
      <c r="AR53" s="28">
        <f t="shared" si="34"/>
        <v>7.70910416666667</v>
      </c>
      <c r="AS53" s="1">
        <f t="shared" si="35"/>
        <v>0.16</v>
      </c>
      <c r="AT53" s="2">
        <f t="shared" si="36"/>
        <v>60.3231454325544</v>
      </c>
      <c r="AU53" s="1">
        <f t="shared" si="37"/>
        <v>7708.49309956091</v>
      </c>
    </row>
    <row r="54" s="1" customFormat="1" spans="1:48">
      <c r="A54" s="13"/>
      <c r="B54" s="13"/>
      <c r="C54" s="16">
        <v>11</v>
      </c>
      <c r="D54" s="17">
        <v>3.43466281576667</v>
      </c>
      <c r="E54" s="19">
        <f t="shared" si="38"/>
        <v>9.42341321177419</v>
      </c>
      <c r="F54" s="16" t="s">
        <v>75</v>
      </c>
      <c r="G54" s="13">
        <v>12</v>
      </c>
      <c r="H54" s="18">
        <f t="shared" si="21"/>
        <v>3.43466281576667</v>
      </c>
      <c r="I54" s="18">
        <f t="shared" si="22"/>
        <v>276.584662815767</v>
      </c>
      <c r="J54" s="18">
        <f t="shared" si="23"/>
        <v>0.0271301362523102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9"/>
        <v>0.161287608214071</v>
      </c>
      <c r="P54" s="18">
        <f t="shared" si="26"/>
        <v>0.00437575478665697</v>
      </c>
      <c r="Q54" s="23">
        <f t="shared" si="27"/>
        <v>0.000700120765865115</v>
      </c>
      <c r="R54" s="18">
        <f t="shared" si="28"/>
        <v>0.0123345666666667</v>
      </c>
      <c r="S54" s="24">
        <f t="shared" si="29"/>
        <v>0.0567608724964083</v>
      </c>
      <c r="T54" s="3">
        <v>0.01</v>
      </c>
      <c r="U54" s="25">
        <f t="shared" si="30"/>
        <v>0.000567608724964083</v>
      </c>
      <c r="V54" s="24"/>
      <c r="W54" s="3"/>
      <c r="X54" s="25"/>
      <c r="Y54" s="27">
        <v>0.02</v>
      </c>
      <c r="Z54" s="3">
        <v>0.49</v>
      </c>
      <c r="AA54" s="26">
        <f t="shared" si="31"/>
        <v>0.0098</v>
      </c>
      <c r="AB54" s="3"/>
      <c r="AC54" s="3"/>
      <c r="AD54" s="26"/>
      <c r="AE54" s="24"/>
      <c r="AF54" s="3"/>
      <c r="AG54" s="25"/>
      <c r="AH54" s="24"/>
      <c r="AI54" s="3"/>
      <c r="AJ54" s="25"/>
      <c r="AK54" s="26"/>
      <c r="AL54" s="26"/>
      <c r="AM54" s="26"/>
      <c r="AN54" s="3">
        <v>0.01</v>
      </c>
      <c r="AO54" s="3">
        <v>0.5</v>
      </c>
      <c r="AP54" s="3">
        <f t="shared" si="32"/>
        <v>0.005</v>
      </c>
      <c r="AQ54" s="1">
        <f t="shared" si="33"/>
        <v>0.0153676087249641</v>
      </c>
      <c r="AR54" s="28">
        <f t="shared" si="34"/>
        <v>7.70910416666667</v>
      </c>
      <c r="AS54" s="1">
        <f t="shared" si="35"/>
        <v>0.16</v>
      </c>
      <c r="AT54" s="2">
        <f t="shared" si="36"/>
        <v>60.3231454325544</v>
      </c>
      <c r="AU54" s="1">
        <f t="shared" si="37"/>
        <v>7661.06192208626</v>
      </c>
      <c r="AV54" s="1">
        <f>SUM(AU43:AU54)</f>
        <v>135556.435488759</v>
      </c>
    </row>
    <row r="55" s="1" customFormat="1" spans="1:46">
      <c r="A55" s="13"/>
      <c r="B55" s="13"/>
      <c r="C55" s="16">
        <v>12</v>
      </c>
      <c r="D55" s="17">
        <v>-5.76528515348387</v>
      </c>
      <c r="E55" s="19">
        <f t="shared" si="38"/>
        <v>3.43466281576667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7">
      <c r="S57" s="22" t="s">
        <v>45</v>
      </c>
      <c r="T57" s="22"/>
      <c r="U57" s="22"/>
      <c r="V57" s="22" t="s">
        <v>46</v>
      </c>
      <c r="W57" s="22" t="s">
        <v>47</v>
      </c>
      <c r="X57" s="22" t="s">
        <v>48</v>
      </c>
      <c r="Y57" s="22" t="s">
        <v>49</v>
      </c>
      <c r="Z57" s="22" t="s">
        <v>50</v>
      </c>
      <c r="AA57" s="22" t="s">
        <v>51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7">
      <c r="A58" s="15" t="s">
        <v>5</v>
      </c>
      <c r="B58" s="15"/>
      <c r="C58" s="16" t="s">
        <v>53</v>
      </c>
      <c r="D58" s="16" t="s">
        <v>54</v>
      </c>
      <c r="E58" s="16" t="s">
        <v>55</v>
      </c>
      <c r="F58" s="16" t="s">
        <v>56</v>
      </c>
      <c r="G58" s="13" t="s">
        <v>53</v>
      </c>
      <c r="H58" s="13" t="s">
        <v>55</v>
      </c>
      <c r="I58" s="13" t="s">
        <v>57</v>
      </c>
      <c r="J58" s="13" t="s">
        <v>58</v>
      </c>
      <c r="K58" s="21" t="s">
        <v>59</v>
      </c>
      <c r="L58" s="21" t="s">
        <v>60</v>
      </c>
      <c r="M58" s="13" t="s">
        <v>61</v>
      </c>
      <c r="N58" s="21" t="s">
        <v>62</v>
      </c>
      <c r="O58" s="13" t="s">
        <v>63</v>
      </c>
      <c r="P58" s="13" t="s">
        <v>64</v>
      </c>
      <c r="Q58" s="21" t="s">
        <v>65</v>
      </c>
      <c r="R58" s="21" t="s">
        <v>66</v>
      </c>
      <c r="S58" s="4" t="s">
        <v>12</v>
      </c>
      <c r="T58" s="3" t="s">
        <v>13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38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="1" customFormat="1" spans="1:78">
      <c r="A59" s="13" t="s">
        <v>71</v>
      </c>
      <c r="B59" s="13">
        <f>F7</f>
        <v>134.758</v>
      </c>
      <c r="C59" s="16" t="s">
        <v>72</v>
      </c>
      <c r="D59" s="17">
        <v>-4.91841406116129</v>
      </c>
      <c r="E59" s="16"/>
      <c r="F59" s="16"/>
      <c r="G59" s="13">
        <v>1</v>
      </c>
      <c r="H59" s="18">
        <f t="shared" ref="H59:H70" si="40">E60</f>
        <v>-4.91841406116129</v>
      </c>
      <c r="I59" s="18">
        <f t="shared" ref="I59:I70" si="41">H59+273.15</f>
        <v>268.231585938839</v>
      </c>
      <c r="J59" s="18">
        <f t="shared" ref="J59:J70" si="42">EXP(($C$16*(I59-$C$14))/($C$17*I59*$C$14))</f>
        <v>0.00906443242919376</v>
      </c>
      <c r="K59" s="18">
        <f t="shared" ref="K59:K70" si="43">$B$59/12</f>
        <v>11.2298333333333</v>
      </c>
      <c r="L59" s="18">
        <f t="shared" ref="L59:L70" si="44">K59*$B$60/100</f>
        <v>3.032055</v>
      </c>
      <c r="M59" s="13" t="s">
        <v>73</v>
      </c>
      <c r="N59" s="13"/>
      <c r="O59" s="18">
        <f>L59</f>
        <v>3.032055</v>
      </c>
      <c r="P59" s="18">
        <f t="shared" ref="P59:P70" si="45">O59*J59</f>
        <v>0.0274838576690991</v>
      </c>
      <c r="Q59" s="23">
        <f t="shared" ref="Q59:Q70" si="46">P59*$B$61</f>
        <v>0.00797031872403873</v>
      </c>
      <c r="R59" s="18">
        <f t="shared" ref="R59:R70" si="47">L59*$B$61</f>
        <v>0.87929595</v>
      </c>
      <c r="S59" s="24">
        <f t="shared" ref="S59:S70" si="48">Q59/R59</f>
        <v>0.00906443242919376</v>
      </c>
      <c r="T59" s="3">
        <v>0.27</v>
      </c>
      <c r="U59" s="25">
        <f t="shared" ref="U59:U70" si="49">S59*T59</f>
        <v>0.00244739675588232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ref="AB59:AB70" si="50">U59*0.67*AD59+(V59+W59+X59+Y59+Z59+AA59)/1000</f>
        <v>0.226875529189668</v>
      </c>
      <c r="AC59" s="28">
        <f t="shared" ref="AC59:AC70" si="51">$B$59/12</f>
        <v>11.2298333333333</v>
      </c>
      <c r="AD59" s="1">
        <f t="shared" ref="AD59:AD70" si="52">$B$61</f>
        <v>0.29</v>
      </c>
      <c r="AE59" s="29">
        <f t="shared" ref="AE59:AE70" si="53">$E$7/12</f>
        <v>11.5061643835617</v>
      </c>
      <c r="AF59" s="1">
        <f t="shared" ref="AF59:AF70" si="54">AE59*10000*AC59*AB59</f>
        <v>293151.108309436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74</v>
      </c>
      <c r="B60" s="13">
        <v>27</v>
      </c>
      <c r="C60" s="16">
        <v>1</v>
      </c>
      <c r="D60" s="17">
        <v>-11.8392701301936</v>
      </c>
      <c r="E60" s="19">
        <f t="shared" ref="E60:E71" si="55">D59</f>
        <v>-4.91841406116129</v>
      </c>
      <c r="F60" s="16" t="s">
        <v>73</v>
      </c>
      <c r="G60" s="13">
        <v>2</v>
      </c>
      <c r="H60" s="18">
        <f t="shared" si="40"/>
        <v>-11.8392701301936</v>
      </c>
      <c r="I60" s="18">
        <f t="shared" si="41"/>
        <v>261.310729869806</v>
      </c>
      <c r="J60" s="18">
        <f t="shared" si="42"/>
        <v>0.00346581808238157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ref="O60:O70" si="56">L60+O59-P59-N60</f>
        <v>6.0366261423309</v>
      </c>
      <c r="P60" s="18">
        <f t="shared" si="45"/>
        <v>0.0209218480406677</v>
      </c>
      <c r="Q60" s="23">
        <f t="shared" si="46"/>
        <v>0.00606733593179364</v>
      </c>
      <c r="R60" s="18">
        <f t="shared" si="47"/>
        <v>0.87929595</v>
      </c>
      <c r="S60" s="24">
        <f t="shared" si="48"/>
        <v>0.00690022049094352</v>
      </c>
      <c r="T60" s="3">
        <v>0.27</v>
      </c>
      <c r="U60" s="25">
        <f t="shared" si="49"/>
        <v>0.00186305953255475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0.226761992467175</v>
      </c>
      <c r="AC60" s="28">
        <f t="shared" si="51"/>
        <v>11.2298333333333</v>
      </c>
      <c r="AD60" s="1">
        <f t="shared" si="52"/>
        <v>0.29</v>
      </c>
      <c r="AE60" s="29">
        <f t="shared" si="53"/>
        <v>11.5061643835617</v>
      </c>
      <c r="AF60" s="1">
        <f t="shared" si="54"/>
        <v>293004.404889497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 t="s">
        <v>38</v>
      </c>
      <c r="B61" s="13">
        <f>H7</f>
        <v>0.29</v>
      </c>
      <c r="C61" s="16">
        <v>2</v>
      </c>
      <c r="D61" s="17">
        <v>-1.37922954435714</v>
      </c>
      <c r="E61" s="19">
        <f t="shared" si="55"/>
        <v>-11.8392701301936</v>
      </c>
      <c r="F61" s="16" t="s">
        <v>73</v>
      </c>
      <c r="G61" s="13">
        <v>3</v>
      </c>
      <c r="H61" s="18">
        <f t="shared" si="40"/>
        <v>-1.37922954435714</v>
      </c>
      <c r="I61" s="18">
        <f t="shared" si="41"/>
        <v>271.770770455643</v>
      </c>
      <c r="J61" s="18">
        <f t="shared" si="42"/>
        <v>0.0145425780978246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9.04775929429023</v>
      </c>
      <c r="P61" s="18">
        <f t="shared" si="45"/>
        <v>0.131577746147534</v>
      </c>
      <c r="Q61" s="23">
        <f t="shared" si="46"/>
        <v>0.0381575463827849</v>
      </c>
      <c r="R61" s="18">
        <f t="shared" si="47"/>
        <v>0.87929595</v>
      </c>
      <c r="S61" s="24">
        <f t="shared" si="48"/>
        <v>0.043395567081578</v>
      </c>
      <c r="T61" s="3">
        <v>0.27</v>
      </c>
      <c r="U61" s="25">
        <f t="shared" si="49"/>
        <v>0.0117168031120261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0.228676574844667</v>
      </c>
      <c r="AC61" s="28">
        <f t="shared" si="51"/>
        <v>11.2298333333333</v>
      </c>
      <c r="AD61" s="1">
        <f t="shared" si="52"/>
        <v>0.29</v>
      </c>
      <c r="AE61" s="29">
        <f t="shared" si="53"/>
        <v>11.5061643835617</v>
      </c>
      <c r="AF61" s="1">
        <f t="shared" si="54"/>
        <v>295478.280974397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3</v>
      </c>
      <c r="D62" s="17">
        <v>0.678019006483871</v>
      </c>
      <c r="E62" s="19">
        <f t="shared" si="55"/>
        <v>-1.37922954435714</v>
      </c>
      <c r="F62" s="16" t="s">
        <v>73</v>
      </c>
      <c r="G62" s="13">
        <v>4</v>
      </c>
      <c r="H62" s="18">
        <f t="shared" si="40"/>
        <v>0.678019006483871</v>
      </c>
      <c r="I62" s="18">
        <f t="shared" si="41"/>
        <v>273.828019006484</v>
      </c>
      <c r="J62" s="18">
        <f t="shared" si="42"/>
        <v>0.0190343990781128</v>
      </c>
      <c r="K62" s="18">
        <f t="shared" si="43"/>
        <v>11.2298333333333</v>
      </c>
      <c r="L62" s="18">
        <f t="shared" si="44"/>
        <v>3.032055</v>
      </c>
      <c r="M62" s="13" t="s">
        <v>73</v>
      </c>
      <c r="N62" s="13"/>
      <c r="O62" s="18">
        <f t="shared" si="56"/>
        <v>11.9482365481427</v>
      </c>
      <c r="P62" s="18">
        <f t="shared" si="45"/>
        <v>0.227427502737041</v>
      </c>
      <c r="Q62" s="23">
        <f t="shared" si="46"/>
        <v>0.0659539757937419</v>
      </c>
      <c r="R62" s="18">
        <f t="shared" si="47"/>
        <v>0.87929595</v>
      </c>
      <c r="S62" s="24">
        <f t="shared" si="48"/>
        <v>0.075007710195574</v>
      </c>
      <c r="T62" s="3">
        <v>0.27</v>
      </c>
      <c r="U62" s="25">
        <f t="shared" si="49"/>
        <v>0.020252081752805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0.23033497948457</v>
      </c>
      <c r="AC62" s="28">
        <f t="shared" si="51"/>
        <v>11.2298333333333</v>
      </c>
      <c r="AD62" s="1">
        <f t="shared" si="52"/>
        <v>0.29</v>
      </c>
      <c r="AE62" s="29">
        <f t="shared" si="53"/>
        <v>11.5061643835617</v>
      </c>
      <c r="AF62" s="1">
        <f t="shared" si="54"/>
        <v>297621.143891123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4</v>
      </c>
      <c r="D63" s="17">
        <v>11.9543049528667</v>
      </c>
      <c r="E63" s="19">
        <f t="shared" si="55"/>
        <v>0.678019006483871</v>
      </c>
      <c r="F63" s="16" t="s">
        <v>73</v>
      </c>
      <c r="G63" s="13">
        <v>5</v>
      </c>
      <c r="H63" s="18">
        <f t="shared" si="40"/>
        <v>11.9543049528667</v>
      </c>
      <c r="I63" s="18">
        <f t="shared" si="41"/>
        <v>285.104304952867</v>
      </c>
      <c r="J63" s="18">
        <f t="shared" si="42"/>
        <v>0.0776817021225397</v>
      </c>
      <c r="K63" s="18">
        <f t="shared" si="43"/>
        <v>11.2298333333333</v>
      </c>
      <c r="L63" s="18">
        <f t="shared" si="44"/>
        <v>3.032055</v>
      </c>
      <c r="M63" s="13" t="s">
        <v>75</v>
      </c>
      <c r="N63" s="18">
        <f>(O62-P62)*$C$22/100</f>
        <v>11.1347685931354</v>
      </c>
      <c r="O63" s="18">
        <f t="shared" si="56"/>
        <v>3.61809545227028</v>
      </c>
      <c r="P63" s="18">
        <f t="shared" si="45"/>
        <v>0.281059813174176</v>
      </c>
      <c r="Q63" s="23">
        <f t="shared" si="46"/>
        <v>0.0815073458205109</v>
      </c>
      <c r="R63" s="18">
        <f t="shared" si="47"/>
        <v>0.87929595</v>
      </c>
      <c r="S63" s="24">
        <f t="shared" si="48"/>
        <v>0.0926961460706272</v>
      </c>
      <c r="T63" s="3">
        <v>0.27</v>
      </c>
      <c r="U63" s="25">
        <f t="shared" si="49"/>
        <v>0.0250279594390693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0.231262932519011</v>
      </c>
      <c r="AC63" s="28">
        <f t="shared" si="51"/>
        <v>11.2298333333333</v>
      </c>
      <c r="AD63" s="1">
        <f t="shared" si="52"/>
        <v>0.29</v>
      </c>
      <c r="AE63" s="29">
        <f t="shared" si="53"/>
        <v>11.5061643835617</v>
      </c>
      <c r="AF63" s="1">
        <f t="shared" si="54"/>
        <v>298820.173427174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5</v>
      </c>
      <c r="D64" s="17">
        <v>15.8298551265161</v>
      </c>
      <c r="E64" s="19">
        <f t="shared" si="55"/>
        <v>11.9543049528667</v>
      </c>
      <c r="F64" s="16" t="s">
        <v>75</v>
      </c>
      <c r="G64" s="13">
        <v>6</v>
      </c>
      <c r="H64" s="18">
        <f t="shared" si="40"/>
        <v>15.8298551265161</v>
      </c>
      <c r="I64" s="18">
        <f t="shared" si="41"/>
        <v>288.979855126516</v>
      </c>
      <c r="J64" s="18">
        <f t="shared" si="42"/>
        <v>0.12280929608507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6.36909063909611</v>
      </c>
      <c r="P64" s="18">
        <f t="shared" si="45"/>
        <v>0.782183538089401</v>
      </c>
      <c r="Q64" s="23">
        <f t="shared" si="46"/>
        <v>0.226833226045926</v>
      </c>
      <c r="R64" s="18">
        <f t="shared" si="47"/>
        <v>0.87929595</v>
      </c>
      <c r="S64" s="24">
        <f t="shared" si="48"/>
        <v>0.257971421392225</v>
      </c>
      <c r="T64" s="3">
        <v>0.27</v>
      </c>
      <c r="U64" s="25">
        <f t="shared" si="49"/>
        <v>0.0696522837759006</v>
      </c>
      <c r="V64" s="3">
        <v>220.1</v>
      </c>
      <c r="W64" s="26">
        <v>12.1</v>
      </c>
      <c r="X64" s="26">
        <v>4.5</v>
      </c>
      <c r="Y64" s="26">
        <v>1.5</v>
      </c>
      <c r="Z64" s="26">
        <v>6.8</v>
      </c>
      <c r="AA64" s="3">
        <v>30.2</v>
      </c>
      <c r="AB64" s="2">
        <f t="shared" si="50"/>
        <v>0.288733438737657</v>
      </c>
      <c r="AC64" s="28">
        <f t="shared" si="51"/>
        <v>11.2298333333333</v>
      </c>
      <c r="AD64" s="1">
        <f t="shared" si="52"/>
        <v>0.29</v>
      </c>
      <c r="AE64" s="29">
        <f t="shared" si="53"/>
        <v>11.5061643835617</v>
      </c>
      <c r="AF64" s="1">
        <f t="shared" si="54"/>
        <v>373079.141123139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6</v>
      </c>
      <c r="D65" s="17">
        <v>21.974202891</v>
      </c>
      <c r="E65" s="19">
        <f t="shared" si="55"/>
        <v>15.8298551265161</v>
      </c>
      <c r="F65" s="16" t="s">
        <v>73</v>
      </c>
      <c r="G65" s="13">
        <v>7</v>
      </c>
      <c r="H65" s="18">
        <f t="shared" si="40"/>
        <v>21.974202891</v>
      </c>
      <c r="I65" s="18">
        <f t="shared" si="41"/>
        <v>295.124202891</v>
      </c>
      <c r="J65" s="18">
        <f t="shared" si="42"/>
        <v>0.247675384261854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8.6189621010067</v>
      </c>
      <c r="P65" s="18">
        <f t="shared" si="45"/>
        <v>2.13470475030519</v>
      </c>
      <c r="Q65" s="23">
        <f t="shared" si="46"/>
        <v>0.619064377588506</v>
      </c>
      <c r="R65" s="18">
        <f t="shared" si="47"/>
        <v>0.87929595</v>
      </c>
      <c r="S65" s="24">
        <f t="shared" si="48"/>
        <v>0.704045523681197</v>
      </c>
      <c r="T65" s="3">
        <v>0.27</v>
      </c>
      <c r="U65" s="25">
        <f t="shared" si="49"/>
        <v>0.190092291393923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0.312134932217839</v>
      </c>
      <c r="AC65" s="28">
        <f t="shared" si="51"/>
        <v>11.2298333333333</v>
      </c>
      <c r="AD65" s="1">
        <f t="shared" si="52"/>
        <v>0.29</v>
      </c>
      <c r="AE65" s="29">
        <f t="shared" si="53"/>
        <v>11.5061643835617</v>
      </c>
      <c r="AF65" s="1">
        <f t="shared" si="54"/>
        <v>403316.751033356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7</v>
      </c>
      <c r="D66" s="17">
        <v>22.6150901783871</v>
      </c>
      <c r="E66" s="19">
        <f t="shared" si="55"/>
        <v>21.974202891</v>
      </c>
      <c r="F66" s="16" t="s">
        <v>73</v>
      </c>
      <c r="G66" s="13">
        <v>8</v>
      </c>
      <c r="H66" s="18">
        <f t="shared" si="40"/>
        <v>22.6150901783871</v>
      </c>
      <c r="I66" s="18">
        <f t="shared" si="41"/>
        <v>295.765090178387</v>
      </c>
      <c r="J66" s="18">
        <f t="shared" si="42"/>
        <v>0.266029982285707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9.51631235070151</v>
      </c>
      <c r="P66" s="18">
        <f t="shared" si="45"/>
        <v>2.53162440608238</v>
      </c>
      <c r="Q66" s="23">
        <f t="shared" si="46"/>
        <v>0.73417107776389</v>
      </c>
      <c r="R66" s="18">
        <f t="shared" si="47"/>
        <v>0.87929595</v>
      </c>
      <c r="S66" s="24">
        <f t="shared" si="48"/>
        <v>0.834953325741907</v>
      </c>
      <c r="T66" s="3">
        <v>0.27</v>
      </c>
      <c r="U66" s="25">
        <f t="shared" si="49"/>
        <v>0.225437397950315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0.319002486421746</v>
      </c>
      <c r="AC66" s="28">
        <f t="shared" si="51"/>
        <v>11.2298333333333</v>
      </c>
      <c r="AD66" s="1">
        <f t="shared" si="52"/>
        <v>0.29</v>
      </c>
      <c r="AE66" s="29">
        <f t="shared" si="53"/>
        <v>11.5061643835617</v>
      </c>
      <c r="AF66" s="1">
        <f t="shared" si="54"/>
        <v>412190.476346267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8</v>
      </c>
      <c r="D67" s="17">
        <v>21.6764598970968</v>
      </c>
      <c r="E67" s="19">
        <f t="shared" si="55"/>
        <v>22.6150901783871</v>
      </c>
      <c r="F67" s="16" t="s">
        <v>73</v>
      </c>
      <c r="G67" s="13">
        <v>9</v>
      </c>
      <c r="H67" s="18">
        <f t="shared" si="40"/>
        <v>21.6764598970968</v>
      </c>
      <c r="I67" s="18">
        <f t="shared" si="41"/>
        <v>294.826459897097</v>
      </c>
      <c r="J67" s="18">
        <f t="shared" si="42"/>
        <v>0.239559161950842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10.0167429446191</v>
      </c>
      <c r="P67" s="18">
        <f t="shared" si="45"/>
        <v>2.39960254528997</v>
      </c>
      <c r="Q67" s="23">
        <f t="shared" si="46"/>
        <v>0.695884738134091</v>
      </c>
      <c r="R67" s="18">
        <f t="shared" si="47"/>
        <v>0.87929595</v>
      </c>
      <c r="S67" s="24">
        <f t="shared" si="48"/>
        <v>0.791411285510972</v>
      </c>
      <c r="T67" s="3">
        <v>0.27</v>
      </c>
      <c r="U67" s="25">
        <f t="shared" si="49"/>
        <v>0.213681047087962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0.316718227449191</v>
      </c>
      <c r="AC67" s="28">
        <f t="shared" si="51"/>
        <v>11.2298333333333</v>
      </c>
      <c r="AD67" s="1">
        <f t="shared" si="52"/>
        <v>0.29</v>
      </c>
      <c r="AE67" s="29">
        <f t="shared" si="53"/>
        <v>11.5061643835617</v>
      </c>
      <c r="AF67" s="1">
        <f t="shared" si="54"/>
        <v>409238.932599518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9</v>
      </c>
      <c r="D68" s="17">
        <v>13.8849005594667</v>
      </c>
      <c r="E68" s="19">
        <f t="shared" si="55"/>
        <v>21.6764598970968</v>
      </c>
      <c r="F68" s="16" t="s">
        <v>73</v>
      </c>
      <c r="G68" s="13">
        <v>10</v>
      </c>
      <c r="H68" s="18">
        <f t="shared" si="40"/>
        <v>13.8849005594667</v>
      </c>
      <c r="I68" s="18">
        <f t="shared" si="41"/>
        <v>287.034900559467</v>
      </c>
      <c r="J68" s="18">
        <f t="shared" si="42"/>
        <v>0.0977412574027036</v>
      </c>
      <c r="K68" s="18">
        <f t="shared" si="43"/>
        <v>11.2298333333333</v>
      </c>
      <c r="L68" s="18">
        <f t="shared" si="44"/>
        <v>3.032055</v>
      </c>
      <c r="M68" s="13" t="s">
        <v>73</v>
      </c>
      <c r="N68" s="13"/>
      <c r="O68" s="18">
        <f t="shared" si="56"/>
        <v>10.6491953993292</v>
      </c>
      <c r="P68" s="18">
        <f t="shared" si="45"/>
        <v>1.04086574865752</v>
      </c>
      <c r="Q68" s="23">
        <f t="shared" si="46"/>
        <v>0.30185106711068</v>
      </c>
      <c r="R68" s="18">
        <f t="shared" si="47"/>
        <v>0.87929595</v>
      </c>
      <c r="S68" s="24">
        <f t="shared" si="48"/>
        <v>0.343287225547531</v>
      </c>
      <c r="T68" s="3">
        <v>0.27</v>
      </c>
      <c r="U68" s="25">
        <f t="shared" si="49"/>
        <v>0.0926875508978333</v>
      </c>
      <c r="V68" s="3">
        <v>220.1</v>
      </c>
      <c r="W68" s="26">
        <v>12.1</v>
      </c>
      <c r="X68" s="26">
        <v>4.5</v>
      </c>
      <c r="Y68" s="26">
        <v>1.5</v>
      </c>
      <c r="Z68" s="26">
        <v>6.8</v>
      </c>
      <c r="AA68" s="3">
        <v>30.2</v>
      </c>
      <c r="AB68" s="2">
        <f t="shared" si="50"/>
        <v>0.293209191139449</v>
      </c>
      <c r="AC68" s="28">
        <f t="shared" si="51"/>
        <v>11.2298333333333</v>
      </c>
      <c r="AD68" s="1">
        <f t="shared" si="52"/>
        <v>0.29</v>
      </c>
      <c r="AE68" s="29">
        <f t="shared" si="53"/>
        <v>11.5061643835617</v>
      </c>
      <c r="AF68" s="1">
        <f t="shared" si="54"/>
        <v>378862.364116778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10</v>
      </c>
      <c r="D69" s="17">
        <v>9.42341321177419</v>
      </c>
      <c r="E69" s="19">
        <f t="shared" si="55"/>
        <v>13.8849005594667</v>
      </c>
      <c r="F69" s="16" t="s">
        <v>73</v>
      </c>
      <c r="G69" s="13">
        <v>11</v>
      </c>
      <c r="H69" s="18">
        <f t="shared" si="40"/>
        <v>9.42341321177419</v>
      </c>
      <c r="I69" s="18">
        <f t="shared" si="41"/>
        <v>282.573413211774</v>
      </c>
      <c r="J69" s="18">
        <f t="shared" si="42"/>
        <v>0.0572105027829457</v>
      </c>
      <c r="K69" s="18">
        <f t="shared" si="43"/>
        <v>11.2298333333333</v>
      </c>
      <c r="L69" s="18">
        <f t="shared" si="44"/>
        <v>3.032055</v>
      </c>
      <c r="M69" s="13" t="s">
        <v>75</v>
      </c>
      <c r="N69" s="18">
        <f>(O68-P68)*$C$22/100</f>
        <v>9.12791316813806</v>
      </c>
      <c r="O69" s="18">
        <f t="shared" si="56"/>
        <v>3.51247148253358</v>
      </c>
      <c r="P69" s="18">
        <f t="shared" si="45"/>
        <v>0.200950259526505</v>
      </c>
      <c r="Q69" s="23">
        <f t="shared" si="46"/>
        <v>0.0582755752626864</v>
      </c>
      <c r="R69" s="18">
        <f t="shared" si="47"/>
        <v>0.87929595</v>
      </c>
      <c r="S69" s="24">
        <f t="shared" si="48"/>
        <v>0.0662752685972072</v>
      </c>
      <c r="T69" s="3">
        <v>0.27</v>
      </c>
      <c r="U69" s="25">
        <f t="shared" si="49"/>
        <v>0.0178943225212459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0.229876866865878</v>
      </c>
      <c r="AC69" s="28">
        <f t="shared" si="51"/>
        <v>11.2298333333333</v>
      </c>
      <c r="AD69" s="1">
        <f t="shared" si="52"/>
        <v>0.29</v>
      </c>
      <c r="AE69" s="29">
        <f t="shared" si="53"/>
        <v>11.5061643835617</v>
      </c>
      <c r="AF69" s="1">
        <f t="shared" si="54"/>
        <v>297029.206001745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8">
      <c r="A70" s="13"/>
      <c r="B70" s="13"/>
      <c r="C70" s="16">
        <v>11</v>
      </c>
      <c r="D70" s="17">
        <v>3.43466281576667</v>
      </c>
      <c r="E70" s="19">
        <f t="shared" si="55"/>
        <v>9.42341321177419</v>
      </c>
      <c r="F70" s="16" t="s">
        <v>75</v>
      </c>
      <c r="G70" s="13">
        <v>12</v>
      </c>
      <c r="H70" s="18">
        <f t="shared" si="40"/>
        <v>3.43466281576667</v>
      </c>
      <c r="I70" s="18">
        <f t="shared" si="41"/>
        <v>276.584662815767</v>
      </c>
      <c r="J70" s="18">
        <f t="shared" si="42"/>
        <v>0.0271301362523102</v>
      </c>
      <c r="K70" s="18">
        <f t="shared" si="43"/>
        <v>11.2298333333333</v>
      </c>
      <c r="L70" s="18">
        <f t="shared" si="44"/>
        <v>3.032055</v>
      </c>
      <c r="M70" s="13" t="s">
        <v>73</v>
      </c>
      <c r="N70" s="13"/>
      <c r="O70" s="18">
        <f t="shared" si="56"/>
        <v>6.34357622300708</v>
      </c>
      <c r="P70" s="18">
        <f t="shared" si="45"/>
        <v>0.172102087257097</v>
      </c>
      <c r="Q70" s="23">
        <f t="shared" si="46"/>
        <v>0.0499096053045582</v>
      </c>
      <c r="R70" s="18">
        <f t="shared" si="47"/>
        <v>0.87929595</v>
      </c>
      <c r="S70" s="24">
        <f t="shared" si="48"/>
        <v>0.0567608724964083</v>
      </c>
      <c r="T70" s="3">
        <v>0.27</v>
      </c>
      <c r="U70" s="25">
        <f t="shared" si="49"/>
        <v>0.0153254355740302</v>
      </c>
      <c r="V70" s="3">
        <v>180.9</v>
      </c>
      <c r="W70" s="26">
        <v>6</v>
      </c>
      <c r="X70" s="26">
        <v>3</v>
      </c>
      <c r="Y70" s="26">
        <v>0.3</v>
      </c>
      <c r="Z70" s="26">
        <v>6</v>
      </c>
      <c r="AA70" s="3">
        <v>30.2</v>
      </c>
      <c r="AB70" s="2">
        <f t="shared" si="50"/>
        <v>0.229377732132034</v>
      </c>
      <c r="AC70" s="28">
        <f t="shared" si="51"/>
        <v>11.2298333333333</v>
      </c>
      <c r="AD70" s="1">
        <f t="shared" si="52"/>
        <v>0.29</v>
      </c>
      <c r="AE70" s="29">
        <f t="shared" si="53"/>
        <v>11.5061643835617</v>
      </c>
      <c r="AF70" s="1">
        <f t="shared" si="54"/>
        <v>296384.262490452</v>
      </c>
      <c r="AG70" s="1">
        <f>SUM(AF59:AF70)</f>
        <v>4048176.24520288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3"/>
    </row>
    <row r="71" s="1" customFormat="1" spans="1:77">
      <c r="A71" s="13"/>
      <c r="B71" s="13"/>
      <c r="C71" s="16">
        <v>12</v>
      </c>
      <c r="D71" s="17">
        <v>-5.76528515348387</v>
      </c>
      <c r="E71" s="19">
        <f t="shared" si="55"/>
        <v>3.43466281576667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2" s="1" customFormat="1" spans="46:46">
      <c r="AT72" s="2"/>
    </row>
    <row r="73" s="1" customFormat="1" spans="19:46">
      <c r="S73" s="22" t="s">
        <v>45</v>
      </c>
      <c r="T73" s="22"/>
      <c r="U73" s="22"/>
      <c r="V73" s="22" t="s">
        <v>46</v>
      </c>
      <c r="W73" s="22"/>
      <c r="X73" s="22"/>
      <c r="Y73" s="22" t="s">
        <v>47</v>
      </c>
      <c r="Z73" s="22"/>
      <c r="AA73" s="22"/>
      <c r="AB73" s="22" t="s">
        <v>48</v>
      </c>
      <c r="AC73" s="22"/>
      <c r="AD73" s="22"/>
      <c r="AE73" s="22" t="s">
        <v>49</v>
      </c>
      <c r="AF73" s="22"/>
      <c r="AG73" s="22"/>
      <c r="AH73" s="22" t="s">
        <v>50</v>
      </c>
      <c r="AI73" s="22"/>
      <c r="AJ73" s="22"/>
      <c r="AK73" s="30" t="s">
        <v>78</v>
      </c>
      <c r="AL73" s="31"/>
      <c r="AM73" s="32"/>
      <c r="AN73" s="31" t="s">
        <v>79</v>
      </c>
      <c r="AO73" s="31"/>
      <c r="AP73" s="32"/>
      <c r="AQ73" s="22" t="s">
        <v>52</v>
      </c>
      <c r="AR73" s="22"/>
      <c r="AS73" s="22"/>
      <c r="AT73" s="2"/>
    </row>
    <row r="74" s="1" customFormat="1" spans="1:50">
      <c r="A74" s="15" t="s">
        <v>6</v>
      </c>
      <c r="B74" s="15"/>
      <c r="C74" s="16" t="s">
        <v>53</v>
      </c>
      <c r="D74" s="16" t="s">
        <v>54</v>
      </c>
      <c r="E74" s="16" t="s">
        <v>55</v>
      </c>
      <c r="F74" s="16" t="s">
        <v>56</v>
      </c>
      <c r="G74" s="13" t="s">
        <v>53</v>
      </c>
      <c r="H74" s="13" t="s">
        <v>55</v>
      </c>
      <c r="I74" s="13" t="s">
        <v>57</v>
      </c>
      <c r="J74" s="13" t="s">
        <v>58</v>
      </c>
      <c r="K74" s="21" t="s">
        <v>59</v>
      </c>
      <c r="L74" s="21" t="s">
        <v>60</v>
      </c>
      <c r="M74" s="13" t="s">
        <v>61</v>
      </c>
      <c r="N74" s="21" t="s">
        <v>62</v>
      </c>
      <c r="O74" s="13" t="s">
        <v>63</v>
      </c>
      <c r="P74" s="13" t="s">
        <v>64</v>
      </c>
      <c r="Q74" s="21" t="s">
        <v>65</v>
      </c>
      <c r="R74" s="21" t="s">
        <v>66</v>
      </c>
      <c r="S74" s="4" t="s">
        <v>12</v>
      </c>
      <c r="T74" s="3" t="s">
        <v>13</v>
      </c>
      <c r="U74" s="3"/>
      <c r="V74" s="4" t="s">
        <v>12</v>
      </c>
      <c r="W74" s="3" t="s">
        <v>13</v>
      </c>
      <c r="X74" s="3"/>
      <c r="Y74" s="4" t="s">
        <v>12</v>
      </c>
      <c r="Z74" s="3" t="s">
        <v>13</v>
      </c>
      <c r="AA74" s="3"/>
      <c r="AB74" s="4" t="s">
        <v>12</v>
      </c>
      <c r="AC74" s="3" t="s">
        <v>13</v>
      </c>
      <c r="AD74" s="3"/>
      <c r="AE74" s="4" t="s">
        <v>12</v>
      </c>
      <c r="AF74" s="3" t="s">
        <v>13</v>
      </c>
      <c r="AG74" s="3"/>
      <c r="AH74" s="4" t="s">
        <v>12</v>
      </c>
      <c r="AI74" s="3" t="s">
        <v>13</v>
      </c>
      <c r="AJ74" s="3"/>
      <c r="AK74" s="4" t="s">
        <v>12</v>
      </c>
      <c r="AL74" s="3" t="s">
        <v>13</v>
      </c>
      <c r="AM74" s="3"/>
      <c r="AN74" s="4" t="s">
        <v>12</v>
      </c>
      <c r="AO74" s="3" t="s">
        <v>13</v>
      </c>
      <c r="AP74" s="3"/>
      <c r="AQ74" s="33" t="s">
        <v>12</v>
      </c>
      <c r="AR74" s="33" t="s">
        <v>13</v>
      </c>
      <c r="AS74" s="33"/>
      <c r="AT74" s="2" t="s">
        <v>67</v>
      </c>
      <c r="AU74" s="1" t="s">
        <v>68</v>
      </c>
      <c r="AV74" s="1" t="s">
        <v>38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-4.91841406116129</v>
      </c>
      <c r="E75" s="16"/>
      <c r="F75" s="16"/>
      <c r="G75" s="13">
        <v>1</v>
      </c>
      <c r="H75" s="18">
        <f t="shared" ref="H75:H86" si="57">E76</f>
        <v>-4.91841406116129</v>
      </c>
      <c r="I75" s="18">
        <f t="shared" ref="I75:I86" si="58">H75+273.15</f>
        <v>268.231585938839</v>
      </c>
      <c r="J75" s="18">
        <f t="shared" ref="J75:J86" si="59">EXP(($C$16*(I75-$C$14))/($C$17*I75*$C$14))</f>
        <v>0.00906443242919376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0.00472456347074437</v>
      </c>
      <c r="Q75" s="23">
        <f t="shared" ref="Q75:Q86" si="63">P75*$B$77</f>
        <v>0.00122838650239354</v>
      </c>
      <c r="R75" s="18">
        <f t="shared" ref="R75:R86" si="64">L75*$B$77</f>
        <v>0.1355172</v>
      </c>
      <c r="S75" s="24">
        <f t="shared" ref="S75:S86" si="65">Q75/R75</f>
        <v>0.00906443242919376</v>
      </c>
      <c r="T75" s="3">
        <v>0.01</v>
      </c>
      <c r="U75" s="25">
        <f t="shared" ref="U75:U86" si="66">S75*T75</f>
        <v>9.06443242919376e-5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ref="AG75:AG86" si="67">AF75*AE75</f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ref="AS75:AS86" si="68">AR75*AQ75</f>
        <v>0.005</v>
      </c>
      <c r="AT75" s="2">
        <f t="shared" ref="AT75:AT86" si="69">(AS75+AM75+AD75+AA75+U75+X75+AG75+AJ75+AP75)</f>
        <v>0.00558064432429194</v>
      </c>
      <c r="AU75" s="28">
        <f t="shared" ref="AU75:AU86" si="70">$B$75/12</f>
        <v>52.122</v>
      </c>
      <c r="AV75" s="1">
        <f t="shared" ref="AV75:AV86" si="71">$B$77</f>
        <v>0.26</v>
      </c>
      <c r="AW75" s="2">
        <f>$E$8/12</f>
        <v>0.0225</v>
      </c>
      <c r="AX75" s="1">
        <f t="shared" ref="AX75:AX86" si="72">AW75*10000*AV75*0.67*AU75*AT75</f>
        <v>11.4008198923358</v>
      </c>
    </row>
    <row r="76" s="1" customFormat="1" spans="1:50">
      <c r="A76" s="13" t="s">
        <v>74</v>
      </c>
      <c r="B76" s="13">
        <v>1</v>
      </c>
      <c r="C76" s="16">
        <v>1</v>
      </c>
      <c r="D76" s="17">
        <v>-11.8392701301936</v>
      </c>
      <c r="E76" s="19">
        <f t="shared" ref="E76:E87" si="73">D75</f>
        <v>-4.91841406116129</v>
      </c>
      <c r="F76" s="16" t="s">
        <v>73</v>
      </c>
      <c r="G76" s="13">
        <v>2</v>
      </c>
      <c r="H76" s="18">
        <f t="shared" si="57"/>
        <v>-11.8392701301936</v>
      </c>
      <c r="I76" s="18">
        <f t="shared" si="58"/>
        <v>261.310729869806</v>
      </c>
      <c r="J76" s="18">
        <f t="shared" si="59"/>
        <v>0.00346581808238157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4">L76+O75-P75-N76</f>
        <v>1.03771543652926</v>
      </c>
      <c r="P76" s="18">
        <f t="shared" si="62"/>
        <v>0.00359653292428958</v>
      </c>
      <c r="Q76" s="23">
        <f t="shared" si="63"/>
        <v>0.00093509856031529</v>
      </c>
      <c r="R76" s="18">
        <f t="shared" si="64"/>
        <v>0.1355172</v>
      </c>
      <c r="S76" s="24">
        <f t="shared" si="65"/>
        <v>0.00690022049094351</v>
      </c>
      <c r="T76" s="3">
        <v>0.01</v>
      </c>
      <c r="U76" s="25">
        <f t="shared" si="66"/>
        <v>6.90022049094352e-5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0.00555900220490944</v>
      </c>
      <c r="AU76" s="28">
        <f t="shared" si="70"/>
        <v>52.122</v>
      </c>
      <c r="AV76" s="1">
        <f t="shared" si="71"/>
        <v>0.26</v>
      </c>
      <c r="AW76" s="2">
        <f t="shared" ref="AW76:AW86" si="75">$E$8/12</f>
        <v>0.0225</v>
      </c>
      <c r="AX76" s="1">
        <f t="shared" si="72"/>
        <v>11.3566067350675</v>
      </c>
    </row>
    <row r="77" s="1" customFormat="1" spans="1:50">
      <c r="A77" s="13" t="s">
        <v>38</v>
      </c>
      <c r="B77" s="13">
        <f>H8</f>
        <v>0.26</v>
      </c>
      <c r="C77" s="16">
        <v>2</v>
      </c>
      <c r="D77" s="17">
        <v>-1.37922954435714</v>
      </c>
      <c r="E77" s="19">
        <f t="shared" si="73"/>
        <v>-11.8392701301936</v>
      </c>
      <c r="F77" s="16" t="s">
        <v>73</v>
      </c>
      <c r="G77" s="13">
        <v>3</v>
      </c>
      <c r="H77" s="18">
        <f t="shared" si="57"/>
        <v>-1.37922954435714</v>
      </c>
      <c r="I77" s="18">
        <f t="shared" si="58"/>
        <v>271.770770455643</v>
      </c>
      <c r="J77" s="18">
        <f t="shared" si="59"/>
        <v>0.0145425780978246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1.55533890360497</v>
      </c>
      <c r="P77" s="18">
        <f t="shared" si="62"/>
        <v>0.0226186374742601</v>
      </c>
      <c r="Q77" s="23">
        <f t="shared" si="63"/>
        <v>0.00588084574330763</v>
      </c>
      <c r="R77" s="18">
        <f t="shared" si="64"/>
        <v>0.1355172</v>
      </c>
      <c r="S77" s="24">
        <f t="shared" si="65"/>
        <v>0.043395567081578</v>
      </c>
      <c r="T77" s="3">
        <v>0.01</v>
      </c>
      <c r="U77" s="25">
        <f t="shared" si="66"/>
        <v>0.00043395567081578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0.00592395567081578</v>
      </c>
      <c r="AU77" s="28">
        <f t="shared" si="70"/>
        <v>52.122</v>
      </c>
      <c r="AV77" s="1">
        <f t="shared" si="71"/>
        <v>0.26</v>
      </c>
      <c r="AW77" s="2">
        <f t="shared" si="75"/>
        <v>0.0225</v>
      </c>
      <c r="AX77" s="1">
        <f t="shared" si="72"/>
        <v>12.1021781229036</v>
      </c>
    </row>
    <row r="78" s="1" customFormat="1" spans="1:50">
      <c r="A78" s="13"/>
      <c r="B78" s="13"/>
      <c r="C78" s="16">
        <v>3</v>
      </c>
      <c r="D78" s="17">
        <v>0.678019006483871</v>
      </c>
      <c r="E78" s="19">
        <f t="shared" si="73"/>
        <v>-1.37922954435714</v>
      </c>
      <c r="F78" s="16" t="s">
        <v>73</v>
      </c>
      <c r="G78" s="13">
        <v>4</v>
      </c>
      <c r="H78" s="18">
        <f t="shared" si="57"/>
        <v>0.678019006483871</v>
      </c>
      <c r="I78" s="18">
        <f t="shared" si="58"/>
        <v>273.828019006484</v>
      </c>
      <c r="J78" s="18">
        <f t="shared" si="59"/>
        <v>0.0190343990781128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4"/>
        <v>2.05394026613071</v>
      </c>
      <c r="P78" s="18">
        <f t="shared" si="62"/>
        <v>0.0390955187081371</v>
      </c>
      <c r="Q78" s="23">
        <f t="shared" si="63"/>
        <v>0.0101648348641156</v>
      </c>
      <c r="R78" s="18">
        <f t="shared" si="64"/>
        <v>0.1355172</v>
      </c>
      <c r="S78" s="24">
        <f t="shared" si="65"/>
        <v>0.075007710195574</v>
      </c>
      <c r="T78" s="3">
        <v>0.01</v>
      </c>
      <c r="U78" s="25">
        <f t="shared" si="66"/>
        <v>0.00075007710195574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0.00624007710195574</v>
      </c>
      <c r="AU78" s="28">
        <f t="shared" si="70"/>
        <v>52.122</v>
      </c>
      <c r="AV78" s="1">
        <f t="shared" si="71"/>
        <v>0.26</v>
      </c>
      <c r="AW78" s="2">
        <f t="shared" si="75"/>
        <v>0.0225</v>
      </c>
      <c r="AX78" s="1">
        <f t="shared" si="72"/>
        <v>12.7479894828654</v>
      </c>
    </row>
    <row r="79" s="1" customFormat="1" spans="1:50">
      <c r="A79" s="13"/>
      <c r="B79" s="13"/>
      <c r="C79" s="16">
        <v>4</v>
      </c>
      <c r="D79" s="17">
        <v>11.9543049528667</v>
      </c>
      <c r="E79" s="19">
        <f t="shared" si="73"/>
        <v>0.678019006483871</v>
      </c>
      <c r="F79" s="16" t="s">
        <v>73</v>
      </c>
      <c r="G79" s="13">
        <v>5</v>
      </c>
      <c r="H79" s="18">
        <f t="shared" si="57"/>
        <v>11.9543049528667</v>
      </c>
      <c r="I79" s="18">
        <f t="shared" si="58"/>
        <v>285.104304952867</v>
      </c>
      <c r="J79" s="18">
        <f t="shared" si="59"/>
        <v>0.0776817021225397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1.91410251005144</v>
      </c>
      <c r="O79" s="18">
        <f t="shared" si="74"/>
        <v>0.621962237371128</v>
      </c>
      <c r="P79" s="18">
        <f t="shared" si="62"/>
        <v>0.0483150852549323</v>
      </c>
      <c r="Q79" s="23">
        <f t="shared" si="63"/>
        <v>0.0125619221662824</v>
      </c>
      <c r="R79" s="18">
        <f t="shared" si="64"/>
        <v>0.1355172</v>
      </c>
      <c r="S79" s="24">
        <f t="shared" si="65"/>
        <v>0.0926961460706272</v>
      </c>
      <c r="T79" s="3">
        <v>0.01</v>
      </c>
      <c r="U79" s="25">
        <f t="shared" si="66"/>
        <v>0.000926961460706273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0.00641696146070627</v>
      </c>
      <c r="AU79" s="28">
        <f t="shared" si="70"/>
        <v>52.122</v>
      </c>
      <c r="AV79" s="1">
        <f t="shared" si="71"/>
        <v>0.26</v>
      </c>
      <c r="AW79" s="2">
        <f t="shared" si="75"/>
        <v>0.0225</v>
      </c>
      <c r="AX79" s="1">
        <f t="shared" si="72"/>
        <v>13.1093503936671</v>
      </c>
    </row>
    <row r="80" s="1" customFormat="1" spans="1:50">
      <c r="A80" s="13"/>
      <c r="B80" s="13"/>
      <c r="C80" s="16">
        <v>5</v>
      </c>
      <c r="D80" s="17">
        <v>15.8298551265161</v>
      </c>
      <c r="E80" s="19">
        <f t="shared" si="73"/>
        <v>11.9543049528667</v>
      </c>
      <c r="F80" s="16" t="s">
        <v>75</v>
      </c>
      <c r="G80" s="13">
        <v>6</v>
      </c>
      <c r="H80" s="18">
        <f t="shared" si="57"/>
        <v>15.8298551265161</v>
      </c>
      <c r="I80" s="18">
        <f t="shared" si="58"/>
        <v>288.979855126516</v>
      </c>
      <c r="J80" s="18">
        <f t="shared" si="59"/>
        <v>0.12280929608507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1.0948671521162</v>
      </c>
      <c r="P80" s="18">
        <f t="shared" si="62"/>
        <v>0.134459864258055</v>
      </c>
      <c r="Q80" s="23">
        <f t="shared" si="63"/>
        <v>0.0349595647070944</v>
      </c>
      <c r="R80" s="18">
        <f t="shared" si="64"/>
        <v>0.1355172</v>
      </c>
      <c r="S80" s="24">
        <f t="shared" si="65"/>
        <v>0.257971421392225</v>
      </c>
      <c r="T80" s="3">
        <v>0.01</v>
      </c>
      <c r="U80" s="25">
        <f t="shared" si="66"/>
        <v>0.00257971421392225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0.005</v>
      </c>
      <c r="AF80" s="3">
        <v>0.49</v>
      </c>
      <c r="AG80" s="25">
        <f t="shared" si="67"/>
        <v>0.00245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0.015</v>
      </c>
      <c r="AR80" s="3">
        <v>0.5</v>
      </c>
      <c r="AS80" s="3">
        <f t="shared" si="68"/>
        <v>0.0075</v>
      </c>
      <c r="AT80" s="2">
        <f t="shared" si="69"/>
        <v>0.0125297142139222</v>
      </c>
      <c r="AU80" s="28">
        <f t="shared" si="70"/>
        <v>52.122</v>
      </c>
      <c r="AV80" s="1">
        <f t="shared" si="71"/>
        <v>0.26</v>
      </c>
      <c r="AW80" s="2">
        <f t="shared" si="75"/>
        <v>0.0225</v>
      </c>
      <c r="AX80" s="1">
        <f t="shared" si="72"/>
        <v>25.5972261900945</v>
      </c>
    </row>
    <row r="81" s="1" customFormat="1" spans="1:50">
      <c r="A81" s="13"/>
      <c r="B81" s="13"/>
      <c r="C81" s="16">
        <v>6</v>
      </c>
      <c r="D81" s="17">
        <v>21.974202891</v>
      </c>
      <c r="E81" s="19">
        <f t="shared" si="73"/>
        <v>15.8298551265161</v>
      </c>
      <c r="F81" s="16" t="s">
        <v>73</v>
      </c>
      <c r="G81" s="13">
        <v>7</v>
      </c>
      <c r="H81" s="18">
        <f t="shared" si="57"/>
        <v>21.974202891</v>
      </c>
      <c r="I81" s="18">
        <f t="shared" si="58"/>
        <v>295.124202891</v>
      </c>
      <c r="J81" s="18">
        <f t="shared" si="59"/>
        <v>0.247675384261854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1.48162728785814</v>
      </c>
      <c r="P81" s="18">
        <f t="shared" si="62"/>
        <v>0.366962607853114</v>
      </c>
      <c r="Q81" s="23">
        <f t="shared" si="63"/>
        <v>0.0954102780418095</v>
      </c>
      <c r="R81" s="18">
        <f t="shared" si="64"/>
        <v>0.1355172</v>
      </c>
      <c r="S81" s="24">
        <f t="shared" si="65"/>
        <v>0.704045523681197</v>
      </c>
      <c r="T81" s="3">
        <v>0.01</v>
      </c>
      <c r="U81" s="25">
        <f t="shared" si="66"/>
        <v>0.00704045523681197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0.016990455236812</v>
      </c>
      <c r="AU81" s="28">
        <f t="shared" si="70"/>
        <v>52.122</v>
      </c>
      <c r="AV81" s="1">
        <f t="shared" si="71"/>
        <v>0.26</v>
      </c>
      <c r="AW81" s="2">
        <f t="shared" si="75"/>
        <v>0.0225</v>
      </c>
      <c r="AX81" s="1">
        <f t="shared" si="72"/>
        <v>34.7101712253028</v>
      </c>
    </row>
    <row r="82" s="1" customFormat="1" spans="1:50">
      <c r="A82" s="13"/>
      <c r="B82" s="13"/>
      <c r="C82" s="16">
        <v>7</v>
      </c>
      <c r="D82" s="17">
        <v>22.6150901783871</v>
      </c>
      <c r="E82" s="19">
        <f t="shared" si="73"/>
        <v>21.974202891</v>
      </c>
      <c r="F82" s="16" t="s">
        <v>73</v>
      </c>
      <c r="G82" s="13">
        <v>8</v>
      </c>
      <c r="H82" s="18">
        <f t="shared" si="57"/>
        <v>22.6150901783871</v>
      </c>
      <c r="I82" s="18">
        <f t="shared" si="58"/>
        <v>295.765090178387</v>
      </c>
      <c r="J82" s="18">
        <f t="shared" si="59"/>
        <v>0.266029982285707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1.63588468000503</v>
      </c>
      <c r="P82" s="18">
        <f t="shared" si="62"/>
        <v>0.435194372443197</v>
      </c>
      <c r="Q82" s="23">
        <f t="shared" si="63"/>
        <v>0.113150536835231</v>
      </c>
      <c r="R82" s="18">
        <f t="shared" si="64"/>
        <v>0.1355172</v>
      </c>
      <c r="S82" s="24">
        <f t="shared" si="65"/>
        <v>0.834953325741907</v>
      </c>
      <c r="T82" s="3">
        <v>0.01</v>
      </c>
      <c r="U82" s="25">
        <f t="shared" si="66"/>
        <v>0.00834953325741907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0.0182995332574191</v>
      </c>
      <c r="AU82" s="28">
        <f t="shared" si="70"/>
        <v>52.122</v>
      </c>
      <c r="AV82" s="1">
        <f t="shared" si="71"/>
        <v>0.26</v>
      </c>
      <c r="AW82" s="2">
        <f t="shared" si="75"/>
        <v>0.0225</v>
      </c>
      <c r="AX82" s="1">
        <f t="shared" si="72"/>
        <v>37.3845152384111</v>
      </c>
    </row>
    <row r="83" s="1" customFormat="1" spans="1:50">
      <c r="A83" s="13"/>
      <c r="B83" s="13"/>
      <c r="C83" s="16">
        <v>8</v>
      </c>
      <c r="D83" s="17">
        <v>21.6764598970968</v>
      </c>
      <c r="E83" s="19">
        <f t="shared" si="73"/>
        <v>22.6150901783871</v>
      </c>
      <c r="F83" s="16" t="s">
        <v>73</v>
      </c>
      <c r="G83" s="13">
        <v>9</v>
      </c>
      <c r="H83" s="18">
        <f t="shared" si="57"/>
        <v>21.6764598970968</v>
      </c>
      <c r="I83" s="18">
        <f t="shared" si="58"/>
        <v>294.826459897097</v>
      </c>
      <c r="J83" s="18">
        <f t="shared" si="59"/>
        <v>0.239559161950842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1.72191030756183</v>
      </c>
      <c r="P83" s="18">
        <f t="shared" si="62"/>
        <v>0.412499390234029</v>
      </c>
      <c r="Q83" s="23">
        <f t="shared" si="63"/>
        <v>0.107249841460847</v>
      </c>
      <c r="R83" s="18">
        <f t="shared" si="64"/>
        <v>0.1355172</v>
      </c>
      <c r="S83" s="24">
        <f t="shared" si="65"/>
        <v>0.791411285510972</v>
      </c>
      <c r="T83" s="3">
        <v>0.01</v>
      </c>
      <c r="U83" s="25">
        <f t="shared" si="66"/>
        <v>0.00791411285510972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0.0178641128551097</v>
      </c>
      <c r="AU83" s="28">
        <f t="shared" si="70"/>
        <v>52.122</v>
      </c>
      <c r="AV83" s="1">
        <f t="shared" si="71"/>
        <v>0.26</v>
      </c>
      <c r="AW83" s="2">
        <f t="shared" si="75"/>
        <v>0.0225</v>
      </c>
      <c r="AX83" s="1">
        <f t="shared" si="72"/>
        <v>36.4949854107228</v>
      </c>
    </row>
    <row r="84" s="1" customFormat="1" spans="1:50">
      <c r="A84" s="13"/>
      <c r="B84" s="13"/>
      <c r="C84" s="16">
        <v>9</v>
      </c>
      <c r="D84" s="17">
        <v>13.8849005594667</v>
      </c>
      <c r="E84" s="19">
        <f t="shared" si="73"/>
        <v>21.6764598970968</v>
      </c>
      <c r="F84" s="16" t="s">
        <v>73</v>
      </c>
      <c r="G84" s="13">
        <v>10</v>
      </c>
      <c r="H84" s="18">
        <f t="shared" si="57"/>
        <v>13.8849005594667</v>
      </c>
      <c r="I84" s="18">
        <f t="shared" si="58"/>
        <v>287.034900559467</v>
      </c>
      <c r="J84" s="18">
        <f t="shared" si="59"/>
        <v>0.0977412574027036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4"/>
        <v>1.8306309173278</v>
      </c>
      <c r="P84" s="18">
        <f t="shared" si="62"/>
        <v>0.178928167699884</v>
      </c>
      <c r="Q84" s="23">
        <f t="shared" si="63"/>
        <v>0.0465213236019699</v>
      </c>
      <c r="R84" s="18">
        <f t="shared" si="64"/>
        <v>0.1355172</v>
      </c>
      <c r="S84" s="24">
        <f t="shared" si="65"/>
        <v>0.343287225547531</v>
      </c>
      <c r="T84" s="3">
        <v>0.01</v>
      </c>
      <c r="U84" s="25">
        <f t="shared" si="66"/>
        <v>0.00343287225547531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0.005</v>
      </c>
      <c r="AF84" s="3">
        <v>0.49</v>
      </c>
      <c r="AG84" s="25">
        <f t="shared" si="67"/>
        <v>0.00245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0.015</v>
      </c>
      <c r="AR84" s="3">
        <v>0.5</v>
      </c>
      <c r="AS84" s="3">
        <f t="shared" si="68"/>
        <v>0.0075</v>
      </c>
      <c r="AT84" s="2">
        <f t="shared" si="69"/>
        <v>0.0133828722554753</v>
      </c>
      <c r="AU84" s="28">
        <f t="shared" si="70"/>
        <v>52.122</v>
      </c>
      <c r="AV84" s="1">
        <f t="shared" si="71"/>
        <v>0.26</v>
      </c>
      <c r="AW84" s="2">
        <f t="shared" si="75"/>
        <v>0.0225</v>
      </c>
      <c r="AX84" s="1">
        <f t="shared" si="72"/>
        <v>27.340161343497</v>
      </c>
    </row>
    <row r="85" s="1" customFormat="1" spans="1:50">
      <c r="A85" s="13"/>
      <c r="B85" s="13"/>
      <c r="C85" s="16">
        <v>10</v>
      </c>
      <c r="D85" s="17">
        <v>9.42341321177419</v>
      </c>
      <c r="E85" s="19">
        <f t="shared" si="73"/>
        <v>13.8849005594667</v>
      </c>
      <c r="F85" s="16" t="s">
        <v>73</v>
      </c>
      <c r="G85" s="13">
        <v>11</v>
      </c>
      <c r="H85" s="18">
        <f t="shared" si="57"/>
        <v>9.42341321177419</v>
      </c>
      <c r="I85" s="18">
        <f t="shared" si="58"/>
        <v>282.573413211774</v>
      </c>
      <c r="J85" s="18">
        <f t="shared" si="59"/>
        <v>0.0572105027829457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1.56911761214652</v>
      </c>
      <c r="O85" s="18">
        <f t="shared" si="74"/>
        <v>0.603805137481396</v>
      </c>
      <c r="P85" s="18">
        <f t="shared" si="62"/>
        <v>0.0345439954982363</v>
      </c>
      <c r="Q85" s="23">
        <f t="shared" si="63"/>
        <v>0.00898143882954144</v>
      </c>
      <c r="R85" s="18">
        <f t="shared" si="64"/>
        <v>0.1355172</v>
      </c>
      <c r="S85" s="24">
        <f t="shared" si="65"/>
        <v>0.0662752685972072</v>
      </c>
      <c r="T85" s="3">
        <v>0.01</v>
      </c>
      <c r="U85" s="25">
        <f t="shared" si="66"/>
        <v>0.000662752685972072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0.00615275268597207</v>
      </c>
      <c r="AU85" s="28">
        <f t="shared" si="70"/>
        <v>52.122</v>
      </c>
      <c r="AV85" s="1">
        <f t="shared" si="71"/>
        <v>0.26</v>
      </c>
      <c r="AW85" s="2">
        <f t="shared" si="75"/>
        <v>0.0225</v>
      </c>
      <c r="AX85" s="1">
        <f t="shared" si="72"/>
        <v>12.5695925306534</v>
      </c>
    </row>
    <row r="86" s="1" customFormat="1" spans="1:51">
      <c r="A86" s="13"/>
      <c r="B86" s="13"/>
      <c r="C86" s="16">
        <v>11</v>
      </c>
      <c r="D86" s="17">
        <v>3.43466281576667</v>
      </c>
      <c r="E86" s="19">
        <f t="shared" si="73"/>
        <v>9.42341321177419</v>
      </c>
      <c r="F86" s="16" t="s">
        <v>75</v>
      </c>
      <c r="G86" s="13">
        <v>12</v>
      </c>
      <c r="H86" s="18">
        <f t="shared" si="57"/>
        <v>3.43466281576667</v>
      </c>
      <c r="I86" s="18">
        <f t="shared" si="58"/>
        <v>276.584662815767</v>
      </c>
      <c r="J86" s="18">
        <f t="shared" si="59"/>
        <v>0.0271301362523102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4"/>
        <v>1.09048114198316</v>
      </c>
      <c r="P86" s="18">
        <f t="shared" si="62"/>
        <v>0.0295849019625779</v>
      </c>
      <c r="Q86" s="23">
        <f t="shared" si="63"/>
        <v>0.00769207451027027</v>
      </c>
      <c r="R86" s="18">
        <f t="shared" si="64"/>
        <v>0.1355172</v>
      </c>
      <c r="S86" s="24">
        <f t="shared" si="65"/>
        <v>0.0567608724964083</v>
      </c>
      <c r="T86" s="3">
        <v>0.01</v>
      </c>
      <c r="U86" s="25">
        <f t="shared" si="66"/>
        <v>0.000567608724964083</v>
      </c>
      <c r="V86" s="24"/>
      <c r="W86" s="3"/>
      <c r="X86" s="3"/>
      <c r="Y86" s="27"/>
      <c r="Z86" s="3"/>
      <c r="AA86" s="26"/>
      <c r="AB86" s="3"/>
      <c r="AC86" s="3"/>
      <c r="AD86" s="26"/>
      <c r="AE86" s="24">
        <v>0.001</v>
      </c>
      <c r="AF86" s="3">
        <v>0.49</v>
      </c>
      <c r="AG86" s="25">
        <f t="shared" si="67"/>
        <v>0.00049</v>
      </c>
      <c r="AH86" s="34"/>
      <c r="AI86" s="3"/>
      <c r="AJ86" s="25"/>
      <c r="AK86" s="35"/>
      <c r="AL86" s="26"/>
      <c r="AM86" s="26"/>
      <c r="AN86" s="35"/>
      <c r="AO86" s="26"/>
      <c r="AP86" s="25"/>
      <c r="AQ86" s="3">
        <v>0.01</v>
      </c>
      <c r="AR86" s="3">
        <v>0.5</v>
      </c>
      <c r="AS86" s="3">
        <f t="shared" si="68"/>
        <v>0.005</v>
      </c>
      <c r="AT86" s="2">
        <f t="shared" si="69"/>
        <v>0.00605760872496408</v>
      </c>
      <c r="AU86" s="28">
        <f t="shared" si="70"/>
        <v>52.122</v>
      </c>
      <c r="AV86" s="1">
        <f t="shared" si="71"/>
        <v>0.26</v>
      </c>
      <c r="AW86" s="2">
        <f t="shared" si="75"/>
        <v>0.0225</v>
      </c>
      <c r="AX86" s="1">
        <f t="shared" si="72"/>
        <v>12.3752208595232</v>
      </c>
      <c r="AY86" s="1">
        <f>SUM(AX75:AX86)</f>
        <v>247.188817425044</v>
      </c>
    </row>
    <row r="87" s="1" customFormat="1" spans="1:46">
      <c r="A87" s="13"/>
      <c r="B87" s="13"/>
      <c r="C87" s="16">
        <v>12</v>
      </c>
      <c r="D87" s="17">
        <v>-5.76528515348387</v>
      </c>
      <c r="E87" s="19">
        <f t="shared" si="73"/>
        <v>3.43466281576667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2" t="s">
        <v>45</v>
      </c>
      <c r="T89" s="22"/>
      <c r="U89" s="22"/>
      <c r="V89" s="22" t="s">
        <v>46</v>
      </c>
      <c r="W89" s="22"/>
      <c r="X89" s="22"/>
      <c r="Y89" s="22" t="s">
        <v>47</v>
      </c>
      <c r="Z89" s="22"/>
      <c r="AA89" s="22"/>
      <c r="AB89" s="22" t="s">
        <v>48</v>
      </c>
      <c r="AC89" s="22"/>
      <c r="AD89" s="22"/>
      <c r="AE89" s="22" t="s">
        <v>49</v>
      </c>
      <c r="AF89" s="22"/>
      <c r="AG89" s="22"/>
      <c r="AH89" s="22" t="s">
        <v>50</v>
      </c>
      <c r="AI89" s="22"/>
      <c r="AJ89" s="22"/>
      <c r="AK89" s="30" t="s">
        <v>78</v>
      </c>
      <c r="AL89" s="31"/>
      <c r="AM89" s="32"/>
      <c r="AN89" s="31" t="s">
        <v>79</v>
      </c>
      <c r="AO89" s="31"/>
      <c r="AP89" s="32"/>
      <c r="AQ89" s="22" t="s">
        <v>52</v>
      </c>
      <c r="AR89" s="22"/>
      <c r="AS89" s="22"/>
      <c r="AT89" s="2"/>
    </row>
    <row r="90" s="1" customFormat="1" spans="1:53">
      <c r="A90" s="15" t="s">
        <v>80</v>
      </c>
      <c r="B90" s="15"/>
      <c r="C90" s="16" t="s">
        <v>53</v>
      </c>
      <c r="D90" s="16" t="s">
        <v>54</v>
      </c>
      <c r="E90" s="16" t="s">
        <v>55</v>
      </c>
      <c r="F90" s="16" t="s">
        <v>56</v>
      </c>
      <c r="G90" s="13" t="s">
        <v>53</v>
      </c>
      <c r="H90" s="13" t="s">
        <v>55</v>
      </c>
      <c r="I90" s="13" t="s">
        <v>57</v>
      </c>
      <c r="J90" s="13" t="s">
        <v>58</v>
      </c>
      <c r="K90" s="21" t="s">
        <v>59</v>
      </c>
      <c r="L90" s="21" t="s">
        <v>60</v>
      </c>
      <c r="M90" s="13" t="s">
        <v>61</v>
      </c>
      <c r="N90" s="21" t="s">
        <v>62</v>
      </c>
      <c r="O90" s="13" t="s">
        <v>63</v>
      </c>
      <c r="P90" s="13" t="s">
        <v>64</v>
      </c>
      <c r="Q90" s="21" t="s">
        <v>65</v>
      </c>
      <c r="R90" s="21" t="s">
        <v>66</v>
      </c>
      <c r="S90" s="4" t="s">
        <v>12</v>
      </c>
      <c r="T90" s="3" t="s">
        <v>13</v>
      </c>
      <c r="U90" s="3"/>
      <c r="V90" s="4" t="s">
        <v>12</v>
      </c>
      <c r="W90" s="3" t="s">
        <v>13</v>
      </c>
      <c r="X90" s="3"/>
      <c r="Y90" s="4" t="s">
        <v>12</v>
      </c>
      <c r="Z90" s="3" t="s">
        <v>13</v>
      </c>
      <c r="AA90" s="3"/>
      <c r="AB90" s="4" t="s">
        <v>12</v>
      </c>
      <c r="AC90" s="3" t="s">
        <v>13</v>
      </c>
      <c r="AD90" s="3"/>
      <c r="AE90" s="4" t="s">
        <v>12</v>
      </c>
      <c r="AF90" s="3" t="s">
        <v>13</v>
      </c>
      <c r="AG90" s="3"/>
      <c r="AH90" s="4" t="s">
        <v>12</v>
      </c>
      <c r="AI90" s="3" t="s">
        <v>13</v>
      </c>
      <c r="AJ90" s="3"/>
      <c r="AK90" s="4" t="s">
        <v>12</v>
      </c>
      <c r="AL90" s="3" t="s">
        <v>13</v>
      </c>
      <c r="AM90" s="3"/>
      <c r="AN90" s="4" t="s">
        <v>12</v>
      </c>
      <c r="AO90" s="3" t="s">
        <v>13</v>
      </c>
      <c r="AP90" s="3"/>
      <c r="AQ90" s="33" t="s">
        <v>12</v>
      </c>
      <c r="AR90" s="33" t="s">
        <v>13</v>
      </c>
      <c r="AS90" s="33"/>
      <c r="AT90" s="2" t="s">
        <v>67</v>
      </c>
      <c r="AU90" s="1" t="s">
        <v>68</v>
      </c>
      <c r="AV90" s="1" t="s">
        <v>38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-4.91841406116129</v>
      </c>
      <c r="E91" s="16"/>
      <c r="F91" s="16"/>
      <c r="G91" s="13">
        <v>1</v>
      </c>
      <c r="H91" s="18">
        <f t="shared" ref="H91:H102" si="76">E92</f>
        <v>-4.91841406116129</v>
      </c>
      <c r="I91" s="18">
        <f t="shared" ref="I91:I102" si="77">H91+273.15</f>
        <v>268.231585938839</v>
      </c>
      <c r="J91" s="18">
        <f t="shared" ref="J91:J102" si="78">EXP(($C$16*(I91-$C$14))/($C$17*I91*$C$14))</f>
        <v>0.00906443242919376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0.00258064391259146</v>
      </c>
      <c r="Q91" s="23">
        <f t="shared" ref="Q91:Q102" si="82">P91*$B$77</f>
        <v>0.00067096741727378</v>
      </c>
      <c r="R91" s="18">
        <f t="shared" ref="R91:R102" si="83">L91*$B$77</f>
        <v>0.074022</v>
      </c>
      <c r="S91" s="24">
        <f t="shared" ref="S91:S102" si="84">Q91/R91</f>
        <v>0.00906443242919376</v>
      </c>
      <c r="T91" s="3">
        <v>0.01</v>
      </c>
      <c r="U91" s="25">
        <f t="shared" ref="U91:U102" si="85">S91*T91</f>
        <v>9.06443242919376e-5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ref="AG91:AG102" si="86">AF91*AE91</f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ref="AS91:AS102" si="87">AR91*AQ91</f>
        <v>0.005</v>
      </c>
      <c r="AT91" s="2">
        <f t="shared" ref="AT91:AT102" si="88">(AS91+AM91+AD91+AA91+U91+X91+AG91+AJ91+AP91)</f>
        <v>0.00558064432429194</v>
      </c>
      <c r="AU91" s="28">
        <f t="shared" ref="AU91:AU102" si="89">$B$91/12</f>
        <v>28.47</v>
      </c>
      <c r="AV91" s="1">
        <f t="shared" ref="AV91:AV102" si="90">$B$77</f>
        <v>0.26</v>
      </c>
      <c r="AW91" s="2">
        <f>$E$9/12</f>
        <v>0.648333333333333</v>
      </c>
      <c r="AX91" s="1">
        <f t="shared" ref="AX91:AX102" si="91">AW91*10000*AV91*0.67*AU91*AT91</f>
        <v>179.439608451734</v>
      </c>
      <c r="AZ91" s="2">
        <f>$E$10/12</f>
        <v>0.0380180783041086</v>
      </c>
      <c r="BA91" s="1">
        <f t="shared" ref="BA91:BA102" si="92">AZ91*10000*AV91*0.67*AU91*AT91</f>
        <v>10.5222865063907</v>
      </c>
    </row>
    <row r="92" s="1" customFormat="1" spans="1:53">
      <c r="A92" s="13" t="s">
        <v>74</v>
      </c>
      <c r="B92" s="13">
        <v>1</v>
      </c>
      <c r="C92" s="16">
        <v>1</v>
      </c>
      <c r="D92" s="17">
        <v>-11.8392701301936</v>
      </c>
      <c r="E92" s="19">
        <f t="shared" ref="E92:E103" si="93">D91</f>
        <v>-4.91841406116129</v>
      </c>
      <c r="F92" s="16" t="s">
        <v>73</v>
      </c>
      <c r="G92" s="13">
        <v>2</v>
      </c>
      <c r="H92" s="18">
        <f t="shared" si="76"/>
        <v>-11.8392701301936</v>
      </c>
      <c r="I92" s="18">
        <f t="shared" si="77"/>
        <v>261.310729869806</v>
      </c>
      <c r="J92" s="18">
        <f t="shared" si="78"/>
        <v>0.00346581808238157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4">L92+O91-P91-N92</f>
        <v>0.566819356087409</v>
      </c>
      <c r="P92" s="18">
        <f t="shared" si="81"/>
        <v>0.00196449277377162</v>
      </c>
      <c r="Q92" s="23">
        <f t="shared" si="82"/>
        <v>0.000510768121180621</v>
      </c>
      <c r="R92" s="18">
        <f t="shared" si="83"/>
        <v>0.074022</v>
      </c>
      <c r="S92" s="24">
        <f t="shared" si="84"/>
        <v>0.00690022049094351</v>
      </c>
      <c r="T92" s="3">
        <v>0.01</v>
      </c>
      <c r="U92" s="25">
        <f t="shared" si="85"/>
        <v>6.90022049094351e-5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0.00555900220490944</v>
      </c>
      <c r="AU92" s="28">
        <f t="shared" si="89"/>
        <v>28.47</v>
      </c>
      <c r="AV92" s="1">
        <f t="shared" si="90"/>
        <v>0.26</v>
      </c>
      <c r="AW92" s="2">
        <f t="shared" ref="AW92:AW102" si="95">$E$9/12</f>
        <v>0.648333333333333</v>
      </c>
      <c r="AX92" s="1">
        <f t="shared" si="91"/>
        <v>178.743729409388</v>
      </c>
      <c r="AZ92" s="2">
        <f t="shared" ref="AZ92:AZ102" si="96">$E$10/12</f>
        <v>0.0380180783041086</v>
      </c>
      <c r="BA92" s="1">
        <f t="shared" si="92"/>
        <v>10.4814803615237</v>
      </c>
    </row>
    <row r="93" s="1" customFormat="1" spans="1:53">
      <c r="A93" s="13" t="s">
        <v>38</v>
      </c>
      <c r="B93" s="13">
        <f>H9</f>
        <v>0.26</v>
      </c>
      <c r="C93" s="16">
        <v>2</v>
      </c>
      <c r="D93" s="17">
        <v>-1.37922954435714</v>
      </c>
      <c r="E93" s="19">
        <f t="shared" si="93"/>
        <v>-11.8392701301936</v>
      </c>
      <c r="F93" s="16" t="s">
        <v>73</v>
      </c>
      <c r="G93" s="13">
        <v>3</v>
      </c>
      <c r="H93" s="18">
        <f t="shared" si="76"/>
        <v>-1.37922954435714</v>
      </c>
      <c r="I93" s="18">
        <f t="shared" si="77"/>
        <v>271.770770455643</v>
      </c>
      <c r="J93" s="18">
        <f t="shared" si="78"/>
        <v>0.0145425780978246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0.849554863313637</v>
      </c>
      <c r="P93" s="18">
        <f t="shared" si="81"/>
        <v>0.0123547179481253</v>
      </c>
      <c r="Q93" s="23">
        <f t="shared" si="82"/>
        <v>0.00321222666651257</v>
      </c>
      <c r="R93" s="18">
        <f t="shared" si="83"/>
        <v>0.074022</v>
      </c>
      <c r="S93" s="24">
        <f t="shared" si="84"/>
        <v>0.043395567081578</v>
      </c>
      <c r="T93" s="3">
        <v>0.01</v>
      </c>
      <c r="U93" s="25">
        <f t="shared" si="85"/>
        <v>0.00043395567081578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0.00592395567081578</v>
      </c>
      <c r="AU93" s="28">
        <f t="shared" si="89"/>
        <v>28.47</v>
      </c>
      <c r="AV93" s="1">
        <f t="shared" si="90"/>
        <v>0.26</v>
      </c>
      <c r="AW93" s="2">
        <f t="shared" si="95"/>
        <v>0.648333333333333</v>
      </c>
      <c r="AX93" s="1">
        <f t="shared" si="91"/>
        <v>190.47841508722</v>
      </c>
      <c r="AZ93" s="2">
        <f t="shared" si="96"/>
        <v>0.0380180783041086</v>
      </c>
      <c r="BA93" s="1">
        <f t="shared" si="92"/>
        <v>11.1695989203523</v>
      </c>
    </row>
    <row r="94" s="1" customFormat="1" spans="1:53">
      <c r="A94" s="13"/>
      <c r="B94" s="13"/>
      <c r="C94" s="16">
        <v>3</v>
      </c>
      <c r="D94" s="17">
        <v>0.678019006483871</v>
      </c>
      <c r="E94" s="19">
        <f t="shared" si="93"/>
        <v>-1.37922954435714</v>
      </c>
      <c r="F94" s="16" t="s">
        <v>73</v>
      </c>
      <c r="G94" s="13">
        <v>4</v>
      </c>
      <c r="H94" s="18">
        <f t="shared" si="76"/>
        <v>0.678019006483871</v>
      </c>
      <c r="I94" s="18">
        <f t="shared" si="77"/>
        <v>273.828019006484</v>
      </c>
      <c r="J94" s="18">
        <f t="shared" si="78"/>
        <v>0.0190343990781128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4"/>
        <v>1.12190014536551</v>
      </c>
      <c r="P94" s="18">
        <f t="shared" si="81"/>
        <v>0.0213546950926799</v>
      </c>
      <c r="Q94" s="23">
        <f t="shared" si="82"/>
        <v>0.00555222072409678</v>
      </c>
      <c r="R94" s="18">
        <f t="shared" si="83"/>
        <v>0.074022</v>
      </c>
      <c r="S94" s="24">
        <f t="shared" si="84"/>
        <v>0.075007710195574</v>
      </c>
      <c r="T94" s="3">
        <v>0.01</v>
      </c>
      <c r="U94" s="25">
        <f t="shared" si="85"/>
        <v>0.00075007710195574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0.00624007710195574</v>
      </c>
      <c r="AU94" s="28">
        <f t="shared" si="89"/>
        <v>28.47</v>
      </c>
      <c r="AV94" s="1">
        <f t="shared" si="90"/>
        <v>0.26</v>
      </c>
      <c r="AW94" s="2">
        <f t="shared" si="95"/>
        <v>0.648333333333333</v>
      </c>
      <c r="AX94" s="1">
        <f t="shared" si="91"/>
        <v>200.642959274356</v>
      </c>
      <c r="AZ94" s="2">
        <f t="shared" si="96"/>
        <v>0.0380180783041086</v>
      </c>
      <c r="BA94" s="1">
        <f t="shared" si="92"/>
        <v>11.7656448383453</v>
      </c>
    </row>
    <row r="95" s="1" customFormat="1" spans="1:53">
      <c r="A95" s="13"/>
      <c r="B95" s="13"/>
      <c r="C95" s="16">
        <v>4</v>
      </c>
      <c r="D95" s="17">
        <v>11.9543049528667</v>
      </c>
      <c r="E95" s="19">
        <f t="shared" si="93"/>
        <v>0.678019006483871</v>
      </c>
      <c r="F95" s="16" t="s">
        <v>73</v>
      </c>
      <c r="G95" s="13">
        <v>5</v>
      </c>
      <c r="H95" s="18">
        <f t="shared" si="76"/>
        <v>11.9543049528667</v>
      </c>
      <c r="I95" s="18">
        <f t="shared" si="77"/>
        <v>285.104304952867</v>
      </c>
      <c r="J95" s="18">
        <f t="shared" si="78"/>
        <v>0.0776817021225397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1.04551817775919</v>
      </c>
      <c r="O95" s="18">
        <f t="shared" si="94"/>
        <v>0.339727272513642</v>
      </c>
      <c r="P95" s="18">
        <f t="shared" si="81"/>
        <v>0.0263905927863076</v>
      </c>
      <c r="Q95" s="23">
        <f t="shared" si="82"/>
        <v>0.00686155412443997</v>
      </c>
      <c r="R95" s="18">
        <f t="shared" si="83"/>
        <v>0.074022</v>
      </c>
      <c r="S95" s="24">
        <f t="shared" si="84"/>
        <v>0.0926961460706272</v>
      </c>
      <c r="T95" s="3">
        <v>0.01</v>
      </c>
      <c r="U95" s="25">
        <f t="shared" si="85"/>
        <v>0.000926961460706272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0.00641696146070627</v>
      </c>
      <c r="AU95" s="28">
        <f t="shared" si="89"/>
        <v>28.47</v>
      </c>
      <c r="AV95" s="1">
        <f t="shared" si="90"/>
        <v>0.26</v>
      </c>
      <c r="AW95" s="2">
        <f t="shared" si="95"/>
        <v>0.648333333333333</v>
      </c>
      <c r="AX95" s="1">
        <f t="shared" si="91"/>
        <v>206.330485343213</v>
      </c>
      <c r="AZ95" s="2">
        <f t="shared" si="96"/>
        <v>0.0380180783041086</v>
      </c>
      <c r="BA95" s="1">
        <f t="shared" si="92"/>
        <v>12.0991597146062</v>
      </c>
    </row>
    <row r="96" s="1" customFormat="1" spans="1:53">
      <c r="A96" s="13"/>
      <c r="B96" s="13"/>
      <c r="C96" s="16">
        <v>5</v>
      </c>
      <c r="D96" s="17">
        <v>15.8298551265161</v>
      </c>
      <c r="E96" s="19">
        <f t="shared" si="93"/>
        <v>11.9543049528667</v>
      </c>
      <c r="F96" s="16" t="s">
        <v>75</v>
      </c>
      <c r="G96" s="13">
        <v>6</v>
      </c>
      <c r="H96" s="18">
        <f t="shared" si="76"/>
        <v>15.8298551265161</v>
      </c>
      <c r="I96" s="18">
        <f t="shared" si="77"/>
        <v>288.979855126516</v>
      </c>
      <c r="J96" s="18">
        <f t="shared" si="78"/>
        <v>0.12280929608507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0.598036679727334</v>
      </c>
      <c r="P96" s="18">
        <f t="shared" si="81"/>
        <v>0.0734444636703663</v>
      </c>
      <c r="Q96" s="23">
        <f t="shared" si="82"/>
        <v>0.0190955605542952</v>
      </c>
      <c r="R96" s="18">
        <f t="shared" si="83"/>
        <v>0.074022</v>
      </c>
      <c r="S96" s="24">
        <f t="shared" si="84"/>
        <v>0.257971421392225</v>
      </c>
      <c r="T96" s="3">
        <v>0.01</v>
      </c>
      <c r="U96" s="25">
        <f t="shared" si="85"/>
        <v>0.00257971421392225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0.005</v>
      </c>
      <c r="AF96" s="3">
        <v>0.49</v>
      </c>
      <c r="AG96" s="25">
        <f t="shared" si="86"/>
        <v>0.00245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0.015</v>
      </c>
      <c r="AR96" s="3">
        <v>0.5</v>
      </c>
      <c r="AS96" s="3">
        <f t="shared" si="87"/>
        <v>0.0075</v>
      </c>
      <c r="AT96" s="2">
        <f t="shared" si="88"/>
        <v>0.0125297142139222</v>
      </c>
      <c r="AU96" s="28">
        <f t="shared" si="89"/>
        <v>28.47</v>
      </c>
      <c r="AV96" s="1">
        <f t="shared" si="90"/>
        <v>0.26</v>
      </c>
      <c r="AW96" s="2">
        <f t="shared" si="95"/>
        <v>0.648333333333333</v>
      </c>
      <c r="AX96" s="1">
        <f t="shared" si="91"/>
        <v>402.879467299433</v>
      </c>
      <c r="AZ96" s="2">
        <f t="shared" si="96"/>
        <v>0.0380180783041086</v>
      </c>
      <c r="BA96" s="1">
        <f t="shared" si="92"/>
        <v>23.6247349124536</v>
      </c>
    </row>
    <row r="97" s="1" customFormat="1" spans="1:53">
      <c r="A97" s="13"/>
      <c r="B97" s="13"/>
      <c r="C97" s="16">
        <v>6</v>
      </c>
      <c r="D97" s="17">
        <v>21.974202891</v>
      </c>
      <c r="E97" s="19">
        <f t="shared" si="93"/>
        <v>15.8298551265161</v>
      </c>
      <c r="F97" s="16" t="s">
        <v>73</v>
      </c>
      <c r="G97" s="13">
        <v>7</v>
      </c>
      <c r="H97" s="18">
        <f t="shared" si="76"/>
        <v>21.974202891</v>
      </c>
      <c r="I97" s="18">
        <f t="shared" si="77"/>
        <v>295.124202891</v>
      </c>
      <c r="J97" s="18">
        <f t="shared" si="78"/>
        <v>0.247675384261854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0.809292216056968</v>
      </c>
      <c r="P97" s="18">
        <f t="shared" si="81"/>
        <v>0.200441760592037</v>
      </c>
      <c r="Q97" s="23">
        <f t="shared" si="82"/>
        <v>0.0521148577539296</v>
      </c>
      <c r="R97" s="18">
        <f t="shared" si="83"/>
        <v>0.074022</v>
      </c>
      <c r="S97" s="24">
        <f t="shared" si="84"/>
        <v>0.704045523681197</v>
      </c>
      <c r="T97" s="3">
        <v>0.01</v>
      </c>
      <c r="U97" s="25">
        <f t="shared" si="85"/>
        <v>0.00704045523681197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0.016990455236812</v>
      </c>
      <c r="AU97" s="28">
        <f t="shared" si="89"/>
        <v>28.47</v>
      </c>
      <c r="AV97" s="1">
        <f t="shared" si="90"/>
        <v>0.26</v>
      </c>
      <c r="AW97" s="2">
        <f t="shared" si="95"/>
        <v>0.648333333333333</v>
      </c>
      <c r="AX97" s="1">
        <f t="shared" si="91"/>
        <v>546.309791118444</v>
      </c>
      <c r="AZ97" s="2">
        <f t="shared" si="96"/>
        <v>0.0380180783041086</v>
      </c>
      <c r="BA97" s="1">
        <f t="shared" si="92"/>
        <v>32.0354474298852</v>
      </c>
    </row>
    <row r="98" s="1" customFormat="1" spans="1:53">
      <c r="A98" s="13"/>
      <c r="B98" s="13"/>
      <c r="C98" s="16">
        <v>7</v>
      </c>
      <c r="D98" s="17">
        <v>22.6150901783871</v>
      </c>
      <c r="E98" s="19">
        <f t="shared" si="93"/>
        <v>21.974202891</v>
      </c>
      <c r="F98" s="16" t="s">
        <v>73</v>
      </c>
      <c r="G98" s="13">
        <v>8</v>
      </c>
      <c r="H98" s="18">
        <f t="shared" si="76"/>
        <v>22.6150901783871</v>
      </c>
      <c r="I98" s="18">
        <f t="shared" si="77"/>
        <v>295.765090178387</v>
      </c>
      <c r="J98" s="18">
        <f t="shared" si="78"/>
        <v>0.266029982285707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0.893550455464931</v>
      </c>
      <c r="P98" s="18">
        <f t="shared" si="81"/>
        <v>0.237711211838721</v>
      </c>
      <c r="Q98" s="23">
        <f t="shared" si="82"/>
        <v>0.0618049150780675</v>
      </c>
      <c r="R98" s="18">
        <f t="shared" si="83"/>
        <v>0.074022</v>
      </c>
      <c r="S98" s="24">
        <f t="shared" si="84"/>
        <v>0.834953325741907</v>
      </c>
      <c r="T98" s="3">
        <v>0.01</v>
      </c>
      <c r="U98" s="25">
        <f t="shared" si="85"/>
        <v>0.00834953325741907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0.0182995332574191</v>
      </c>
      <c r="AU98" s="28">
        <f t="shared" si="89"/>
        <v>28.47</v>
      </c>
      <c r="AV98" s="1">
        <f t="shared" si="90"/>
        <v>0.26</v>
      </c>
      <c r="AW98" s="2">
        <f t="shared" si="95"/>
        <v>0.648333333333333</v>
      </c>
      <c r="AX98" s="1">
        <f t="shared" si="91"/>
        <v>588.401785124945</v>
      </c>
      <c r="AZ98" s="2">
        <f t="shared" si="96"/>
        <v>0.0380180783041086</v>
      </c>
      <c r="BA98" s="1">
        <f t="shared" si="92"/>
        <v>34.5037097292917</v>
      </c>
    </row>
    <row r="99" s="1" customFormat="1" spans="1:53">
      <c r="A99" s="13"/>
      <c r="B99" s="13"/>
      <c r="C99" s="16">
        <v>8</v>
      </c>
      <c r="D99" s="17">
        <v>21.6764598970968</v>
      </c>
      <c r="E99" s="19">
        <f t="shared" si="93"/>
        <v>22.6150901783871</v>
      </c>
      <c r="F99" s="16" t="s">
        <v>73</v>
      </c>
      <c r="G99" s="13">
        <v>9</v>
      </c>
      <c r="H99" s="18">
        <f t="shared" si="76"/>
        <v>21.6764598970968</v>
      </c>
      <c r="I99" s="18">
        <f t="shared" si="77"/>
        <v>294.826459897097</v>
      </c>
      <c r="J99" s="18">
        <f t="shared" si="78"/>
        <v>0.239559161950842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0.94053924362621</v>
      </c>
      <c r="P99" s="18">
        <f t="shared" si="81"/>
        <v>0.225314792984974</v>
      </c>
      <c r="Q99" s="23">
        <f t="shared" si="82"/>
        <v>0.0585818461760931</v>
      </c>
      <c r="R99" s="18">
        <f t="shared" si="83"/>
        <v>0.074022</v>
      </c>
      <c r="S99" s="24">
        <f t="shared" si="84"/>
        <v>0.791411285510972</v>
      </c>
      <c r="T99" s="3">
        <v>0.01</v>
      </c>
      <c r="U99" s="25">
        <f t="shared" si="85"/>
        <v>0.00791411285510971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0.0178641128551097</v>
      </c>
      <c r="AU99" s="28">
        <f t="shared" si="89"/>
        <v>28.47</v>
      </c>
      <c r="AV99" s="1">
        <f t="shared" si="90"/>
        <v>0.26</v>
      </c>
      <c r="AW99" s="2">
        <f t="shared" si="95"/>
        <v>0.648333333333333</v>
      </c>
      <c r="AX99" s="1">
        <f t="shared" si="91"/>
        <v>574.401310992919</v>
      </c>
      <c r="AZ99" s="2">
        <f t="shared" si="96"/>
        <v>0.0380180783041086</v>
      </c>
      <c r="BA99" s="1">
        <f t="shared" si="92"/>
        <v>33.6827259937966</v>
      </c>
    </row>
    <row r="100" s="1" customFormat="1" spans="1:53">
      <c r="A100" s="13"/>
      <c r="B100" s="13"/>
      <c r="C100" s="16">
        <v>9</v>
      </c>
      <c r="D100" s="17">
        <v>13.8849005594667</v>
      </c>
      <c r="E100" s="19">
        <f t="shared" si="93"/>
        <v>21.6764598970968</v>
      </c>
      <c r="F100" s="16" t="s">
        <v>73</v>
      </c>
      <c r="G100" s="13">
        <v>10</v>
      </c>
      <c r="H100" s="18">
        <f t="shared" si="76"/>
        <v>13.8849005594667</v>
      </c>
      <c r="I100" s="18">
        <f t="shared" si="77"/>
        <v>287.034900559467</v>
      </c>
      <c r="J100" s="18">
        <f t="shared" si="78"/>
        <v>0.0977412574027036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4"/>
        <v>0.999924450641236</v>
      </c>
      <c r="P100" s="18">
        <f t="shared" si="81"/>
        <v>0.0977338731133821</v>
      </c>
      <c r="Q100" s="23">
        <f t="shared" si="82"/>
        <v>0.0254108070094793</v>
      </c>
      <c r="R100" s="18">
        <f t="shared" si="83"/>
        <v>0.074022</v>
      </c>
      <c r="S100" s="24">
        <f t="shared" si="84"/>
        <v>0.343287225547531</v>
      </c>
      <c r="T100" s="3">
        <v>0.01</v>
      </c>
      <c r="U100" s="25">
        <f t="shared" si="85"/>
        <v>0.00343287225547531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0.005</v>
      </c>
      <c r="AF100" s="3">
        <v>0.49</v>
      </c>
      <c r="AG100" s="25">
        <f t="shared" si="86"/>
        <v>0.00245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0.015</v>
      </c>
      <c r="AR100" s="3">
        <v>0.5</v>
      </c>
      <c r="AS100" s="3">
        <f t="shared" si="87"/>
        <v>0.0075</v>
      </c>
      <c r="AT100" s="2">
        <f t="shared" si="88"/>
        <v>0.0133828722554753</v>
      </c>
      <c r="AU100" s="28">
        <f t="shared" si="89"/>
        <v>28.47</v>
      </c>
      <c r="AV100" s="1">
        <f t="shared" si="90"/>
        <v>0.26</v>
      </c>
      <c r="AW100" s="2">
        <f t="shared" si="95"/>
        <v>0.648333333333333</v>
      </c>
      <c r="AX100" s="1">
        <f t="shared" si="91"/>
        <v>430.311845359677</v>
      </c>
      <c r="AZ100" s="2">
        <f t="shared" si="96"/>
        <v>0.0380180783041086</v>
      </c>
      <c r="BA100" s="1">
        <f t="shared" si="92"/>
        <v>25.2333615918812</v>
      </c>
    </row>
    <row r="101" s="1" customFormat="1" spans="1:53">
      <c r="A101" s="13"/>
      <c r="B101" s="13"/>
      <c r="C101" s="16">
        <v>10</v>
      </c>
      <c r="D101" s="17">
        <v>9.42341321177419</v>
      </c>
      <c r="E101" s="19">
        <f t="shared" si="93"/>
        <v>13.8849005594667</v>
      </c>
      <c r="F101" s="16" t="s">
        <v>73</v>
      </c>
      <c r="G101" s="13">
        <v>11</v>
      </c>
      <c r="H101" s="18">
        <f t="shared" si="76"/>
        <v>9.42341321177419</v>
      </c>
      <c r="I101" s="18">
        <f t="shared" si="77"/>
        <v>282.573413211774</v>
      </c>
      <c r="J101" s="18">
        <f t="shared" si="78"/>
        <v>0.0572105027829457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0.857081048651461</v>
      </c>
      <c r="O101" s="18">
        <f t="shared" si="94"/>
        <v>0.329809528876393</v>
      </c>
      <c r="P101" s="18">
        <f t="shared" si="81"/>
        <v>0.0188685689696249</v>
      </c>
      <c r="Q101" s="23">
        <f t="shared" si="82"/>
        <v>0.00490582793210247</v>
      </c>
      <c r="R101" s="18">
        <f t="shared" si="83"/>
        <v>0.074022</v>
      </c>
      <c r="S101" s="24">
        <f t="shared" si="84"/>
        <v>0.0662752685972071</v>
      </c>
      <c r="T101" s="3">
        <v>0.01</v>
      </c>
      <c r="U101" s="25">
        <f t="shared" si="85"/>
        <v>0.000662752685972071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0.00615275268597207</v>
      </c>
      <c r="AU101" s="28">
        <f t="shared" si="89"/>
        <v>28.47</v>
      </c>
      <c r="AV101" s="1">
        <f t="shared" si="90"/>
        <v>0.26</v>
      </c>
      <c r="AW101" s="2">
        <f t="shared" si="95"/>
        <v>0.648333333333333</v>
      </c>
      <c r="AX101" s="1">
        <f t="shared" si="91"/>
        <v>197.835136718064</v>
      </c>
      <c r="AZ101" s="2">
        <f t="shared" si="96"/>
        <v>0.0380180783041086</v>
      </c>
      <c r="BA101" s="1">
        <f t="shared" si="92"/>
        <v>11.6009949394109</v>
      </c>
    </row>
    <row r="102" s="1" customFormat="1" spans="1:54">
      <c r="A102" s="13"/>
      <c r="B102" s="13"/>
      <c r="C102" s="16">
        <v>11</v>
      </c>
      <c r="D102" s="17">
        <v>3.43466281576667</v>
      </c>
      <c r="E102" s="19">
        <f t="shared" si="93"/>
        <v>9.42341321177419</v>
      </c>
      <c r="F102" s="16" t="s">
        <v>75</v>
      </c>
      <c r="G102" s="13">
        <v>12</v>
      </c>
      <c r="H102" s="18">
        <f t="shared" si="76"/>
        <v>3.43466281576667</v>
      </c>
      <c r="I102" s="18">
        <f t="shared" si="77"/>
        <v>276.584662815767</v>
      </c>
      <c r="J102" s="18">
        <f t="shared" si="78"/>
        <v>0.0271301362523102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4"/>
        <v>0.595640959906768</v>
      </c>
      <c r="P102" s="18">
        <f t="shared" si="81"/>
        <v>0.0161598203997274</v>
      </c>
      <c r="Q102" s="23">
        <f t="shared" si="82"/>
        <v>0.00420155330392914</v>
      </c>
      <c r="R102" s="18">
        <f t="shared" si="83"/>
        <v>0.074022</v>
      </c>
      <c r="S102" s="24">
        <f t="shared" si="84"/>
        <v>0.0567608724964083</v>
      </c>
      <c r="T102" s="3">
        <v>0.01</v>
      </c>
      <c r="U102" s="25">
        <f t="shared" si="85"/>
        <v>0.000567608724964083</v>
      </c>
      <c r="V102" s="24"/>
      <c r="W102" s="3"/>
      <c r="X102" s="3"/>
      <c r="Y102" s="27"/>
      <c r="Z102" s="3"/>
      <c r="AA102" s="26"/>
      <c r="AB102" s="3"/>
      <c r="AC102" s="3"/>
      <c r="AD102" s="26"/>
      <c r="AE102" s="24">
        <v>0.001</v>
      </c>
      <c r="AF102" s="3">
        <v>0.49</v>
      </c>
      <c r="AG102" s="25">
        <f t="shared" si="86"/>
        <v>0.00049</v>
      </c>
      <c r="AH102" s="34"/>
      <c r="AI102" s="3"/>
      <c r="AJ102" s="25"/>
      <c r="AK102" s="35"/>
      <c r="AL102" s="26"/>
      <c r="AM102" s="26"/>
      <c r="AN102" s="35"/>
      <c r="AO102" s="26"/>
      <c r="AP102" s="25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0.00605760872496408</v>
      </c>
      <c r="AU102" s="28">
        <f t="shared" si="89"/>
        <v>28.47</v>
      </c>
      <c r="AV102" s="1">
        <f t="shared" si="90"/>
        <v>0.26</v>
      </c>
      <c r="AW102" s="2">
        <f t="shared" si="95"/>
        <v>0.648333333333333</v>
      </c>
      <c r="AX102" s="1">
        <f t="shared" si="91"/>
        <v>194.775885112384</v>
      </c>
      <c r="AY102" s="1">
        <f>SUM(AX91:AX102)</f>
        <v>3890.55041929178</v>
      </c>
      <c r="AZ102" s="2">
        <f t="shared" si="96"/>
        <v>0.0380180783041086</v>
      </c>
      <c r="BA102" s="1">
        <f t="shared" si="92"/>
        <v>11.4216013140689</v>
      </c>
      <c r="BB102" s="1">
        <f>SUM(BA91:BA102)</f>
        <v>228.140746252006</v>
      </c>
    </row>
    <row r="103" s="1" customFormat="1" spans="1:46">
      <c r="A103" s="13"/>
      <c r="B103" s="13"/>
      <c r="C103" s="16">
        <v>12</v>
      </c>
      <c r="D103" s="17">
        <v>-5.76528515348387</v>
      </c>
      <c r="E103" s="19">
        <f t="shared" si="93"/>
        <v>3.43466281576667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  <row r="104" s="1" customFormat="1" spans="19:46">
      <c r="S104" s="22" t="s">
        <v>45</v>
      </c>
      <c r="T104" s="22"/>
      <c r="U104" s="22"/>
      <c r="V104" s="22" t="s">
        <v>46</v>
      </c>
      <c r="W104" s="22"/>
      <c r="X104" s="22"/>
      <c r="Y104" s="22" t="s">
        <v>47</v>
      </c>
      <c r="Z104" s="22"/>
      <c r="AA104" s="22"/>
      <c r="AB104" s="22" t="s">
        <v>48</v>
      </c>
      <c r="AC104" s="22"/>
      <c r="AD104" s="22"/>
      <c r="AE104" s="22" t="s">
        <v>49</v>
      </c>
      <c r="AF104" s="22"/>
      <c r="AG104" s="22"/>
      <c r="AH104" s="22" t="s">
        <v>50</v>
      </c>
      <c r="AI104" s="22"/>
      <c r="AJ104" s="22"/>
      <c r="AK104" s="30" t="s">
        <v>78</v>
      </c>
      <c r="AL104" s="31"/>
      <c r="AM104" s="32"/>
      <c r="AN104" s="31" t="s">
        <v>79</v>
      </c>
      <c r="AO104" s="31"/>
      <c r="AP104" s="32"/>
      <c r="AQ104" s="22" t="s">
        <v>52</v>
      </c>
      <c r="AR104" s="22"/>
      <c r="AS104" s="22"/>
      <c r="AT104" s="2"/>
    </row>
    <row r="105" s="1" customFormat="1" spans="1:50">
      <c r="A105" s="15" t="s">
        <v>9</v>
      </c>
      <c r="B105" s="15"/>
      <c r="C105" s="16" t="s">
        <v>53</v>
      </c>
      <c r="D105" s="16" t="s">
        <v>54</v>
      </c>
      <c r="E105" s="16" t="s">
        <v>55</v>
      </c>
      <c r="F105" s="16" t="s">
        <v>56</v>
      </c>
      <c r="G105" s="13" t="s">
        <v>53</v>
      </c>
      <c r="H105" s="13" t="s">
        <v>55</v>
      </c>
      <c r="I105" s="13" t="s">
        <v>57</v>
      </c>
      <c r="J105" s="13" t="s">
        <v>58</v>
      </c>
      <c r="K105" s="21" t="s">
        <v>59</v>
      </c>
      <c r="L105" s="21" t="s">
        <v>60</v>
      </c>
      <c r="M105" s="13" t="s">
        <v>61</v>
      </c>
      <c r="N105" s="21" t="s">
        <v>62</v>
      </c>
      <c r="O105" s="13" t="s">
        <v>63</v>
      </c>
      <c r="P105" s="13" t="s">
        <v>64</v>
      </c>
      <c r="Q105" s="21" t="s">
        <v>65</v>
      </c>
      <c r="R105" s="21" t="s">
        <v>66</v>
      </c>
      <c r="S105" s="4" t="s">
        <v>12</v>
      </c>
      <c r="T105" s="3" t="s">
        <v>13</v>
      </c>
      <c r="U105" s="3"/>
      <c r="V105" s="4" t="s">
        <v>12</v>
      </c>
      <c r="W105" s="3" t="s">
        <v>13</v>
      </c>
      <c r="X105" s="3"/>
      <c r="Y105" s="4" t="s">
        <v>12</v>
      </c>
      <c r="Z105" s="3" t="s">
        <v>13</v>
      </c>
      <c r="AA105" s="3"/>
      <c r="AB105" s="4" t="s">
        <v>12</v>
      </c>
      <c r="AC105" s="3" t="s">
        <v>13</v>
      </c>
      <c r="AD105" s="3"/>
      <c r="AE105" s="4" t="s">
        <v>12</v>
      </c>
      <c r="AF105" s="3" t="s">
        <v>13</v>
      </c>
      <c r="AG105" s="3"/>
      <c r="AH105" s="4" t="s">
        <v>12</v>
      </c>
      <c r="AI105" s="3" t="s">
        <v>13</v>
      </c>
      <c r="AJ105" s="3"/>
      <c r="AK105" s="4" t="s">
        <v>12</v>
      </c>
      <c r="AL105" s="3" t="s">
        <v>13</v>
      </c>
      <c r="AM105" s="3"/>
      <c r="AN105" s="4" t="s">
        <v>12</v>
      </c>
      <c r="AO105" s="3" t="s">
        <v>13</v>
      </c>
      <c r="AP105" s="3"/>
      <c r="AQ105" s="33" t="s">
        <v>12</v>
      </c>
      <c r="AR105" s="33" t="s">
        <v>13</v>
      </c>
      <c r="AS105" s="33"/>
      <c r="AT105" s="2" t="s">
        <v>67</v>
      </c>
      <c r="AU105" s="1" t="s">
        <v>68</v>
      </c>
      <c r="AV105" s="1" t="s">
        <v>38</v>
      </c>
      <c r="AW105" s="1" t="s">
        <v>69</v>
      </c>
      <c r="AX105" s="1" t="s">
        <v>70</v>
      </c>
    </row>
    <row r="106" s="1" customFormat="1" spans="1:52">
      <c r="A106" s="13" t="s">
        <v>71</v>
      </c>
      <c r="B106" s="13">
        <f>F11</f>
        <v>910.8575</v>
      </c>
      <c r="C106" s="16" t="s">
        <v>72</v>
      </c>
      <c r="D106" s="17">
        <v>-4.91841406116129</v>
      </c>
      <c r="E106" s="16"/>
      <c r="F106" s="16"/>
      <c r="G106" s="13">
        <v>1</v>
      </c>
      <c r="H106" s="18">
        <f t="shared" ref="H106:H117" si="97">E107</f>
        <v>-4.91841406116129</v>
      </c>
      <c r="I106" s="18">
        <f t="shared" ref="I106:I117" si="98">H106+273.15</f>
        <v>268.231585938839</v>
      </c>
      <c r="J106" s="18">
        <f t="shared" ref="J106:J117" si="99">EXP(($C$16*(I106-$C$14))/($C$17*I106*$C$14))</f>
        <v>0.00906443242919376</v>
      </c>
      <c r="K106" s="18">
        <f t="shared" ref="K106:K117" si="100">$B$106/12</f>
        <v>75.9047916666667</v>
      </c>
      <c r="L106" s="18">
        <f t="shared" ref="L106:L117" si="101">K106*$B$107/100</f>
        <v>0.759047916666667</v>
      </c>
      <c r="M106" s="13" t="s">
        <v>73</v>
      </c>
      <c r="N106" s="13"/>
      <c r="O106" s="18">
        <f>L106</f>
        <v>0.759047916666667</v>
      </c>
      <c r="P106" s="18">
        <f t="shared" ref="P106:P117" si="102">O106*J106</f>
        <v>0.0068803385511453</v>
      </c>
      <c r="Q106" s="23">
        <f t="shared" ref="Q106:Q117" si="103">P106*$B$108</f>
        <v>0.00144487109574051</v>
      </c>
      <c r="R106" s="18">
        <f t="shared" ref="R106:R117" si="104">L106*$B$108</f>
        <v>0.1594000625</v>
      </c>
      <c r="S106" s="24">
        <f t="shared" ref="S106:S117" si="105">Q106/R106</f>
        <v>0.00906443242919376</v>
      </c>
      <c r="T106" s="3">
        <v>0.01</v>
      </c>
      <c r="U106" s="25">
        <f t="shared" ref="U106:U117" si="106">S106*T106</f>
        <v>9.06443242919376e-5</v>
      </c>
      <c r="V106" s="24"/>
      <c r="W106" s="3"/>
      <c r="X106" s="3"/>
      <c r="Y106" s="27"/>
      <c r="Z106" s="3"/>
      <c r="AA106" s="26"/>
      <c r="AB106" s="3"/>
      <c r="AC106" s="3"/>
      <c r="AD106" s="3"/>
      <c r="AE106" s="24">
        <v>0.001</v>
      </c>
      <c r="AF106" s="3">
        <v>0.49</v>
      </c>
      <c r="AG106" s="25">
        <f t="shared" ref="AG106:AG117" si="107">AF106*AE106</f>
        <v>0.00049</v>
      </c>
      <c r="AH106" s="34"/>
      <c r="AI106" s="3"/>
      <c r="AJ106" s="25"/>
      <c r="AK106" s="35"/>
      <c r="AL106" s="26"/>
      <c r="AM106" s="26"/>
      <c r="AN106" s="35"/>
      <c r="AO106" s="26"/>
      <c r="AP106" s="25"/>
      <c r="AQ106" s="3">
        <v>0.01</v>
      </c>
      <c r="AR106" s="3">
        <v>0.5</v>
      </c>
      <c r="AS106" s="3">
        <f t="shared" ref="AS106:AS117" si="108">AR106*AQ106</f>
        <v>0.005</v>
      </c>
      <c r="AT106" s="2">
        <f t="shared" ref="AT106:AT117" si="109">(AS106+AM106+AD106+AA106+U106+X106+AG106+AJ106+AP106)</f>
        <v>0.00558064432429194</v>
      </c>
      <c r="AU106" s="28">
        <f t="shared" ref="AU106:AU117" si="110">$B$106/12</f>
        <v>75.9047916666667</v>
      </c>
      <c r="AV106" s="1">
        <f t="shared" ref="AV106:AV117" si="111">$B$108</f>
        <v>0.21</v>
      </c>
      <c r="AW106" s="2">
        <f t="shared" ref="AW106:AW117" si="112">$E$11/12</f>
        <v>0.0025</v>
      </c>
      <c r="AX106" s="1">
        <f t="shared" ref="AX106:AX117" si="113">AW106*10000*AV106*0.67*AU106*AT106</f>
        <v>1.49000471558803</v>
      </c>
      <c r="AZ106" s="2"/>
    </row>
    <row r="107" s="1" customFormat="1" spans="1:52">
      <c r="A107" s="13" t="s">
        <v>74</v>
      </c>
      <c r="B107" s="13">
        <v>1</v>
      </c>
      <c r="C107" s="16">
        <v>1</v>
      </c>
      <c r="D107" s="17">
        <v>-11.8392701301936</v>
      </c>
      <c r="E107" s="19">
        <f t="shared" ref="E107:E118" si="114">D106</f>
        <v>-4.91841406116129</v>
      </c>
      <c r="F107" s="16" t="s">
        <v>73</v>
      </c>
      <c r="G107" s="13">
        <v>2</v>
      </c>
      <c r="H107" s="18">
        <f t="shared" si="97"/>
        <v>-11.8392701301936</v>
      </c>
      <c r="I107" s="18">
        <f t="shared" si="98"/>
        <v>261.310729869806</v>
      </c>
      <c r="J107" s="18">
        <f t="shared" si="99"/>
        <v>0.00346581808238157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ref="O107:O117" si="115">L107+O106-P106-N107</f>
        <v>1.51121549478219</v>
      </c>
      <c r="P107" s="18">
        <f t="shared" si="102"/>
        <v>0.00523759798819132</v>
      </c>
      <c r="Q107" s="23">
        <f t="shared" si="103"/>
        <v>0.00109989557752018</v>
      </c>
      <c r="R107" s="18">
        <f t="shared" si="104"/>
        <v>0.1594000625</v>
      </c>
      <c r="S107" s="24">
        <f t="shared" si="105"/>
        <v>0.00690022049094351</v>
      </c>
      <c r="T107" s="3">
        <v>0.01</v>
      </c>
      <c r="U107" s="25">
        <f t="shared" si="106"/>
        <v>6.90022049094352e-5</v>
      </c>
      <c r="V107" s="24"/>
      <c r="W107" s="3"/>
      <c r="X107" s="3"/>
      <c r="Y107" s="27"/>
      <c r="Z107" s="3"/>
      <c r="AA107" s="26"/>
      <c r="AB107" s="3"/>
      <c r="AC107" s="3"/>
      <c r="AD107" s="3"/>
      <c r="AE107" s="24">
        <v>0.001</v>
      </c>
      <c r="AF107" s="3">
        <v>0.49</v>
      </c>
      <c r="AG107" s="25">
        <f t="shared" si="107"/>
        <v>0.00049</v>
      </c>
      <c r="AH107" s="34"/>
      <c r="AI107" s="3"/>
      <c r="AJ107" s="25"/>
      <c r="AK107" s="35"/>
      <c r="AL107" s="26"/>
      <c r="AM107" s="26"/>
      <c r="AN107" s="35"/>
      <c r="AO107" s="26"/>
      <c r="AP107" s="25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0.00555900220490944</v>
      </c>
      <c r="AU107" s="28">
        <f t="shared" si="110"/>
        <v>75.9047916666667</v>
      </c>
      <c r="AV107" s="1">
        <f t="shared" si="111"/>
        <v>0.21</v>
      </c>
      <c r="AW107" s="2">
        <f t="shared" si="112"/>
        <v>0.0025</v>
      </c>
      <c r="AX107" s="1">
        <f t="shared" si="113"/>
        <v>1.48422637565784</v>
      </c>
      <c r="AZ107" s="2"/>
    </row>
    <row r="108" s="1" customFormat="1" spans="1:52">
      <c r="A108" s="13" t="s">
        <v>38</v>
      </c>
      <c r="B108" s="13">
        <f>H11</f>
        <v>0.21</v>
      </c>
      <c r="C108" s="16">
        <v>2</v>
      </c>
      <c r="D108" s="17">
        <v>-1.37922954435714</v>
      </c>
      <c r="E108" s="19">
        <f t="shared" si="114"/>
        <v>-11.8392701301936</v>
      </c>
      <c r="F108" s="16" t="s">
        <v>73</v>
      </c>
      <c r="G108" s="13">
        <v>3</v>
      </c>
      <c r="H108" s="18">
        <f t="shared" si="97"/>
        <v>-1.37922954435714</v>
      </c>
      <c r="I108" s="18">
        <f t="shared" si="98"/>
        <v>271.770770455643</v>
      </c>
      <c r="J108" s="18">
        <f t="shared" si="99"/>
        <v>0.0145425780978246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2.26502581346066</v>
      </c>
      <c r="P108" s="18">
        <f t="shared" si="102"/>
        <v>0.0329393147858404</v>
      </c>
      <c r="Q108" s="23">
        <f t="shared" si="103"/>
        <v>0.00691725610502648</v>
      </c>
      <c r="R108" s="18">
        <f t="shared" si="104"/>
        <v>0.1594000625</v>
      </c>
      <c r="S108" s="24">
        <f t="shared" si="105"/>
        <v>0.043395567081578</v>
      </c>
      <c r="T108" s="3">
        <v>0.01</v>
      </c>
      <c r="U108" s="25">
        <f t="shared" si="106"/>
        <v>0.00043395567081578</v>
      </c>
      <c r="V108" s="24"/>
      <c r="W108" s="3"/>
      <c r="X108" s="3"/>
      <c r="Y108" s="27"/>
      <c r="Z108" s="3"/>
      <c r="AA108" s="26"/>
      <c r="AB108" s="3"/>
      <c r="AC108" s="3"/>
      <c r="AD108" s="3"/>
      <c r="AE108" s="24">
        <v>0.001</v>
      </c>
      <c r="AF108" s="3">
        <v>0.49</v>
      </c>
      <c r="AG108" s="25">
        <f t="shared" si="107"/>
        <v>0.00049</v>
      </c>
      <c r="AH108" s="34"/>
      <c r="AI108" s="3"/>
      <c r="AJ108" s="25"/>
      <c r="AK108" s="35"/>
      <c r="AL108" s="26"/>
      <c r="AM108" s="26"/>
      <c r="AN108" s="35"/>
      <c r="AO108" s="26"/>
      <c r="AP108" s="25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0.00592395567081578</v>
      </c>
      <c r="AU108" s="28">
        <f t="shared" si="110"/>
        <v>75.9047916666667</v>
      </c>
      <c r="AV108" s="1">
        <f t="shared" si="111"/>
        <v>0.21</v>
      </c>
      <c r="AW108" s="2">
        <f t="shared" si="112"/>
        <v>0.0025</v>
      </c>
      <c r="AX108" s="1">
        <f t="shared" si="113"/>
        <v>1.58166716449357</v>
      </c>
      <c r="AZ108" s="2"/>
    </row>
    <row r="109" s="1" customFormat="1" spans="1:52">
      <c r="A109" s="13"/>
      <c r="B109" s="13"/>
      <c r="C109" s="16">
        <v>3</v>
      </c>
      <c r="D109" s="17">
        <v>0.678019006483871</v>
      </c>
      <c r="E109" s="19">
        <f t="shared" si="114"/>
        <v>-1.37922954435714</v>
      </c>
      <c r="F109" s="16" t="s">
        <v>73</v>
      </c>
      <c r="G109" s="13">
        <v>4</v>
      </c>
      <c r="H109" s="18">
        <f t="shared" si="97"/>
        <v>0.678019006483871</v>
      </c>
      <c r="I109" s="18">
        <f t="shared" si="98"/>
        <v>273.828019006484</v>
      </c>
      <c r="J109" s="18">
        <f t="shared" si="99"/>
        <v>0.0190343990781128</v>
      </c>
      <c r="K109" s="18">
        <f t="shared" si="100"/>
        <v>75.9047916666667</v>
      </c>
      <c r="L109" s="18">
        <f t="shared" si="101"/>
        <v>0.759047916666667</v>
      </c>
      <c r="M109" s="13" t="s">
        <v>73</v>
      </c>
      <c r="N109" s="13"/>
      <c r="O109" s="18">
        <f t="shared" si="115"/>
        <v>2.99113441534149</v>
      </c>
      <c r="P109" s="18">
        <f t="shared" si="102"/>
        <v>0.0569344461578875</v>
      </c>
      <c r="Q109" s="23">
        <f t="shared" si="103"/>
        <v>0.0119562336931564</v>
      </c>
      <c r="R109" s="18">
        <f t="shared" si="104"/>
        <v>0.1594000625</v>
      </c>
      <c r="S109" s="24">
        <f t="shared" si="105"/>
        <v>0.075007710195574</v>
      </c>
      <c r="T109" s="3">
        <v>0.01</v>
      </c>
      <c r="U109" s="25">
        <f t="shared" si="106"/>
        <v>0.00075007710195574</v>
      </c>
      <c r="V109" s="24"/>
      <c r="W109" s="3"/>
      <c r="X109" s="3"/>
      <c r="Y109" s="27"/>
      <c r="Z109" s="3"/>
      <c r="AA109" s="26"/>
      <c r="AB109" s="3"/>
      <c r="AC109" s="3"/>
      <c r="AD109" s="3"/>
      <c r="AE109" s="24">
        <v>0.001</v>
      </c>
      <c r="AF109" s="3">
        <v>0.49</v>
      </c>
      <c r="AG109" s="25">
        <f t="shared" si="107"/>
        <v>0.00049</v>
      </c>
      <c r="AH109" s="34"/>
      <c r="AI109" s="3"/>
      <c r="AJ109" s="25"/>
      <c r="AK109" s="35"/>
      <c r="AL109" s="26"/>
      <c r="AM109" s="26"/>
      <c r="AN109" s="35"/>
      <c r="AO109" s="26"/>
      <c r="AP109" s="25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0.00624007710195574</v>
      </c>
      <c r="AU109" s="28">
        <f t="shared" si="110"/>
        <v>75.9047916666667</v>
      </c>
      <c r="AV109" s="1">
        <f t="shared" si="111"/>
        <v>0.21</v>
      </c>
      <c r="AW109" s="2">
        <f t="shared" si="112"/>
        <v>0.0025</v>
      </c>
      <c r="AX109" s="1">
        <f t="shared" si="113"/>
        <v>1.66607003909474</v>
      </c>
      <c r="AZ109" s="2"/>
    </row>
    <row r="110" s="1" customFormat="1" spans="1:52">
      <c r="A110" s="13"/>
      <c r="B110" s="13"/>
      <c r="C110" s="16">
        <v>4</v>
      </c>
      <c r="D110" s="17">
        <v>11.9543049528667</v>
      </c>
      <c r="E110" s="19">
        <f t="shared" si="114"/>
        <v>0.678019006483871</v>
      </c>
      <c r="F110" s="16" t="s">
        <v>73</v>
      </c>
      <c r="G110" s="13">
        <v>5</v>
      </c>
      <c r="H110" s="18">
        <f t="shared" si="97"/>
        <v>11.9543049528667</v>
      </c>
      <c r="I110" s="18">
        <f t="shared" si="98"/>
        <v>285.104304952867</v>
      </c>
      <c r="J110" s="18">
        <f t="shared" si="99"/>
        <v>0.0776817021225397</v>
      </c>
      <c r="K110" s="18">
        <f t="shared" si="100"/>
        <v>75.9047916666667</v>
      </c>
      <c r="L110" s="18">
        <f t="shared" si="101"/>
        <v>0.759047916666667</v>
      </c>
      <c r="M110" s="13" t="s">
        <v>75</v>
      </c>
      <c r="N110" s="18">
        <f>(O109-P109)*$C$22/100</f>
        <v>2.78748997072442</v>
      </c>
      <c r="O110" s="18">
        <f t="shared" si="115"/>
        <v>0.905757915125847</v>
      </c>
      <c r="P110" s="18">
        <f t="shared" si="102"/>
        <v>0.0703608165579386</v>
      </c>
      <c r="Q110" s="23">
        <f t="shared" si="103"/>
        <v>0.0147757714771671</v>
      </c>
      <c r="R110" s="18">
        <f t="shared" si="104"/>
        <v>0.1594000625</v>
      </c>
      <c r="S110" s="24">
        <f t="shared" si="105"/>
        <v>0.0926961460706273</v>
      </c>
      <c r="T110" s="3">
        <v>0.01</v>
      </c>
      <c r="U110" s="25">
        <f t="shared" si="106"/>
        <v>0.000926961460706273</v>
      </c>
      <c r="V110" s="24"/>
      <c r="W110" s="3"/>
      <c r="X110" s="3"/>
      <c r="Y110" s="27"/>
      <c r="Z110" s="3"/>
      <c r="AA110" s="26"/>
      <c r="AB110" s="3"/>
      <c r="AC110" s="3"/>
      <c r="AD110" s="3"/>
      <c r="AE110" s="24">
        <v>0.001</v>
      </c>
      <c r="AF110" s="3">
        <v>0.49</v>
      </c>
      <c r="AG110" s="25">
        <f t="shared" si="107"/>
        <v>0.00049</v>
      </c>
      <c r="AH110" s="34"/>
      <c r="AI110" s="3"/>
      <c r="AJ110" s="25"/>
      <c r="AK110" s="35"/>
      <c r="AL110" s="26"/>
      <c r="AM110" s="26"/>
      <c r="AN110" s="35"/>
      <c r="AO110" s="26"/>
      <c r="AP110" s="25"/>
      <c r="AQ110" s="3">
        <v>0.01</v>
      </c>
      <c r="AR110" s="3">
        <v>0.5</v>
      </c>
      <c r="AS110" s="3">
        <f t="shared" si="108"/>
        <v>0.005</v>
      </c>
      <c r="AT110" s="2">
        <f t="shared" si="109"/>
        <v>0.00641696146070627</v>
      </c>
      <c r="AU110" s="28">
        <f t="shared" si="110"/>
        <v>75.9047916666667</v>
      </c>
      <c r="AV110" s="1">
        <f t="shared" si="111"/>
        <v>0.21</v>
      </c>
      <c r="AW110" s="2">
        <f t="shared" si="112"/>
        <v>0.0025</v>
      </c>
      <c r="AX110" s="1">
        <f t="shared" si="113"/>
        <v>1.71329729697692</v>
      </c>
      <c r="AZ110" s="2"/>
    </row>
    <row r="111" s="1" customFormat="1" spans="1:52">
      <c r="A111" s="13"/>
      <c r="B111" s="13"/>
      <c r="C111" s="16">
        <v>5</v>
      </c>
      <c r="D111" s="17">
        <v>15.8298551265161</v>
      </c>
      <c r="E111" s="19">
        <f t="shared" si="114"/>
        <v>11.9543049528667</v>
      </c>
      <c r="F111" s="16" t="s">
        <v>75</v>
      </c>
      <c r="G111" s="13">
        <v>6</v>
      </c>
      <c r="H111" s="18">
        <f t="shared" si="97"/>
        <v>15.8298551265161</v>
      </c>
      <c r="I111" s="18">
        <f t="shared" si="98"/>
        <v>288.979855126516</v>
      </c>
      <c r="J111" s="18">
        <f t="shared" si="99"/>
        <v>0.12280929608507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1.59444501523458</v>
      </c>
      <c r="P111" s="18">
        <f t="shared" si="102"/>
        <v>0.195812669967307</v>
      </c>
      <c r="Q111" s="23">
        <f t="shared" si="103"/>
        <v>0.0411206606931344</v>
      </c>
      <c r="R111" s="18">
        <f t="shared" si="104"/>
        <v>0.1594000625</v>
      </c>
      <c r="S111" s="24">
        <f t="shared" si="105"/>
        <v>0.257971421392225</v>
      </c>
      <c r="T111" s="3">
        <v>0.01</v>
      </c>
      <c r="U111" s="25">
        <f t="shared" si="106"/>
        <v>0.00257971421392225</v>
      </c>
      <c r="V111" s="24"/>
      <c r="W111" s="3"/>
      <c r="X111" s="3"/>
      <c r="Y111" s="27"/>
      <c r="Z111" s="3"/>
      <c r="AA111" s="26"/>
      <c r="AB111" s="3"/>
      <c r="AC111" s="3"/>
      <c r="AD111" s="3"/>
      <c r="AE111" s="24">
        <v>0.005</v>
      </c>
      <c r="AF111" s="3">
        <v>0.49</v>
      </c>
      <c r="AG111" s="25">
        <f t="shared" si="107"/>
        <v>0.00245</v>
      </c>
      <c r="AH111" s="34"/>
      <c r="AI111" s="3"/>
      <c r="AJ111" s="25"/>
      <c r="AK111" s="35"/>
      <c r="AL111" s="26"/>
      <c r="AM111" s="26"/>
      <c r="AN111" s="35"/>
      <c r="AO111" s="26"/>
      <c r="AP111" s="25"/>
      <c r="AQ111" s="3">
        <v>0.015</v>
      </c>
      <c r="AR111" s="3">
        <v>0.5</v>
      </c>
      <c r="AS111" s="3">
        <f t="shared" si="108"/>
        <v>0.0075</v>
      </c>
      <c r="AT111" s="2">
        <f t="shared" si="109"/>
        <v>0.0125297142139222</v>
      </c>
      <c r="AU111" s="28">
        <f t="shared" si="110"/>
        <v>75.9047916666667</v>
      </c>
      <c r="AV111" s="1">
        <f t="shared" si="111"/>
        <v>0.21</v>
      </c>
      <c r="AW111" s="2">
        <f t="shared" si="112"/>
        <v>0.0025</v>
      </c>
      <c r="AX111" s="1">
        <f t="shared" si="113"/>
        <v>3.34537235825063</v>
      </c>
      <c r="AZ111" s="2"/>
    </row>
    <row r="112" s="1" customFormat="1" spans="1:52">
      <c r="A112" s="13"/>
      <c r="B112" s="13"/>
      <c r="C112" s="16">
        <v>6</v>
      </c>
      <c r="D112" s="17">
        <v>21.974202891</v>
      </c>
      <c r="E112" s="19">
        <f t="shared" si="114"/>
        <v>15.8298551265161</v>
      </c>
      <c r="F112" s="16" t="s">
        <v>73</v>
      </c>
      <c r="G112" s="13">
        <v>7</v>
      </c>
      <c r="H112" s="18">
        <f t="shared" si="97"/>
        <v>21.974202891</v>
      </c>
      <c r="I112" s="18">
        <f t="shared" si="98"/>
        <v>295.124202891</v>
      </c>
      <c r="J112" s="18">
        <f t="shared" si="99"/>
        <v>0.247675384261854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2.15768026193393</v>
      </c>
      <c r="P112" s="18">
        <f t="shared" si="102"/>
        <v>0.534404287988705</v>
      </c>
      <c r="Q112" s="23">
        <f t="shared" si="103"/>
        <v>0.112224900477628</v>
      </c>
      <c r="R112" s="18">
        <f t="shared" si="104"/>
        <v>0.1594000625</v>
      </c>
      <c r="S112" s="24">
        <f t="shared" si="105"/>
        <v>0.704045523681197</v>
      </c>
      <c r="T112" s="3">
        <v>0.01</v>
      </c>
      <c r="U112" s="25">
        <f t="shared" si="106"/>
        <v>0.00704045523681197</v>
      </c>
      <c r="V112" s="24"/>
      <c r="W112" s="3"/>
      <c r="X112" s="3"/>
      <c r="Y112" s="27"/>
      <c r="Z112" s="3"/>
      <c r="AA112" s="26"/>
      <c r="AB112" s="3"/>
      <c r="AC112" s="3"/>
      <c r="AD112" s="3"/>
      <c r="AE112" s="24">
        <v>0.005</v>
      </c>
      <c r="AF112" s="3">
        <v>0.49</v>
      </c>
      <c r="AG112" s="25">
        <f t="shared" si="107"/>
        <v>0.00245</v>
      </c>
      <c r="AH112" s="34"/>
      <c r="AI112" s="3"/>
      <c r="AJ112" s="25"/>
      <c r="AK112" s="35"/>
      <c r="AL112" s="26"/>
      <c r="AM112" s="26"/>
      <c r="AN112" s="35"/>
      <c r="AO112" s="26"/>
      <c r="AP112" s="25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0.016990455236812</v>
      </c>
      <c r="AU112" s="28">
        <f t="shared" si="110"/>
        <v>75.9047916666667</v>
      </c>
      <c r="AV112" s="1">
        <f t="shared" si="111"/>
        <v>0.21</v>
      </c>
      <c r="AW112" s="2">
        <f t="shared" si="112"/>
        <v>0.0025</v>
      </c>
      <c r="AX112" s="1">
        <f t="shared" si="113"/>
        <v>4.5363683746409</v>
      </c>
      <c r="AZ112" s="2"/>
    </row>
    <row r="113" s="1" customFormat="1" spans="1:52">
      <c r="A113" s="13"/>
      <c r="B113" s="13"/>
      <c r="C113" s="16">
        <v>7</v>
      </c>
      <c r="D113" s="17">
        <v>22.6150901783871</v>
      </c>
      <c r="E113" s="19">
        <f t="shared" si="114"/>
        <v>21.974202891</v>
      </c>
      <c r="F113" s="16" t="s">
        <v>73</v>
      </c>
      <c r="G113" s="13">
        <v>8</v>
      </c>
      <c r="H113" s="18">
        <f t="shared" si="97"/>
        <v>22.6150901783871</v>
      </c>
      <c r="I113" s="18">
        <f t="shared" si="98"/>
        <v>295.765090178387</v>
      </c>
      <c r="J113" s="18">
        <f t="shared" si="99"/>
        <v>0.266029982285707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2.3823238906119</v>
      </c>
      <c r="P113" s="18">
        <f t="shared" si="102"/>
        <v>0.6337695824183</v>
      </c>
      <c r="Q113" s="23">
        <f t="shared" si="103"/>
        <v>0.133091612307843</v>
      </c>
      <c r="R113" s="18">
        <f t="shared" si="104"/>
        <v>0.1594000625</v>
      </c>
      <c r="S113" s="24">
        <f t="shared" si="105"/>
        <v>0.834953325741907</v>
      </c>
      <c r="T113" s="3">
        <v>0.01</v>
      </c>
      <c r="U113" s="25">
        <f t="shared" si="106"/>
        <v>0.00834953325741907</v>
      </c>
      <c r="V113" s="24"/>
      <c r="W113" s="3"/>
      <c r="X113" s="3"/>
      <c r="Y113" s="27"/>
      <c r="Z113" s="3"/>
      <c r="AA113" s="26"/>
      <c r="AB113" s="3"/>
      <c r="AC113" s="3"/>
      <c r="AD113" s="3"/>
      <c r="AE113" s="24">
        <v>0.005</v>
      </c>
      <c r="AF113" s="3">
        <v>0.49</v>
      </c>
      <c r="AG113" s="25">
        <f t="shared" si="107"/>
        <v>0.00245</v>
      </c>
      <c r="AH113" s="34"/>
      <c r="AI113" s="3"/>
      <c r="AJ113" s="25"/>
      <c r="AK113" s="35"/>
      <c r="AL113" s="26"/>
      <c r="AM113" s="26"/>
      <c r="AN113" s="35"/>
      <c r="AO113" s="26"/>
      <c r="AP113" s="25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0.0182995332574191</v>
      </c>
      <c r="AU113" s="28">
        <f t="shared" si="110"/>
        <v>75.9047916666667</v>
      </c>
      <c r="AV113" s="1">
        <f t="shared" si="111"/>
        <v>0.21</v>
      </c>
      <c r="AW113" s="2">
        <f t="shared" si="112"/>
        <v>0.0025</v>
      </c>
      <c r="AX113" s="1">
        <f t="shared" si="113"/>
        <v>4.88588579779699</v>
      </c>
      <c r="AZ113" s="2"/>
    </row>
    <row r="114" s="1" customFormat="1" spans="1:52">
      <c r="A114" s="13"/>
      <c r="B114" s="13"/>
      <c r="C114" s="16">
        <v>8</v>
      </c>
      <c r="D114" s="17">
        <v>21.6764598970968</v>
      </c>
      <c r="E114" s="19">
        <f t="shared" si="114"/>
        <v>22.6150901783871</v>
      </c>
      <c r="F114" s="16" t="s">
        <v>73</v>
      </c>
      <c r="G114" s="13">
        <v>9</v>
      </c>
      <c r="H114" s="18">
        <f t="shared" si="97"/>
        <v>21.6764598970968</v>
      </c>
      <c r="I114" s="18">
        <f t="shared" si="98"/>
        <v>294.826459897097</v>
      </c>
      <c r="J114" s="18">
        <f t="shared" si="99"/>
        <v>0.239559161950842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2.50760222486026</v>
      </c>
      <c r="P114" s="18">
        <f t="shared" si="102"/>
        <v>0.600719087493592</v>
      </c>
      <c r="Q114" s="23">
        <f t="shared" si="103"/>
        <v>0.126151008373654</v>
      </c>
      <c r="R114" s="18">
        <f t="shared" si="104"/>
        <v>0.1594000625</v>
      </c>
      <c r="S114" s="24">
        <f t="shared" si="105"/>
        <v>0.791411285510972</v>
      </c>
      <c r="T114" s="3">
        <v>0.01</v>
      </c>
      <c r="U114" s="25">
        <f t="shared" si="106"/>
        <v>0.00791411285510972</v>
      </c>
      <c r="V114" s="24"/>
      <c r="W114" s="3"/>
      <c r="X114" s="3"/>
      <c r="Y114" s="27"/>
      <c r="Z114" s="3"/>
      <c r="AA114" s="26"/>
      <c r="AB114" s="3"/>
      <c r="AC114" s="3"/>
      <c r="AD114" s="3"/>
      <c r="AE114" s="24">
        <v>0.005</v>
      </c>
      <c r="AF114" s="3">
        <v>0.49</v>
      </c>
      <c r="AG114" s="25">
        <f t="shared" si="107"/>
        <v>0.00245</v>
      </c>
      <c r="AH114" s="34"/>
      <c r="AI114" s="3"/>
      <c r="AJ114" s="25"/>
      <c r="AK114" s="35"/>
      <c r="AL114" s="26"/>
      <c r="AM114" s="26"/>
      <c r="AN114" s="35"/>
      <c r="AO114" s="26"/>
      <c r="AP114" s="25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0.0178641128551097</v>
      </c>
      <c r="AU114" s="28">
        <f t="shared" si="110"/>
        <v>75.9047916666667</v>
      </c>
      <c r="AV114" s="1">
        <f t="shared" si="111"/>
        <v>0.21</v>
      </c>
      <c r="AW114" s="2">
        <f t="shared" si="112"/>
        <v>0.0025</v>
      </c>
      <c r="AX114" s="1">
        <f t="shared" si="113"/>
        <v>4.76963068189933</v>
      </c>
      <c r="AZ114" s="2"/>
    </row>
    <row r="115" s="1" customFormat="1" spans="1:52">
      <c r="A115" s="13"/>
      <c r="B115" s="13"/>
      <c r="C115" s="16">
        <v>9</v>
      </c>
      <c r="D115" s="17">
        <v>13.8849005594667</v>
      </c>
      <c r="E115" s="19">
        <f t="shared" si="114"/>
        <v>21.6764598970968</v>
      </c>
      <c r="F115" s="16" t="s">
        <v>73</v>
      </c>
      <c r="G115" s="13">
        <v>10</v>
      </c>
      <c r="H115" s="18">
        <f t="shared" si="97"/>
        <v>13.8849005594667</v>
      </c>
      <c r="I115" s="18">
        <f t="shared" si="98"/>
        <v>287.034900559467</v>
      </c>
      <c r="J115" s="18">
        <f t="shared" si="99"/>
        <v>0.0977412574027036</v>
      </c>
      <c r="K115" s="18">
        <f t="shared" si="100"/>
        <v>75.9047916666667</v>
      </c>
      <c r="L115" s="18">
        <f t="shared" si="101"/>
        <v>0.759047916666667</v>
      </c>
      <c r="M115" s="13" t="s">
        <v>73</v>
      </c>
      <c r="N115" s="13"/>
      <c r="O115" s="18">
        <f t="shared" si="115"/>
        <v>2.66593105403334</v>
      </c>
      <c r="P115" s="18">
        <f t="shared" si="102"/>
        <v>0.260571453370134</v>
      </c>
      <c r="Q115" s="23">
        <f t="shared" si="103"/>
        <v>0.054720005207728</v>
      </c>
      <c r="R115" s="18">
        <f t="shared" si="104"/>
        <v>0.1594000625</v>
      </c>
      <c r="S115" s="24">
        <f t="shared" si="105"/>
        <v>0.343287225547531</v>
      </c>
      <c r="T115" s="3">
        <v>0.01</v>
      </c>
      <c r="U115" s="25">
        <f t="shared" si="106"/>
        <v>0.00343287225547531</v>
      </c>
      <c r="V115" s="24"/>
      <c r="W115" s="3"/>
      <c r="X115" s="3"/>
      <c r="Y115" s="27"/>
      <c r="Z115" s="3"/>
      <c r="AA115" s="26"/>
      <c r="AB115" s="3"/>
      <c r="AC115" s="3"/>
      <c r="AD115" s="3"/>
      <c r="AE115" s="24">
        <v>0.005</v>
      </c>
      <c r="AF115" s="3">
        <v>0.49</v>
      </c>
      <c r="AG115" s="25">
        <f t="shared" si="107"/>
        <v>0.00245</v>
      </c>
      <c r="AH115" s="34"/>
      <c r="AI115" s="3"/>
      <c r="AJ115" s="25"/>
      <c r="AK115" s="35"/>
      <c r="AL115" s="26"/>
      <c r="AM115" s="26"/>
      <c r="AN115" s="35"/>
      <c r="AO115" s="26"/>
      <c r="AP115" s="25"/>
      <c r="AQ115" s="3">
        <v>0.015</v>
      </c>
      <c r="AR115" s="3">
        <v>0.5</v>
      </c>
      <c r="AS115" s="3">
        <f t="shared" si="108"/>
        <v>0.0075</v>
      </c>
      <c r="AT115" s="2">
        <f t="shared" si="109"/>
        <v>0.0133828722554753</v>
      </c>
      <c r="AU115" s="28">
        <f t="shared" si="110"/>
        <v>75.9047916666667</v>
      </c>
      <c r="AV115" s="1">
        <f t="shared" si="111"/>
        <v>0.21</v>
      </c>
      <c r="AW115" s="2">
        <f t="shared" si="112"/>
        <v>0.0025</v>
      </c>
      <c r="AX115" s="1">
        <f t="shared" si="113"/>
        <v>3.57316137887007</v>
      </c>
      <c r="AZ115" s="2"/>
    </row>
    <row r="116" s="1" customFormat="1" spans="1:52">
      <c r="A116" s="13"/>
      <c r="B116" s="13"/>
      <c r="C116" s="16">
        <v>10</v>
      </c>
      <c r="D116" s="17">
        <v>9.42341321177419</v>
      </c>
      <c r="E116" s="19">
        <f t="shared" si="114"/>
        <v>13.8849005594667</v>
      </c>
      <c r="F116" s="16" t="s">
        <v>73</v>
      </c>
      <c r="G116" s="13">
        <v>11</v>
      </c>
      <c r="H116" s="18">
        <f t="shared" si="97"/>
        <v>9.42341321177419</v>
      </c>
      <c r="I116" s="18">
        <f t="shared" si="98"/>
        <v>282.573413211774</v>
      </c>
      <c r="J116" s="18">
        <f t="shared" si="99"/>
        <v>0.0572105027829457</v>
      </c>
      <c r="K116" s="18">
        <f t="shared" si="100"/>
        <v>75.9047916666667</v>
      </c>
      <c r="L116" s="18">
        <f t="shared" si="101"/>
        <v>0.759047916666667</v>
      </c>
      <c r="M116" s="13" t="s">
        <v>75</v>
      </c>
      <c r="N116" s="18">
        <f>(O115-P115)*$C$22/100</f>
        <v>2.28509162063005</v>
      </c>
      <c r="O116" s="18">
        <f t="shared" si="115"/>
        <v>0.879315896699827</v>
      </c>
      <c r="P116" s="18">
        <f t="shared" si="102"/>
        <v>0.0503061045552338</v>
      </c>
      <c r="Q116" s="23">
        <f t="shared" si="103"/>
        <v>0.0105642819565991</v>
      </c>
      <c r="R116" s="18">
        <f t="shared" si="104"/>
        <v>0.1594000625</v>
      </c>
      <c r="S116" s="24">
        <f t="shared" si="105"/>
        <v>0.0662752685972071</v>
      </c>
      <c r="T116" s="3">
        <v>0.01</v>
      </c>
      <c r="U116" s="25">
        <f t="shared" si="106"/>
        <v>0.000662752685972071</v>
      </c>
      <c r="V116" s="24"/>
      <c r="W116" s="3"/>
      <c r="X116" s="3"/>
      <c r="Y116" s="27"/>
      <c r="Z116" s="3"/>
      <c r="AA116" s="26"/>
      <c r="AB116" s="3"/>
      <c r="AC116" s="3"/>
      <c r="AD116" s="3"/>
      <c r="AE116" s="24">
        <v>0.001</v>
      </c>
      <c r="AF116" s="3">
        <v>0.49</v>
      </c>
      <c r="AG116" s="25">
        <f t="shared" si="107"/>
        <v>0.00049</v>
      </c>
      <c r="AH116" s="34"/>
      <c r="AI116" s="3"/>
      <c r="AJ116" s="25"/>
      <c r="AK116" s="35"/>
      <c r="AL116" s="26"/>
      <c r="AM116" s="26"/>
      <c r="AN116" s="35"/>
      <c r="AO116" s="26"/>
      <c r="AP116" s="25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0.00615275268597207</v>
      </c>
      <c r="AU116" s="28">
        <f t="shared" si="110"/>
        <v>75.9047916666667</v>
      </c>
      <c r="AV116" s="1">
        <f t="shared" si="111"/>
        <v>0.21</v>
      </c>
      <c r="AW116" s="2">
        <f t="shared" si="112"/>
        <v>0.0025</v>
      </c>
      <c r="AX116" s="1">
        <f t="shared" si="113"/>
        <v>1.64275484750741</v>
      </c>
      <c r="AZ116" s="2"/>
    </row>
    <row r="117" s="1" customFormat="1" spans="1:52">
      <c r="A117" s="13"/>
      <c r="B117" s="13"/>
      <c r="C117" s="16">
        <v>11</v>
      </c>
      <c r="D117" s="17">
        <v>3.43466281576667</v>
      </c>
      <c r="E117" s="19">
        <f t="shared" si="114"/>
        <v>9.42341321177419</v>
      </c>
      <c r="F117" s="16" t="s">
        <v>75</v>
      </c>
      <c r="G117" s="13">
        <v>12</v>
      </c>
      <c r="H117" s="18">
        <f t="shared" si="97"/>
        <v>3.43466281576667</v>
      </c>
      <c r="I117" s="18">
        <f t="shared" si="98"/>
        <v>276.584662815767</v>
      </c>
      <c r="J117" s="18">
        <f t="shared" si="99"/>
        <v>0.0271301362523102</v>
      </c>
      <c r="K117" s="18">
        <f t="shared" si="100"/>
        <v>75.9047916666667</v>
      </c>
      <c r="L117" s="18">
        <f t="shared" si="101"/>
        <v>0.759047916666667</v>
      </c>
      <c r="M117" s="13" t="s">
        <v>73</v>
      </c>
      <c r="N117" s="13"/>
      <c r="O117" s="18">
        <f t="shared" si="115"/>
        <v>1.58805770881126</v>
      </c>
      <c r="P117" s="18">
        <f t="shared" si="102"/>
        <v>0.043084222016581</v>
      </c>
      <c r="Q117" s="23">
        <f t="shared" si="103"/>
        <v>0.00904768662348202</v>
      </c>
      <c r="R117" s="18">
        <f t="shared" si="104"/>
        <v>0.1594000625</v>
      </c>
      <c r="S117" s="24">
        <f t="shared" si="105"/>
        <v>0.0567608724964083</v>
      </c>
      <c r="T117" s="3">
        <v>0.01</v>
      </c>
      <c r="U117" s="25">
        <f t="shared" si="106"/>
        <v>0.000567608724964083</v>
      </c>
      <c r="V117" s="24"/>
      <c r="W117" s="3"/>
      <c r="X117" s="3"/>
      <c r="Y117" s="27"/>
      <c r="Z117" s="3"/>
      <c r="AA117" s="26"/>
      <c r="AB117" s="3"/>
      <c r="AC117" s="3"/>
      <c r="AD117" s="3"/>
      <c r="AE117" s="24">
        <v>0.001</v>
      </c>
      <c r="AF117" s="3">
        <v>0.49</v>
      </c>
      <c r="AG117" s="25">
        <f t="shared" si="107"/>
        <v>0.00049</v>
      </c>
      <c r="AH117" s="34"/>
      <c r="AI117" s="3"/>
      <c r="AJ117" s="25"/>
      <c r="AK117" s="35"/>
      <c r="AL117" s="26"/>
      <c r="AM117" s="26"/>
      <c r="AN117" s="35"/>
      <c r="AO117" s="26"/>
      <c r="AP117" s="25"/>
      <c r="AQ117" s="3">
        <v>0.01</v>
      </c>
      <c r="AR117" s="3">
        <v>0.5</v>
      </c>
      <c r="AS117" s="3">
        <f t="shared" si="108"/>
        <v>0.005</v>
      </c>
      <c r="AT117" s="2">
        <f t="shared" si="109"/>
        <v>0.00605760872496408</v>
      </c>
      <c r="AU117" s="28">
        <f t="shared" si="110"/>
        <v>75.9047916666667</v>
      </c>
      <c r="AV117" s="1">
        <f t="shared" si="111"/>
        <v>0.21</v>
      </c>
      <c r="AW117" s="2">
        <f t="shared" si="112"/>
        <v>0.0025</v>
      </c>
      <c r="AX117" s="1">
        <f t="shared" si="113"/>
        <v>1.6173518756777</v>
      </c>
      <c r="AY117" s="1">
        <f>SUM(AX106:AX117)</f>
        <v>32.3057909064541</v>
      </c>
      <c r="AZ117" s="2"/>
    </row>
    <row r="118" s="1" customFormat="1" spans="1:46">
      <c r="A118" s="13"/>
      <c r="B118" s="13"/>
      <c r="C118" s="16">
        <v>12</v>
      </c>
      <c r="D118" s="17">
        <v>-5.76528515348387</v>
      </c>
      <c r="E118" s="19">
        <f t="shared" si="114"/>
        <v>3.43466281576667</v>
      </c>
      <c r="F118" s="16" t="s">
        <v>73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AT118" s="2"/>
    </row>
    <row r="119" spans="4:4">
      <c r="D119" s="17"/>
    </row>
  </sheetData>
  <mergeCells count="7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S104:U104"/>
    <mergeCell ref="V104:X104"/>
    <mergeCell ref="Y104:AA104"/>
    <mergeCell ref="AB104:AD104"/>
    <mergeCell ref="AE104:AG104"/>
    <mergeCell ref="AH104:AJ104"/>
    <mergeCell ref="AK104:AM104"/>
    <mergeCell ref="AN104:AP104"/>
    <mergeCell ref="AQ104:AS104"/>
    <mergeCell ref="A105:B105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118"/>
  <sheetViews>
    <sheetView tabSelected="1" workbookViewId="0">
      <pane xSplit="4" topLeftCell="E1" activePane="topRight" state="frozen"/>
      <selection/>
      <selection pane="topRight" activeCell="A1" sqref="A1:I11"/>
    </sheetView>
  </sheetViews>
  <sheetFormatPr defaultColWidth="8.88888888888889" defaultRowHeight="15.6"/>
  <cols>
    <col min="1" max="1" width="21.8888888888889" style="1" customWidth="1"/>
    <col min="2" max="2" width="11.2222222222222" style="1" customWidth="1"/>
    <col min="3" max="3" width="8.88888888888889" style="1"/>
    <col min="4" max="4" width="12.5555555555556" style="1" customWidth="1"/>
    <col min="5" max="5" width="15.6666666666667" style="1"/>
    <col min="6" max="6" width="14.1111111111111" style="1" customWidth="1"/>
    <col min="7" max="7" width="11.2222222222222" style="1" customWidth="1"/>
    <col min="8" max="8" width="18.6666666666667" style="1" customWidth="1"/>
    <col min="9" max="9" width="15.6666666666667" style="1" customWidth="1"/>
    <col min="10" max="10" width="9.88888888888889" style="1"/>
    <col min="11" max="11" width="10" style="1" customWidth="1"/>
    <col min="12" max="12" width="11.5555555555556" style="1" customWidth="1"/>
    <col min="13" max="16" width="8.88888888888889" style="1"/>
    <col min="17" max="17" width="9.66666666666667" style="1" customWidth="1"/>
    <col min="18" max="18" width="15.6666666666667" style="1" customWidth="1"/>
    <col min="19" max="20" width="8.88888888888889" style="1"/>
    <col min="21" max="21" width="11.4444444444444" style="1" customWidth="1"/>
    <col min="22" max="23" width="8.88888888888889" style="1"/>
    <col min="24" max="24" width="9" style="1"/>
    <col min="25" max="26" width="8.88888888888889" style="1"/>
    <col min="27" max="27" width="9" style="1" customWidth="1"/>
    <col min="28" max="28" width="15.6666666666667" style="1" customWidth="1"/>
    <col min="29" max="29" width="8.88888888888889" style="1"/>
    <col min="30" max="30" width="10.2222222222222" style="1" customWidth="1"/>
    <col min="31" max="31" width="8.88888888888889" style="1"/>
    <col min="32" max="32" width="23.1111111111111" style="1" customWidth="1"/>
    <col min="33" max="33" width="15.6666666666667" style="1"/>
    <col min="34" max="35" width="8.88888888888889" style="1"/>
    <col min="36" max="36" width="11.4444444444444" style="1"/>
    <col min="37" max="37" width="10.3333333333333" style="1" customWidth="1"/>
    <col min="38" max="38" width="11.4444444444444" style="1"/>
    <col min="39" max="39" width="10.4444444444444" style="1" customWidth="1"/>
    <col min="40" max="40" width="13" style="1" customWidth="1"/>
    <col min="41" max="41" width="8.88888888888889" style="1"/>
    <col min="42" max="42" width="12.6666666666667" style="1" customWidth="1"/>
    <col min="43" max="43" width="16.2222222222222" style="1" customWidth="1"/>
    <col min="44" max="44" width="11.1111111111111" style="1" customWidth="1"/>
    <col min="45" max="45" width="11.4444444444444" style="1"/>
    <col min="46" max="46" width="16.2222222222222" style="2" customWidth="1"/>
    <col min="47" max="47" width="15.6666666666667" style="1" customWidth="1"/>
    <col min="48" max="51" width="15.6666666666667" style="1"/>
    <col min="52" max="52" width="9.66666666666667" style="1" customWidth="1"/>
    <col min="53" max="53" width="15.6666666666667" style="1" customWidth="1"/>
    <col min="54" max="54" width="15.6666666666667" style="1"/>
    <col min="55" max="16384" width="8.88888888888889" style="1"/>
  </cols>
  <sheetData>
    <row r="1" s="1" customFormat="1" spans="3:47">
      <c r="C1" s="3" t="s">
        <v>0</v>
      </c>
      <c r="D1" s="3" t="s">
        <v>1</v>
      </c>
      <c r="E1" s="3" t="s">
        <v>2</v>
      </c>
      <c r="F1" s="3" t="s">
        <v>3</v>
      </c>
      <c r="G1" s="3"/>
      <c r="H1" s="3" t="s">
        <v>38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U1" s="2"/>
    </row>
    <row r="2" s="1" customFormat="1" spans="1:47">
      <c r="A2" s="4" t="s">
        <v>10</v>
      </c>
      <c r="B2" s="5" t="s">
        <v>11</v>
      </c>
      <c r="C2" s="3"/>
      <c r="D2" s="3"/>
      <c r="E2" s="6">
        <v>545.269307482825</v>
      </c>
      <c r="F2" s="3">
        <v>1069.523</v>
      </c>
      <c r="G2" s="7">
        <f>(F2+F3+F4)/3</f>
        <v>1386.35516666667</v>
      </c>
      <c r="H2" s="3">
        <v>0.13</v>
      </c>
      <c r="I2" s="20">
        <f>(H2+H3+H4)/3</f>
        <v>0.156666666666667</v>
      </c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U2" s="2"/>
    </row>
    <row r="3" s="1" customFormat="1" spans="1:47">
      <c r="A3" s="4"/>
      <c r="B3" s="5" t="s">
        <v>14</v>
      </c>
      <c r="C3" s="3"/>
      <c r="D3" s="3"/>
      <c r="E3" s="8"/>
      <c r="F3" s="3">
        <v>1433.9025</v>
      </c>
      <c r="G3" s="9"/>
      <c r="H3" s="3">
        <v>0.24</v>
      </c>
      <c r="I3" s="20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U3" s="2"/>
    </row>
    <row r="4" s="1" customFormat="1" spans="1:47">
      <c r="A4" s="4"/>
      <c r="B4" s="5" t="s">
        <v>15</v>
      </c>
      <c r="C4" s="3"/>
      <c r="D4" s="3"/>
      <c r="E4" s="10"/>
      <c r="F4" s="3">
        <v>1655.64</v>
      </c>
      <c r="G4" s="11"/>
      <c r="H4" s="3">
        <v>0.1</v>
      </c>
      <c r="I4" s="20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U4" s="2"/>
    </row>
    <row r="5" s="1" customFormat="1" spans="1:47">
      <c r="A5" s="4" t="s">
        <v>4</v>
      </c>
      <c r="B5" s="5" t="s">
        <v>16</v>
      </c>
      <c r="C5" s="3"/>
      <c r="D5" s="3"/>
      <c r="E5" s="6">
        <v>9015.51616438356</v>
      </c>
      <c r="F5" s="3">
        <v>91.104</v>
      </c>
      <c r="G5" s="7">
        <f>(F5+F6)/2</f>
        <v>92.50925</v>
      </c>
      <c r="H5" s="3">
        <v>0.18</v>
      </c>
      <c r="I5" s="20">
        <f>(H5+H6)/2</f>
        <v>0.185</v>
      </c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U5" s="2"/>
    </row>
    <row r="6" s="1" customFormat="1" spans="1:47">
      <c r="A6" s="4"/>
      <c r="B6" s="5" t="s">
        <v>17</v>
      </c>
      <c r="C6" s="3"/>
      <c r="D6" s="3"/>
      <c r="E6" s="10"/>
      <c r="F6" s="3">
        <v>93.9145</v>
      </c>
      <c r="G6" s="11"/>
      <c r="H6" s="3">
        <v>0.19</v>
      </c>
      <c r="I6" s="20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U6" s="2"/>
    </row>
    <row r="7" s="1" customFormat="1" spans="1:47">
      <c r="A7" s="4" t="s">
        <v>5</v>
      </c>
      <c r="B7" s="5"/>
      <c r="C7" s="3"/>
      <c r="D7" s="3"/>
      <c r="E7" s="12">
        <v>285.119971040741</v>
      </c>
      <c r="F7" s="3">
        <v>134.758</v>
      </c>
      <c r="G7" s="3"/>
      <c r="H7" s="3">
        <v>0.29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U7" s="2"/>
    </row>
    <row r="8" s="1" customFormat="1" spans="1:47">
      <c r="A8" s="4" t="s">
        <v>6</v>
      </c>
      <c r="B8" s="5"/>
      <c r="C8" s="3"/>
      <c r="D8" s="3"/>
      <c r="E8" s="12">
        <v>35.0317786055778</v>
      </c>
      <c r="F8" s="3">
        <v>625.464</v>
      </c>
      <c r="G8" s="3"/>
      <c r="H8" s="3">
        <v>0.3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U8" s="2"/>
    </row>
    <row r="9" s="1" customFormat="1" spans="1:47">
      <c r="A9" s="4" t="s">
        <v>7</v>
      </c>
      <c r="B9" s="5"/>
      <c r="C9" s="3"/>
      <c r="D9" s="3"/>
      <c r="E9" s="12">
        <v>9.3705721223581</v>
      </c>
      <c r="F9" s="3">
        <v>341.64</v>
      </c>
      <c r="G9" s="3"/>
      <c r="H9" s="3">
        <v>0.33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U9" s="2"/>
    </row>
    <row r="10" s="1" customFormat="1" spans="1:47">
      <c r="A10" s="4" t="s">
        <v>8</v>
      </c>
      <c r="B10" s="5"/>
      <c r="C10" s="3"/>
      <c r="D10" s="3"/>
      <c r="E10" s="12">
        <v>0.0865553132729009</v>
      </c>
      <c r="F10" s="3">
        <v>341.64</v>
      </c>
      <c r="G10" s="3"/>
      <c r="H10" s="3">
        <v>0.26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U10" s="2"/>
    </row>
    <row r="11" s="1" customFormat="1" spans="1:47">
      <c r="A11" s="4" t="s">
        <v>9</v>
      </c>
      <c r="B11" s="5"/>
      <c r="C11" s="3"/>
      <c r="D11" s="3"/>
      <c r="E11" s="12">
        <v>8.95927125874706</v>
      </c>
      <c r="F11" s="3">
        <v>910.8575</v>
      </c>
      <c r="G11" s="3"/>
      <c r="H11" s="3">
        <v>0.26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U11" s="2"/>
    </row>
    <row r="12" s="1" customFormat="1" spans="8:46"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T12" s="2"/>
    </row>
    <row r="13" s="1" customFormat="1" spans="46:46">
      <c r="AT13" s="2"/>
    </row>
    <row r="14" s="1" customFormat="1" spans="1:46">
      <c r="A14" s="13" t="s">
        <v>18</v>
      </c>
      <c r="B14" s="13" t="s">
        <v>19</v>
      </c>
      <c r="C14" s="13">
        <v>308.16</v>
      </c>
      <c r="D14" s="13"/>
      <c r="E14" s="13"/>
      <c r="F14" s="13"/>
      <c r="G14" s="14" t="s">
        <v>20</v>
      </c>
      <c r="H14" s="14" t="s">
        <v>21</v>
      </c>
      <c r="I14" s="14">
        <f>AV38+AV54+BB70+AY86+AY102+BB102+AY117+AG70</f>
        <v>11553926.3949788</v>
      </c>
      <c r="J14" s="14" t="s">
        <v>22</v>
      </c>
      <c r="K14" s="14">
        <f>I14/(10000*1000)</f>
        <v>1.15539263949788</v>
      </c>
      <c r="L14" s="14" t="s">
        <v>23</v>
      </c>
      <c r="M14" s="13"/>
      <c r="N14" s="13"/>
      <c r="O14" s="13"/>
      <c r="P14" s="13"/>
      <c r="Q14" s="13"/>
      <c r="R14" s="13"/>
      <c r="S14" s="13"/>
      <c r="AT14" s="2"/>
    </row>
    <row r="15" s="1" customFormat="1" spans="1:46">
      <c r="A15" s="13" t="s">
        <v>24</v>
      </c>
      <c r="B15" s="13" t="s">
        <v>19</v>
      </c>
      <c r="C15" s="13"/>
      <c r="D15" s="13"/>
      <c r="E15" s="13"/>
      <c r="F15" s="13"/>
      <c r="G15" s="14"/>
      <c r="H15" s="14" t="s">
        <v>25</v>
      </c>
      <c r="I15" s="1">
        <v>30949839.5501097</v>
      </c>
      <c r="J15" s="14" t="s">
        <v>22</v>
      </c>
      <c r="K15" s="14">
        <f>I15/(10000*1000)</f>
        <v>3.09498395501097</v>
      </c>
      <c r="L15" s="14" t="s">
        <v>23</v>
      </c>
      <c r="M15" s="13"/>
      <c r="N15" s="13"/>
      <c r="O15" s="13"/>
      <c r="P15" s="13"/>
      <c r="Q15" s="13"/>
      <c r="R15" s="13"/>
      <c r="S15" s="13"/>
      <c r="AT15" s="2"/>
    </row>
    <row r="16" s="1" customFormat="1" spans="1:46">
      <c r="A16" s="13" t="s">
        <v>26</v>
      </c>
      <c r="B16" s="13" t="s">
        <v>27</v>
      </c>
      <c r="C16" s="13">
        <v>19347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AT16" s="2"/>
    </row>
    <row r="17" s="1" customFormat="1" spans="1:46">
      <c r="A17" s="13" t="s">
        <v>28</v>
      </c>
      <c r="B17" s="13" t="s">
        <v>29</v>
      </c>
      <c r="C17" s="13">
        <v>1.987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AF17" s="1" t="s">
        <v>31</v>
      </c>
      <c r="AT17" s="2"/>
    </row>
    <row r="18" s="1" customFormat="1" spans="1:46">
      <c r="A18" s="13" t="s">
        <v>32</v>
      </c>
      <c r="B18" s="13" t="s">
        <v>33</v>
      </c>
      <c r="C18" s="13">
        <v>1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AT18" s="2"/>
    </row>
    <row r="19" s="1" customFormat="1" spans="1:46">
      <c r="A19" s="13" t="s">
        <v>35</v>
      </c>
      <c r="B19" s="13" t="s">
        <v>33</v>
      </c>
      <c r="C19" s="13">
        <v>3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AT19" s="2"/>
    </row>
    <row r="20" s="1" customFormat="1" spans="1:46">
      <c r="A20" s="13" t="s">
        <v>38</v>
      </c>
      <c r="B20" s="13" t="s">
        <v>39</v>
      </c>
      <c r="C20" s="13">
        <v>0.13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AT20" s="2"/>
    </row>
    <row r="21" s="1" customFormat="1" spans="1:46">
      <c r="A21" s="13" t="s">
        <v>40</v>
      </c>
      <c r="B21" s="13" t="s">
        <v>41</v>
      </c>
      <c r="C21" s="13">
        <v>1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AT21" s="2"/>
    </row>
    <row r="22" s="1" customFormat="1" spans="1:46">
      <c r="A22" s="13" t="s">
        <v>42</v>
      </c>
      <c r="B22" s="13" t="s">
        <v>37</v>
      </c>
      <c r="C22" s="13">
        <v>95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AT22" s="2"/>
    </row>
    <row r="23" s="1" customFormat="1" spans="1:46">
      <c r="A23" s="13" t="s">
        <v>43</v>
      </c>
      <c r="B23" s="13" t="s">
        <v>44</v>
      </c>
      <c r="C23" s="13">
        <v>0.662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AT23" s="2"/>
    </row>
    <row r="24" s="1" customFormat="1" spans="1:46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AT24" s="2"/>
    </row>
    <row r="25" s="1" customFormat="1" spans="1:46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22" t="s">
        <v>45</v>
      </c>
      <c r="T25" s="22"/>
      <c r="U25" s="22"/>
      <c r="V25" s="22" t="s">
        <v>46</v>
      </c>
      <c r="W25" s="22"/>
      <c r="X25" s="22"/>
      <c r="Y25" s="22" t="s">
        <v>47</v>
      </c>
      <c r="Z25" s="22"/>
      <c r="AA25" s="22"/>
      <c r="AB25" s="22" t="s">
        <v>48</v>
      </c>
      <c r="AC25" s="22"/>
      <c r="AD25" s="22"/>
      <c r="AE25" s="22" t="s">
        <v>49</v>
      </c>
      <c r="AF25" s="22"/>
      <c r="AG25" s="22"/>
      <c r="AH25" s="22" t="s">
        <v>50</v>
      </c>
      <c r="AI25" s="22"/>
      <c r="AJ25" s="22"/>
      <c r="AK25" s="30" t="s">
        <v>51</v>
      </c>
      <c r="AL25" s="31"/>
      <c r="AM25" s="32"/>
      <c r="AN25" s="22" t="s">
        <v>52</v>
      </c>
      <c r="AO25" s="22"/>
      <c r="AP25" s="22"/>
      <c r="AT25" s="2"/>
    </row>
    <row r="26" s="1" customFormat="1" spans="1:47">
      <c r="A26" s="15" t="s">
        <v>10</v>
      </c>
      <c r="B26" s="15"/>
      <c r="C26" s="16" t="s">
        <v>53</v>
      </c>
      <c r="D26" s="16" t="s">
        <v>54</v>
      </c>
      <c r="E26" s="16" t="s">
        <v>55</v>
      </c>
      <c r="F26" s="16" t="s">
        <v>56</v>
      </c>
      <c r="G26" s="13" t="s">
        <v>53</v>
      </c>
      <c r="H26" s="13" t="s">
        <v>55</v>
      </c>
      <c r="I26" s="13" t="s">
        <v>57</v>
      </c>
      <c r="J26" s="13" t="s">
        <v>58</v>
      </c>
      <c r="K26" s="21" t="s">
        <v>59</v>
      </c>
      <c r="L26" s="21" t="s">
        <v>60</v>
      </c>
      <c r="M26" s="13" t="s">
        <v>61</v>
      </c>
      <c r="N26" s="21" t="s">
        <v>62</v>
      </c>
      <c r="O26" s="13" t="s">
        <v>63</v>
      </c>
      <c r="P26" s="13" t="s">
        <v>64</v>
      </c>
      <c r="Q26" s="21" t="s">
        <v>65</v>
      </c>
      <c r="R26" s="21" t="s">
        <v>66</v>
      </c>
      <c r="S26" s="4" t="s">
        <v>12</v>
      </c>
      <c r="T26" s="3" t="s">
        <v>13</v>
      </c>
      <c r="U26" s="3"/>
      <c r="V26" s="4" t="s">
        <v>12</v>
      </c>
      <c r="W26" s="3" t="s">
        <v>13</v>
      </c>
      <c r="X26" s="3"/>
      <c r="Y26" s="4" t="s">
        <v>12</v>
      </c>
      <c r="Z26" s="3" t="s">
        <v>13</v>
      </c>
      <c r="AA26" s="3"/>
      <c r="AB26" s="4" t="s">
        <v>12</v>
      </c>
      <c r="AC26" s="3" t="s">
        <v>13</v>
      </c>
      <c r="AD26" s="3"/>
      <c r="AE26" s="4" t="s">
        <v>12</v>
      </c>
      <c r="AF26" s="3" t="s">
        <v>13</v>
      </c>
      <c r="AG26" s="3"/>
      <c r="AH26" s="4" t="s">
        <v>12</v>
      </c>
      <c r="AI26" s="3" t="s">
        <v>13</v>
      </c>
      <c r="AJ26" s="3"/>
      <c r="AK26" s="4" t="s">
        <v>12</v>
      </c>
      <c r="AL26" s="3" t="s">
        <v>13</v>
      </c>
      <c r="AM26" s="3"/>
      <c r="AN26" s="33" t="s">
        <v>12</v>
      </c>
      <c r="AO26" s="33" t="s">
        <v>13</v>
      </c>
      <c r="AP26" s="33"/>
      <c r="AQ26" s="1" t="s">
        <v>67</v>
      </c>
      <c r="AR26" s="1" t="s">
        <v>68</v>
      </c>
      <c r="AS26" s="1" t="s">
        <v>38</v>
      </c>
      <c r="AT26" s="2" t="s">
        <v>69</v>
      </c>
      <c r="AU26" s="1" t="s">
        <v>70</v>
      </c>
    </row>
    <row r="27" s="1" customFormat="1" spans="1:47">
      <c r="A27" s="13" t="s">
        <v>71</v>
      </c>
      <c r="B27" s="13">
        <f>G2</f>
        <v>1386.35516666667</v>
      </c>
      <c r="C27" s="16" t="s">
        <v>72</v>
      </c>
      <c r="D27" s="17">
        <v>-10.7670349256129</v>
      </c>
      <c r="E27" s="16"/>
      <c r="F27" s="16"/>
      <c r="G27" s="13">
        <v>1</v>
      </c>
      <c r="H27" s="18">
        <f t="shared" ref="H27:H38" si="0">E28</f>
        <v>-10.7670349256129</v>
      </c>
      <c r="I27" s="18">
        <f t="shared" ref="I27:I38" si="1">H27+273.15</f>
        <v>262.382965074387</v>
      </c>
      <c r="J27" s="18">
        <f t="shared" ref="J27:J38" si="2">EXP(($C$16*(I27-$C$14))/($C$17*I27*$C$14))</f>
        <v>0.00403585515232311</v>
      </c>
      <c r="K27" s="18">
        <f t="shared" ref="K27:K38" si="3">$B$27/12</f>
        <v>115.529597222222</v>
      </c>
      <c r="L27" s="18">
        <f t="shared" ref="L27:L38" si="4">K27*$B$28/100</f>
        <v>1.15529597222222</v>
      </c>
      <c r="M27" s="13" t="s">
        <v>73</v>
      </c>
      <c r="N27" s="13"/>
      <c r="O27" s="18">
        <f>L27</f>
        <v>1.15529597222222</v>
      </c>
      <c r="P27" s="18">
        <f t="shared" ref="P27:P38" si="5">O27*J27</f>
        <v>0.00466260720195119</v>
      </c>
      <c r="Q27" s="23">
        <f t="shared" ref="Q27:Q38" si="6">P27*$B$29</f>
        <v>0.000730475128305687</v>
      </c>
      <c r="R27" s="18">
        <f t="shared" ref="R27:R38" si="7">L27*$B$29</f>
        <v>0.180996368981481</v>
      </c>
      <c r="S27" s="24">
        <f t="shared" ref="S27:S38" si="8">Q27/R27</f>
        <v>0.00403585515232311</v>
      </c>
      <c r="T27" s="3">
        <v>0.01</v>
      </c>
      <c r="U27" s="25">
        <f t="shared" ref="U27:U38" si="9">S27*T27</f>
        <v>4.03585515232311e-5</v>
      </c>
      <c r="V27" s="24"/>
      <c r="W27" s="3"/>
      <c r="X27" s="25"/>
      <c r="Y27" s="27">
        <v>0.02</v>
      </c>
      <c r="Z27" s="3">
        <v>0.21</v>
      </c>
      <c r="AA27" s="26">
        <f t="shared" ref="AA27:AA38" si="10">Y27*Z27</f>
        <v>0.0042</v>
      </c>
      <c r="AB27" s="3">
        <v>0.01</v>
      </c>
      <c r="AC27" s="3">
        <v>0.29</v>
      </c>
      <c r="AD27" s="26">
        <f t="shared" ref="AD27:AD38" si="11">AB27*AC27</f>
        <v>0.0029</v>
      </c>
      <c r="AE27" s="24"/>
      <c r="AF27" s="3"/>
      <c r="AG27" s="25"/>
      <c r="AH27" s="24"/>
      <c r="AI27" s="3"/>
      <c r="AJ27" s="25"/>
      <c r="AK27" s="1">
        <v>0.1</v>
      </c>
      <c r="AL27" s="26">
        <v>0.11</v>
      </c>
      <c r="AM27" s="26">
        <f t="shared" ref="AM27:AM38" si="12">AK27*AL27</f>
        <v>0.011</v>
      </c>
      <c r="AN27" s="3">
        <v>0.01</v>
      </c>
      <c r="AO27" s="3">
        <v>0.38</v>
      </c>
      <c r="AP27" s="3">
        <f t="shared" ref="AP27:AP38" si="13">AO27*AN27</f>
        <v>0.0038</v>
      </c>
      <c r="AQ27" s="1">
        <f t="shared" ref="AQ27:AQ38" si="14">(AP27+AM27+AD27+AA27+U27+X27+AG27+AJ27)</f>
        <v>0.0219403585515232</v>
      </c>
      <c r="AR27" s="28">
        <f t="shared" ref="AR27:AR38" si="15">$B$27/12</f>
        <v>115.529597222222</v>
      </c>
      <c r="AS27" s="1">
        <f t="shared" ref="AS27:AS38" si="16">$B$29</f>
        <v>0.156666666666667</v>
      </c>
      <c r="AT27" s="2">
        <f>$E$2/12</f>
        <v>45.4391089569021</v>
      </c>
      <c r="AU27" s="1">
        <f t="shared" ref="AU27:AU38" si="17">AT27*10000*AS27*0.67*AR27*AQ27</f>
        <v>120897.74270521</v>
      </c>
    </row>
    <row r="28" s="1" customFormat="1" spans="1:47">
      <c r="A28" s="13" t="s">
        <v>74</v>
      </c>
      <c r="B28" s="13">
        <v>1</v>
      </c>
      <c r="C28" s="16">
        <v>1</v>
      </c>
      <c r="D28" s="17">
        <v>-16.8114605651613</v>
      </c>
      <c r="E28" s="19">
        <f t="shared" ref="E28:E39" si="18">D27</f>
        <v>-10.7670349256129</v>
      </c>
      <c r="F28" s="16" t="s">
        <v>73</v>
      </c>
      <c r="G28" s="13">
        <v>2</v>
      </c>
      <c r="H28" s="18">
        <f t="shared" si="0"/>
        <v>-16.8114605651613</v>
      </c>
      <c r="I28" s="18">
        <f t="shared" si="1"/>
        <v>256.338539434839</v>
      </c>
      <c r="J28" s="18">
        <f t="shared" si="2"/>
        <v>0.00168234995406867</v>
      </c>
      <c r="K28" s="18">
        <f t="shared" si="3"/>
        <v>115.529597222222</v>
      </c>
      <c r="L28" s="18">
        <f t="shared" si="4"/>
        <v>1.15529597222222</v>
      </c>
      <c r="M28" s="13" t="s">
        <v>73</v>
      </c>
      <c r="N28" s="13"/>
      <c r="O28" s="18">
        <f t="shared" ref="O28:O38" si="19">L28+O27-P27-N28</f>
        <v>2.30592933724249</v>
      </c>
      <c r="P28" s="18">
        <f t="shared" si="5"/>
        <v>0.00387938011459551</v>
      </c>
      <c r="Q28" s="23">
        <f t="shared" si="6"/>
        <v>0.000607769551286629</v>
      </c>
      <c r="R28" s="18">
        <f t="shared" si="7"/>
        <v>0.180996368981481</v>
      </c>
      <c r="S28" s="24">
        <f t="shared" si="8"/>
        <v>0.0033579101874072</v>
      </c>
      <c r="T28" s="3">
        <v>0.01</v>
      </c>
      <c r="U28" s="25">
        <f t="shared" si="9"/>
        <v>3.3579101874072e-5</v>
      </c>
      <c r="V28" s="24"/>
      <c r="W28" s="3"/>
      <c r="X28" s="25"/>
      <c r="Y28" s="27">
        <v>0.02</v>
      </c>
      <c r="Z28" s="3">
        <v>0.21</v>
      </c>
      <c r="AA28" s="26">
        <f t="shared" si="10"/>
        <v>0.0042</v>
      </c>
      <c r="AB28" s="3">
        <v>0.01</v>
      </c>
      <c r="AC28" s="3">
        <v>0.29</v>
      </c>
      <c r="AD28" s="26">
        <f t="shared" si="11"/>
        <v>0.0029</v>
      </c>
      <c r="AE28" s="24"/>
      <c r="AF28" s="3"/>
      <c r="AG28" s="25"/>
      <c r="AH28" s="24"/>
      <c r="AI28" s="3"/>
      <c r="AJ28" s="25"/>
      <c r="AK28" s="26">
        <v>0.1</v>
      </c>
      <c r="AL28" s="26">
        <v>0.11</v>
      </c>
      <c r="AM28" s="26">
        <f t="shared" si="12"/>
        <v>0.011</v>
      </c>
      <c r="AN28" s="3">
        <v>0.01</v>
      </c>
      <c r="AO28" s="3">
        <v>0.38</v>
      </c>
      <c r="AP28" s="3">
        <f t="shared" si="13"/>
        <v>0.0038</v>
      </c>
      <c r="AQ28" s="1">
        <f t="shared" si="14"/>
        <v>0.0219335791018741</v>
      </c>
      <c r="AR28" s="28">
        <f t="shared" si="15"/>
        <v>115.529597222222</v>
      </c>
      <c r="AS28" s="1">
        <f t="shared" si="16"/>
        <v>0.156666666666667</v>
      </c>
      <c r="AT28" s="2">
        <f t="shared" ref="AT28:AT38" si="20">$E$2/12</f>
        <v>45.4391089569021</v>
      </c>
      <c r="AU28" s="1">
        <f t="shared" si="17"/>
        <v>120860.385970249</v>
      </c>
    </row>
    <row r="29" s="1" customFormat="1" spans="1:47">
      <c r="A29" s="13" t="s">
        <v>38</v>
      </c>
      <c r="B29" s="13">
        <f>I2</f>
        <v>0.156666666666667</v>
      </c>
      <c r="C29" s="16">
        <v>2</v>
      </c>
      <c r="D29" s="17">
        <v>-6.52627460764286</v>
      </c>
      <c r="E29" s="19">
        <f t="shared" si="18"/>
        <v>-16.8114605651613</v>
      </c>
      <c r="F29" s="16" t="s">
        <v>73</v>
      </c>
      <c r="G29" s="13">
        <v>3</v>
      </c>
      <c r="H29" s="18">
        <f t="shared" si="0"/>
        <v>-6.52627460764286</v>
      </c>
      <c r="I29" s="18">
        <f t="shared" si="1"/>
        <v>266.623725392357</v>
      </c>
      <c r="J29" s="18">
        <f t="shared" si="2"/>
        <v>0.00728234813308375</v>
      </c>
      <c r="K29" s="18">
        <f t="shared" si="3"/>
        <v>115.529597222222</v>
      </c>
      <c r="L29" s="18">
        <f t="shared" si="4"/>
        <v>1.15529597222222</v>
      </c>
      <c r="M29" s="13" t="s">
        <v>73</v>
      </c>
      <c r="N29" s="13"/>
      <c r="O29" s="18">
        <f t="shared" si="19"/>
        <v>3.45734592935012</v>
      </c>
      <c r="P29" s="18">
        <f t="shared" si="5"/>
        <v>0.0251775966740275</v>
      </c>
      <c r="Q29" s="23">
        <f t="shared" si="6"/>
        <v>0.00394449014559765</v>
      </c>
      <c r="R29" s="18">
        <f t="shared" si="7"/>
        <v>0.180996368981481</v>
      </c>
      <c r="S29" s="24">
        <f t="shared" si="8"/>
        <v>0.021793200426033</v>
      </c>
      <c r="T29" s="3">
        <v>0.01</v>
      </c>
      <c r="U29" s="25">
        <f t="shared" si="9"/>
        <v>0.00021793200426033</v>
      </c>
      <c r="V29" s="24"/>
      <c r="W29" s="3"/>
      <c r="X29" s="25"/>
      <c r="Y29" s="27">
        <v>0.02</v>
      </c>
      <c r="Z29" s="3">
        <v>0.21</v>
      </c>
      <c r="AA29" s="26">
        <f t="shared" si="10"/>
        <v>0.0042</v>
      </c>
      <c r="AB29" s="3">
        <v>0.01</v>
      </c>
      <c r="AC29" s="3">
        <v>0.29</v>
      </c>
      <c r="AD29" s="26">
        <f t="shared" si="11"/>
        <v>0.0029</v>
      </c>
      <c r="AE29" s="24"/>
      <c r="AF29" s="3"/>
      <c r="AG29" s="25"/>
      <c r="AH29" s="24"/>
      <c r="AI29" s="3"/>
      <c r="AJ29" s="25"/>
      <c r="AK29" s="1">
        <v>0.1</v>
      </c>
      <c r="AL29" s="26">
        <v>0.11</v>
      </c>
      <c r="AM29" s="26">
        <f t="shared" si="12"/>
        <v>0.011</v>
      </c>
      <c r="AN29" s="3">
        <v>0.01</v>
      </c>
      <c r="AO29" s="3">
        <v>0.38</v>
      </c>
      <c r="AP29" s="3">
        <f t="shared" si="13"/>
        <v>0.0038</v>
      </c>
      <c r="AQ29" s="1">
        <f t="shared" si="14"/>
        <v>0.0221179320042603</v>
      </c>
      <c r="AR29" s="28">
        <f t="shared" si="15"/>
        <v>115.529597222222</v>
      </c>
      <c r="AS29" s="1">
        <f t="shared" si="16"/>
        <v>0.156666666666667</v>
      </c>
      <c r="AT29" s="2">
        <f t="shared" si="20"/>
        <v>45.4391089569021</v>
      </c>
      <c r="AU29" s="1">
        <f t="shared" si="17"/>
        <v>121876.223961561</v>
      </c>
    </row>
    <row r="30" s="1" customFormat="1" spans="1:47">
      <c r="A30" s="13"/>
      <c r="B30" s="13"/>
      <c r="C30" s="16">
        <v>3</v>
      </c>
      <c r="D30" s="17">
        <v>-2.81274909454839</v>
      </c>
      <c r="E30" s="19">
        <f t="shared" si="18"/>
        <v>-6.52627460764286</v>
      </c>
      <c r="F30" s="16" t="s">
        <v>73</v>
      </c>
      <c r="G30" s="13">
        <v>4</v>
      </c>
      <c r="H30" s="18">
        <f t="shared" si="0"/>
        <v>-2.81274909454839</v>
      </c>
      <c r="I30" s="18">
        <f t="shared" si="1"/>
        <v>270.337250905452</v>
      </c>
      <c r="J30" s="18">
        <f t="shared" si="2"/>
        <v>0.0120263432533406</v>
      </c>
      <c r="K30" s="18">
        <f t="shared" si="3"/>
        <v>115.529597222222</v>
      </c>
      <c r="L30" s="18">
        <f t="shared" si="4"/>
        <v>1.15529597222222</v>
      </c>
      <c r="M30" s="13" t="s">
        <v>73</v>
      </c>
      <c r="N30" s="13"/>
      <c r="O30" s="18">
        <f t="shared" si="19"/>
        <v>4.58746430489831</v>
      </c>
      <c r="P30" s="18">
        <f t="shared" si="5"/>
        <v>0.0551704203931547</v>
      </c>
      <c r="Q30" s="23">
        <f t="shared" si="6"/>
        <v>0.00864336586159423</v>
      </c>
      <c r="R30" s="18">
        <f t="shared" si="7"/>
        <v>0.180996368981481</v>
      </c>
      <c r="S30" s="24">
        <f t="shared" si="8"/>
        <v>0.0477543605445398</v>
      </c>
      <c r="T30" s="3">
        <v>0.01</v>
      </c>
      <c r="U30" s="25">
        <f t="shared" si="9"/>
        <v>0.000477543605445398</v>
      </c>
      <c r="V30" s="24"/>
      <c r="W30" s="3"/>
      <c r="X30" s="25"/>
      <c r="Y30" s="27">
        <v>0.02</v>
      </c>
      <c r="Z30" s="3">
        <v>0.21</v>
      </c>
      <c r="AA30" s="26">
        <f t="shared" si="10"/>
        <v>0.0042</v>
      </c>
      <c r="AB30" s="3">
        <v>0.01</v>
      </c>
      <c r="AC30" s="3">
        <v>0.29</v>
      </c>
      <c r="AD30" s="26">
        <f t="shared" si="11"/>
        <v>0.0029</v>
      </c>
      <c r="AE30" s="24"/>
      <c r="AF30" s="3"/>
      <c r="AG30" s="25"/>
      <c r="AH30" s="24"/>
      <c r="AI30" s="3"/>
      <c r="AJ30" s="25"/>
      <c r="AK30" s="26">
        <v>0.1</v>
      </c>
      <c r="AL30" s="26">
        <v>0.11</v>
      </c>
      <c r="AM30" s="26">
        <f t="shared" si="12"/>
        <v>0.011</v>
      </c>
      <c r="AN30" s="3">
        <v>0.01</v>
      </c>
      <c r="AO30" s="3">
        <v>0.38</v>
      </c>
      <c r="AP30" s="3">
        <f t="shared" si="13"/>
        <v>0.0038</v>
      </c>
      <c r="AQ30" s="1">
        <f t="shared" si="14"/>
        <v>0.0223775436054454</v>
      </c>
      <c r="AR30" s="28">
        <f t="shared" si="15"/>
        <v>115.529597222222</v>
      </c>
      <c r="AS30" s="1">
        <f t="shared" si="16"/>
        <v>0.156666666666667</v>
      </c>
      <c r="AT30" s="2">
        <f t="shared" si="20"/>
        <v>45.4391089569021</v>
      </c>
      <c r="AU30" s="1">
        <f t="shared" si="17"/>
        <v>123306.75922331</v>
      </c>
    </row>
    <row r="31" s="1" customFormat="1" spans="1:47">
      <c r="A31" s="13"/>
      <c r="B31" s="13"/>
      <c r="C31" s="16">
        <v>4</v>
      </c>
      <c r="D31" s="17">
        <v>9.69678457513334</v>
      </c>
      <c r="E31" s="19">
        <f t="shared" si="18"/>
        <v>-2.81274909454839</v>
      </c>
      <c r="F31" s="16" t="s">
        <v>73</v>
      </c>
      <c r="G31" s="13">
        <v>5</v>
      </c>
      <c r="H31" s="18">
        <f t="shared" si="0"/>
        <v>9.69678457513334</v>
      </c>
      <c r="I31" s="18">
        <f t="shared" si="1"/>
        <v>282.846784575133</v>
      </c>
      <c r="J31" s="18">
        <f t="shared" si="2"/>
        <v>0.0591478781631769</v>
      </c>
      <c r="K31" s="18">
        <f t="shared" si="3"/>
        <v>115.529597222222</v>
      </c>
      <c r="L31" s="18">
        <f t="shared" si="4"/>
        <v>1.15529597222222</v>
      </c>
      <c r="M31" s="13" t="s">
        <v>75</v>
      </c>
      <c r="N31" s="18">
        <f>(O30-P30)*C22/100</f>
        <v>4.3056791902799</v>
      </c>
      <c r="O31" s="18">
        <f t="shared" si="19"/>
        <v>1.38191066644748</v>
      </c>
      <c r="P31" s="18">
        <f t="shared" si="5"/>
        <v>0.0817370837314302</v>
      </c>
      <c r="Q31" s="23">
        <f t="shared" si="6"/>
        <v>0.0128054764512574</v>
      </c>
      <c r="R31" s="18">
        <f t="shared" si="7"/>
        <v>0.180996368981481</v>
      </c>
      <c r="S31" s="24">
        <f t="shared" si="8"/>
        <v>0.0707499079860966</v>
      </c>
      <c r="T31" s="3">
        <v>0.01</v>
      </c>
      <c r="U31" s="25">
        <f t="shared" si="9"/>
        <v>0.000707499079860966</v>
      </c>
      <c r="V31" s="24"/>
      <c r="W31" s="3"/>
      <c r="X31" s="25"/>
      <c r="Y31" s="27">
        <v>0.02</v>
      </c>
      <c r="Z31" s="3">
        <v>0.21</v>
      </c>
      <c r="AA31" s="26">
        <f t="shared" si="10"/>
        <v>0.0042</v>
      </c>
      <c r="AB31" s="3">
        <v>0.01</v>
      </c>
      <c r="AC31" s="3">
        <v>0.29</v>
      </c>
      <c r="AD31" s="26">
        <f t="shared" si="11"/>
        <v>0.0029</v>
      </c>
      <c r="AE31" s="24"/>
      <c r="AF31" s="3"/>
      <c r="AG31" s="25"/>
      <c r="AH31" s="24"/>
      <c r="AI31" s="3"/>
      <c r="AJ31" s="25"/>
      <c r="AK31" s="1">
        <v>0.1</v>
      </c>
      <c r="AL31" s="26">
        <v>0.11</v>
      </c>
      <c r="AM31" s="26">
        <f t="shared" si="12"/>
        <v>0.011</v>
      </c>
      <c r="AN31" s="3">
        <v>0.01</v>
      </c>
      <c r="AO31" s="3">
        <v>0.38</v>
      </c>
      <c r="AP31" s="3">
        <f t="shared" si="13"/>
        <v>0.0038</v>
      </c>
      <c r="AQ31" s="1">
        <f t="shared" si="14"/>
        <v>0.022607499079861</v>
      </c>
      <c r="AR31" s="28">
        <f t="shared" si="15"/>
        <v>115.529597222222</v>
      </c>
      <c r="AS31" s="1">
        <f t="shared" si="16"/>
        <v>0.156666666666667</v>
      </c>
      <c r="AT31" s="2">
        <f t="shared" si="20"/>
        <v>45.4391089569021</v>
      </c>
      <c r="AU31" s="1">
        <f t="shared" si="17"/>
        <v>124573.880620358</v>
      </c>
    </row>
    <row r="32" s="1" customFormat="1" spans="1:47">
      <c r="A32" s="13"/>
      <c r="B32" s="13"/>
      <c r="C32" s="16">
        <v>5</v>
      </c>
      <c r="D32" s="17">
        <v>14.2580589036452</v>
      </c>
      <c r="E32" s="19">
        <f t="shared" si="18"/>
        <v>9.69678457513334</v>
      </c>
      <c r="F32" s="16" t="s">
        <v>75</v>
      </c>
      <c r="G32" s="13">
        <v>6</v>
      </c>
      <c r="H32" s="18">
        <f t="shared" si="0"/>
        <v>14.2580589036452</v>
      </c>
      <c r="I32" s="18">
        <f t="shared" si="1"/>
        <v>287.408058903645</v>
      </c>
      <c r="J32" s="18">
        <f t="shared" si="2"/>
        <v>0.102142264584926</v>
      </c>
      <c r="K32" s="18">
        <f t="shared" si="3"/>
        <v>115.529597222222</v>
      </c>
      <c r="L32" s="18">
        <f t="shared" si="4"/>
        <v>1.15529597222222</v>
      </c>
      <c r="M32" s="13" t="s">
        <v>73</v>
      </c>
      <c r="N32" s="13"/>
      <c r="O32" s="18">
        <f t="shared" si="19"/>
        <v>2.45546955493827</v>
      </c>
      <c r="P32" s="18">
        <f t="shared" si="5"/>
        <v>0.250807220960736</v>
      </c>
      <c r="Q32" s="23">
        <f t="shared" si="6"/>
        <v>0.0392931312838486</v>
      </c>
      <c r="R32" s="18">
        <f t="shared" si="7"/>
        <v>0.180996368981481</v>
      </c>
      <c r="S32" s="24">
        <f t="shared" si="8"/>
        <v>0.217093478200487</v>
      </c>
      <c r="T32" s="3">
        <v>0.01</v>
      </c>
      <c r="U32" s="25">
        <f t="shared" si="9"/>
        <v>0.00217093478200487</v>
      </c>
      <c r="V32" s="24"/>
      <c r="W32" s="3"/>
      <c r="X32" s="25"/>
      <c r="Y32" s="27">
        <v>0.02</v>
      </c>
      <c r="Z32" s="3">
        <v>0.21</v>
      </c>
      <c r="AA32" s="26">
        <f t="shared" si="10"/>
        <v>0.0042</v>
      </c>
      <c r="AB32" s="3">
        <v>0.01</v>
      </c>
      <c r="AC32" s="3">
        <v>0.29</v>
      </c>
      <c r="AD32" s="26">
        <f t="shared" si="11"/>
        <v>0.0029</v>
      </c>
      <c r="AE32" s="24"/>
      <c r="AF32" s="3"/>
      <c r="AG32" s="25"/>
      <c r="AH32" s="24"/>
      <c r="AI32" s="3"/>
      <c r="AJ32" s="25"/>
      <c r="AK32" s="26">
        <v>0.1</v>
      </c>
      <c r="AL32" s="26">
        <v>0.11</v>
      </c>
      <c r="AM32" s="26">
        <f t="shared" si="12"/>
        <v>0.011</v>
      </c>
      <c r="AN32" s="3">
        <v>0.01</v>
      </c>
      <c r="AO32" s="3">
        <v>0.38</v>
      </c>
      <c r="AP32" s="3">
        <f t="shared" si="13"/>
        <v>0.0038</v>
      </c>
      <c r="AQ32" s="1">
        <f t="shared" si="14"/>
        <v>0.0240709347820049</v>
      </c>
      <c r="AR32" s="28">
        <f t="shared" si="15"/>
        <v>115.529597222222</v>
      </c>
      <c r="AS32" s="1">
        <f t="shared" si="16"/>
        <v>0.156666666666667</v>
      </c>
      <c r="AT32" s="2">
        <f t="shared" si="20"/>
        <v>45.4391089569021</v>
      </c>
      <c r="AU32" s="1">
        <f t="shared" si="17"/>
        <v>132637.836027829</v>
      </c>
    </row>
    <row r="33" s="1" customFormat="1" spans="1:47">
      <c r="A33" s="13"/>
      <c r="B33" s="13"/>
      <c r="C33" s="16">
        <v>6</v>
      </c>
      <c r="D33" s="17">
        <v>18.9465158903333</v>
      </c>
      <c r="E33" s="19">
        <f t="shared" si="18"/>
        <v>14.2580589036452</v>
      </c>
      <c r="F33" s="16" t="s">
        <v>73</v>
      </c>
      <c r="G33" s="13">
        <v>7</v>
      </c>
      <c r="H33" s="18">
        <f t="shared" si="0"/>
        <v>18.9465158903333</v>
      </c>
      <c r="I33" s="18">
        <f t="shared" si="1"/>
        <v>292.096515890333</v>
      </c>
      <c r="J33" s="18">
        <f t="shared" si="2"/>
        <v>0.175939999716357</v>
      </c>
      <c r="K33" s="18">
        <f t="shared" si="3"/>
        <v>115.529597222222</v>
      </c>
      <c r="L33" s="18">
        <f t="shared" si="4"/>
        <v>1.15529597222222</v>
      </c>
      <c r="M33" s="13" t="s">
        <v>73</v>
      </c>
      <c r="N33" s="13"/>
      <c r="O33" s="18">
        <f t="shared" si="19"/>
        <v>3.35995830619976</v>
      </c>
      <c r="P33" s="18">
        <f t="shared" si="5"/>
        <v>0.591151063439757</v>
      </c>
      <c r="Q33" s="23">
        <f t="shared" si="6"/>
        <v>0.0926136666055619</v>
      </c>
      <c r="R33" s="18">
        <f t="shared" si="7"/>
        <v>0.180996368981481</v>
      </c>
      <c r="S33" s="24">
        <f t="shared" si="8"/>
        <v>0.511687980961859</v>
      </c>
      <c r="T33" s="3">
        <v>0.01</v>
      </c>
      <c r="U33" s="25">
        <f t="shared" si="9"/>
        <v>0.00511687980961859</v>
      </c>
      <c r="V33" s="24"/>
      <c r="W33" s="3"/>
      <c r="X33" s="25"/>
      <c r="Y33" s="27">
        <v>0.04</v>
      </c>
      <c r="Z33" s="3">
        <v>0.21</v>
      </c>
      <c r="AA33" s="26">
        <f t="shared" si="10"/>
        <v>0.0084</v>
      </c>
      <c r="AB33" s="3">
        <v>0.015</v>
      </c>
      <c r="AC33" s="3">
        <v>0.29</v>
      </c>
      <c r="AD33" s="26">
        <f t="shared" si="11"/>
        <v>0.00435</v>
      </c>
      <c r="AE33" s="24"/>
      <c r="AF33" s="3"/>
      <c r="AG33" s="25"/>
      <c r="AH33" s="24"/>
      <c r="AI33" s="3"/>
      <c r="AJ33" s="25"/>
      <c r="AK33" s="1">
        <v>0.1</v>
      </c>
      <c r="AL33" s="26">
        <v>0.11</v>
      </c>
      <c r="AM33" s="26">
        <f t="shared" si="12"/>
        <v>0.011</v>
      </c>
      <c r="AN33" s="3">
        <v>0.015</v>
      </c>
      <c r="AO33" s="3">
        <v>0.38</v>
      </c>
      <c r="AP33" s="3">
        <f t="shared" si="13"/>
        <v>0.0057</v>
      </c>
      <c r="AQ33" s="1">
        <f t="shared" si="14"/>
        <v>0.0345668798096186</v>
      </c>
      <c r="AR33" s="28">
        <f t="shared" si="15"/>
        <v>115.529597222222</v>
      </c>
      <c r="AS33" s="1">
        <f t="shared" si="16"/>
        <v>0.156666666666667</v>
      </c>
      <c r="AT33" s="2">
        <f t="shared" si="20"/>
        <v>45.4391089569021</v>
      </c>
      <c r="AU33" s="1">
        <f t="shared" si="17"/>
        <v>190473.539050485</v>
      </c>
    </row>
    <row r="34" s="1" customFormat="1" spans="1:47">
      <c r="A34" s="13"/>
      <c r="B34" s="13"/>
      <c r="C34" s="16">
        <v>7</v>
      </c>
      <c r="D34" s="17">
        <v>20.9092101912903</v>
      </c>
      <c r="E34" s="19">
        <f t="shared" si="18"/>
        <v>18.9465158903333</v>
      </c>
      <c r="F34" s="16" t="s">
        <v>73</v>
      </c>
      <c r="G34" s="13">
        <v>8</v>
      </c>
      <c r="H34" s="18">
        <f t="shared" si="0"/>
        <v>20.9092101912903</v>
      </c>
      <c r="I34" s="18">
        <f t="shared" si="1"/>
        <v>294.05921019129</v>
      </c>
      <c r="J34" s="18">
        <f t="shared" si="2"/>
        <v>0.219780950285769</v>
      </c>
      <c r="K34" s="18">
        <f t="shared" si="3"/>
        <v>115.529597222222</v>
      </c>
      <c r="L34" s="18">
        <f t="shared" si="4"/>
        <v>1.15529597222222</v>
      </c>
      <c r="M34" s="13" t="s">
        <v>73</v>
      </c>
      <c r="N34" s="13"/>
      <c r="O34" s="18">
        <f t="shared" si="19"/>
        <v>3.92410321498222</v>
      </c>
      <c r="P34" s="18">
        <f t="shared" si="5"/>
        <v>0.862443133608234</v>
      </c>
      <c r="Q34" s="23">
        <f t="shared" si="6"/>
        <v>0.135116090931957</v>
      </c>
      <c r="R34" s="18">
        <f t="shared" si="7"/>
        <v>0.180996368981481</v>
      </c>
      <c r="S34" s="24">
        <f t="shared" si="8"/>
        <v>0.746512715654429</v>
      </c>
      <c r="T34" s="3">
        <v>0.01</v>
      </c>
      <c r="U34" s="25">
        <f t="shared" si="9"/>
        <v>0.00746512715654429</v>
      </c>
      <c r="V34" s="24"/>
      <c r="W34" s="3"/>
      <c r="X34" s="25"/>
      <c r="Y34" s="27">
        <v>0.04</v>
      </c>
      <c r="Z34" s="3">
        <v>0.21</v>
      </c>
      <c r="AA34" s="26">
        <f t="shared" si="10"/>
        <v>0.0084</v>
      </c>
      <c r="AB34" s="3">
        <v>0.015</v>
      </c>
      <c r="AC34" s="3">
        <v>0.29</v>
      </c>
      <c r="AD34" s="26">
        <f t="shared" si="11"/>
        <v>0.00435</v>
      </c>
      <c r="AE34" s="24"/>
      <c r="AF34" s="3"/>
      <c r="AG34" s="25"/>
      <c r="AH34" s="24"/>
      <c r="AI34" s="3"/>
      <c r="AJ34" s="25"/>
      <c r="AK34" s="26">
        <v>0.1</v>
      </c>
      <c r="AL34" s="26">
        <v>0.11</v>
      </c>
      <c r="AM34" s="26">
        <f t="shared" si="12"/>
        <v>0.011</v>
      </c>
      <c r="AN34" s="3">
        <v>0.015</v>
      </c>
      <c r="AO34" s="3">
        <v>0.38</v>
      </c>
      <c r="AP34" s="3">
        <f t="shared" si="13"/>
        <v>0.0057</v>
      </c>
      <c r="AQ34" s="1">
        <f t="shared" si="14"/>
        <v>0.0369151271565443</v>
      </c>
      <c r="AR34" s="28">
        <f t="shared" si="15"/>
        <v>115.529597222222</v>
      </c>
      <c r="AS34" s="1">
        <f t="shared" si="16"/>
        <v>0.156666666666667</v>
      </c>
      <c r="AT34" s="2">
        <f t="shared" si="20"/>
        <v>45.4391089569021</v>
      </c>
      <c r="AU34" s="1">
        <f t="shared" si="17"/>
        <v>203413.063392812</v>
      </c>
    </row>
    <row r="35" s="1" customFormat="1" spans="1:47">
      <c r="A35" s="13"/>
      <c r="B35" s="13"/>
      <c r="C35" s="16">
        <v>8</v>
      </c>
      <c r="D35" s="17">
        <v>19.9427852645161</v>
      </c>
      <c r="E35" s="19">
        <f t="shared" si="18"/>
        <v>20.9092101912903</v>
      </c>
      <c r="F35" s="16" t="s">
        <v>73</v>
      </c>
      <c r="G35" s="13">
        <v>9</v>
      </c>
      <c r="H35" s="18">
        <f t="shared" si="0"/>
        <v>19.9427852645161</v>
      </c>
      <c r="I35" s="18">
        <f t="shared" si="1"/>
        <v>293.092785264516</v>
      </c>
      <c r="J35" s="18">
        <f t="shared" si="2"/>
        <v>0.197048747582137</v>
      </c>
      <c r="K35" s="18">
        <f t="shared" si="3"/>
        <v>115.529597222222</v>
      </c>
      <c r="L35" s="18">
        <f t="shared" si="4"/>
        <v>1.15529597222222</v>
      </c>
      <c r="M35" s="13" t="s">
        <v>73</v>
      </c>
      <c r="N35" s="13"/>
      <c r="O35" s="18">
        <f t="shared" si="19"/>
        <v>4.21695605359621</v>
      </c>
      <c r="P35" s="18">
        <f t="shared" si="5"/>
        <v>0.830945908970044</v>
      </c>
      <c r="Q35" s="23">
        <f t="shared" si="6"/>
        <v>0.13018152573864</v>
      </c>
      <c r="R35" s="18">
        <f t="shared" si="7"/>
        <v>0.180996368981481</v>
      </c>
      <c r="S35" s="24">
        <f t="shared" si="8"/>
        <v>0.719249377604695</v>
      </c>
      <c r="T35" s="3">
        <v>0.01</v>
      </c>
      <c r="U35" s="25">
        <f t="shared" si="9"/>
        <v>0.00719249377604695</v>
      </c>
      <c r="V35" s="24"/>
      <c r="W35" s="3"/>
      <c r="X35" s="25"/>
      <c r="Y35" s="27">
        <v>0.04</v>
      </c>
      <c r="Z35" s="3">
        <v>0.21</v>
      </c>
      <c r="AA35" s="26">
        <f t="shared" si="10"/>
        <v>0.0084</v>
      </c>
      <c r="AB35" s="3">
        <v>0.015</v>
      </c>
      <c r="AC35" s="3">
        <v>0.29</v>
      </c>
      <c r="AD35" s="26">
        <f t="shared" si="11"/>
        <v>0.00435</v>
      </c>
      <c r="AE35" s="24"/>
      <c r="AF35" s="3"/>
      <c r="AG35" s="25"/>
      <c r="AH35" s="24"/>
      <c r="AI35" s="3"/>
      <c r="AJ35" s="25"/>
      <c r="AK35" s="1">
        <v>0.1</v>
      </c>
      <c r="AL35" s="26">
        <v>0.11</v>
      </c>
      <c r="AM35" s="26">
        <f t="shared" si="12"/>
        <v>0.011</v>
      </c>
      <c r="AN35" s="3">
        <v>0.015</v>
      </c>
      <c r="AO35" s="3">
        <v>0.38</v>
      </c>
      <c r="AP35" s="3">
        <f t="shared" si="13"/>
        <v>0.0057</v>
      </c>
      <c r="AQ35" s="1">
        <f t="shared" si="14"/>
        <v>0.0366424937760469</v>
      </c>
      <c r="AR35" s="28">
        <f t="shared" si="15"/>
        <v>115.529597222222</v>
      </c>
      <c r="AS35" s="1">
        <f t="shared" si="16"/>
        <v>0.156666666666667</v>
      </c>
      <c r="AT35" s="2">
        <f t="shared" si="20"/>
        <v>45.4391089569021</v>
      </c>
      <c r="AU35" s="1">
        <f t="shared" si="17"/>
        <v>201910.774348135</v>
      </c>
    </row>
    <row r="36" s="1" customFormat="1" spans="1:47">
      <c r="A36" s="13"/>
      <c r="B36" s="13"/>
      <c r="C36" s="16">
        <v>9</v>
      </c>
      <c r="D36" s="17">
        <v>14.3442027028667</v>
      </c>
      <c r="E36" s="19">
        <f t="shared" si="18"/>
        <v>19.9427852645161</v>
      </c>
      <c r="F36" s="16" t="s">
        <v>73</v>
      </c>
      <c r="G36" s="13">
        <v>10</v>
      </c>
      <c r="H36" s="18">
        <f t="shared" si="0"/>
        <v>14.3442027028667</v>
      </c>
      <c r="I36" s="18">
        <f t="shared" si="1"/>
        <v>287.494202702867</v>
      </c>
      <c r="J36" s="18">
        <f t="shared" si="2"/>
        <v>0.103184398132237</v>
      </c>
      <c r="K36" s="18">
        <f t="shared" si="3"/>
        <v>115.529597222222</v>
      </c>
      <c r="L36" s="18">
        <f t="shared" si="4"/>
        <v>1.15529597222222</v>
      </c>
      <c r="M36" s="13" t="s">
        <v>73</v>
      </c>
      <c r="N36" s="13"/>
      <c r="O36" s="18">
        <f t="shared" si="19"/>
        <v>4.54130611684839</v>
      </c>
      <c r="P36" s="18">
        <f t="shared" si="5"/>
        <v>0.468591938401247</v>
      </c>
      <c r="Q36" s="23">
        <f t="shared" si="6"/>
        <v>0.0734127370161954</v>
      </c>
      <c r="R36" s="18">
        <f t="shared" si="7"/>
        <v>0.180996368981481</v>
      </c>
      <c r="S36" s="24">
        <f t="shared" si="8"/>
        <v>0.405603368892481</v>
      </c>
      <c r="T36" s="3">
        <v>0.01</v>
      </c>
      <c r="U36" s="25">
        <f t="shared" si="9"/>
        <v>0.00405603368892481</v>
      </c>
      <c r="V36" s="24"/>
      <c r="W36" s="3"/>
      <c r="X36" s="25"/>
      <c r="Y36" s="27">
        <v>0.02</v>
      </c>
      <c r="Z36" s="3">
        <v>0.21</v>
      </c>
      <c r="AA36" s="26">
        <f t="shared" si="10"/>
        <v>0.0042</v>
      </c>
      <c r="AB36" s="3">
        <v>0.01</v>
      </c>
      <c r="AC36" s="3">
        <v>0.29</v>
      </c>
      <c r="AD36" s="26">
        <f t="shared" si="11"/>
        <v>0.0029</v>
      </c>
      <c r="AE36" s="24"/>
      <c r="AF36" s="3"/>
      <c r="AG36" s="25"/>
      <c r="AH36" s="24"/>
      <c r="AI36" s="3"/>
      <c r="AJ36" s="25"/>
      <c r="AK36" s="26">
        <v>0.1</v>
      </c>
      <c r="AL36" s="26">
        <v>0.11</v>
      </c>
      <c r="AM36" s="26">
        <f t="shared" si="12"/>
        <v>0.011</v>
      </c>
      <c r="AN36" s="3">
        <v>0.01</v>
      </c>
      <c r="AO36" s="3">
        <v>0.38</v>
      </c>
      <c r="AP36" s="3">
        <f t="shared" si="13"/>
        <v>0.0038</v>
      </c>
      <c r="AQ36" s="1">
        <f t="shared" si="14"/>
        <v>0.0259560336889248</v>
      </c>
      <c r="AR36" s="28">
        <f t="shared" si="15"/>
        <v>115.529597222222</v>
      </c>
      <c r="AS36" s="1">
        <f t="shared" si="16"/>
        <v>0.156666666666667</v>
      </c>
      <c r="AT36" s="2">
        <f t="shared" si="20"/>
        <v>45.4391089569021</v>
      </c>
      <c r="AU36" s="1">
        <f t="shared" si="17"/>
        <v>143025.278060168</v>
      </c>
    </row>
    <row r="37" s="1" customFormat="1" spans="1:47">
      <c r="A37" s="13"/>
      <c r="B37" s="13"/>
      <c r="C37" s="16">
        <v>10</v>
      </c>
      <c r="D37" s="17">
        <v>6.28602430841936</v>
      </c>
      <c r="E37" s="19">
        <f t="shared" si="18"/>
        <v>14.3442027028667</v>
      </c>
      <c r="F37" s="16" t="s">
        <v>73</v>
      </c>
      <c r="G37" s="13">
        <v>11</v>
      </c>
      <c r="H37" s="18">
        <f t="shared" si="0"/>
        <v>6.28602430841936</v>
      </c>
      <c r="I37" s="18">
        <f t="shared" si="1"/>
        <v>279.436024308419</v>
      </c>
      <c r="J37" s="18">
        <f t="shared" si="2"/>
        <v>0.0388560078720544</v>
      </c>
      <c r="K37" s="18">
        <f t="shared" si="3"/>
        <v>115.529597222222</v>
      </c>
      <c r="L37" s="18">
        <f t="shared" si="4"/>
        <v>1.15529597222222</v>
      </c>
      <c r="M37" s="13" t="s">
        <v>75</v>
      </c>
      <c r="N37" s="18">
        <f>(O36-P36)*C22/100</f>
        <v>3.86907846952478</v>
      </c>
      <c r="O37" s="18">
        <f t="shared" si="19"/>
        <v>1.35893168114458</v>
      </c>
      <c r="P37" s="18">
        <f t="shared" si="5"/>
        <v>0.0528026601001379</v>
      </c>
      <c r="Q37" s="23">
        <f t="shared" si="6"/>
        <v>0.0082724167490216</v>
      </c>
      <c r="R37" s="18">
        <f t="shared" si="7"/>
        <v>0.180996368981481</v>
      </c>
      <c r="S37" s="24">
        <f t="shared" si="8"/>
        <v>0.0457048768192029</v>
      </c>
      <c r="T37" s="3">
        <v>0.01</v>
      </c>
      <c r="U37" s="25">
        <f t="shared" si="9"/>
        <v>0.000457048768192029</v>
      </c>
      <c r="V37" s="24"/>
      <c r="W37" s="3"/>
      <c r="X37" s="25"/>
      <c r="Y37" s="27">
        <v>0.02</v>
      </c>
      <c r="Z37" s="3">
        <v>0.21</v>
      </c>
      <c r="AA37" s="26">
        <f t="shared" si="10"/>
        <v>0.0042</v>
      </c>
      <c r="AB37" s="3">
        <v>0.01</v>
      </c>
      <c r="AC37" s="3">
        <v>0.29</v>
      </c>
      <c r="AD37" s="26">
        <f t="shared" si="11"/>
        <v>0.0029</v>
      </c>
      <c r="AE37" s="24"/>
      <c r="AF37" s="3"/>
      <c r="AG37" s="25"/>
      <c r="AH37" s="24"/>
      <c r="AI37" s="3"/>
      <c r="AJ37" s="25"/>
      <c r="AK37" s="1">
        <v>0.1</v>
      </c>
      <c r="AL37" s="26">
        <v>0.11</v>
      </c>
      <c r="AM37" s="26">
        <f t="shared" si="12"/>
        <v>0.011</v>
      </c>
      <c r="AN37" s="3">
        <v>0.01</v>
      </c>
      <c r="AO37" s="3">
        <v>0.38</v>
      </c>
      <c r="AP37" s="3">
        <f t="shared" si="13"/>
        <v>0.0038</v>
      </c>
      <c r="AQ37" s="1">
        <f t="shared" si="14"/>
        <v>0.022357048768192</v>
      </c>
      <c r="AR37" s="28">
        <f t="shared" si="15"/>
        <v>115.529597222222</v>
      </c>
      <c r="AS37" s="1">
        <f t="shared" si="16"/>
        <v>0.156666666666667</v>
      </c>
      <c r="AT37" s="2">
        <f t="shared" si="20"/>
        <v>45.4391089569021</v>
      </c>
      <c r="AU37" s="1">
        <f t="shared" si="17"/>
        <v>123193.826722447</v>
      </c>
    </row>
    <row r="38" s="1" customFormat="1" spans="1:48">
      <c r="A38" s="13"/>
      <c r="B38" s="13"/>
      <c r="C38" s="16">
        <v>11</v>
      </c>
      <c r="D38" s="17">
        <v>-1.9397931271</v>
      </c>
      <c r="E38" s="19">
        <f t="shared" si="18"/>
        <v>6.28602430841936</v>
      </c>
      <c r="F38" s="16" t="s">
        <v>75</v>
      </c>
      <c r="G38" s="13">
        <v>12</v>
      </c>
      <c r="H38" s="18">
        <f t="shared" si="0"/>
        <v>-1.9397931271</v>
      </c>
      <c r="I38" s="18">
        <f t="shared" si="1"/>
        <v>271.2102068729</v>
      </c>
      <c r="J38" s="18">
        <f t="shared" si="2"/>
        <v>0.0135045897152301</v>
      </c>
      <c r="K38" s="18">
        <f t="shared" si="3"/>
        <v>115.529597222222</v>
      </c>
      <c r="L38" s="18">
        <f t="shared" si="4"/>
        <v>1.15529597222222</v>
      </c>
      <c r="M38" s="13" t="s">
        <v>73</v>
      </c>
      <c r="N38" s="13"/>
      <c r="O38" s="18">
        <f t="shared" si="19"/>
        <v>2.46142499326666</v>
      </c>
      <c r="P38" s="18">
        <f t="shared" si="5"/>
        <v>0.0332405346488793</v>
      </c>
      <c r="Q38" s="23">
        <f t="shared" si="6"/>
        <v>0.00520768376165776</v>
      </c>
      <c r="R38" s="18">
        <f t="shared" si="7"/>
        <v>0.180996368981481</v>
      </c>
      <c r="S38" s="24">
        <f t="shared" si="8"/>
        <v>0.0287723106875728</v>
      </c>
      <c r="T38" s="3">
        <v>0.01</v>
      </c>
      <c r="U38" s="25">
        <f t="shared" si="9"/>
        <v>0.000287723106875728</v>
      </c>
      <c r="V38" s="24"/>
      <c r="W38" s="3"/>
      <c r="X38" s="25"/>
      <c r="Y38" s="27">
        <v>0.02</v>
      </c>
      <c r="Z38" s="3">
        <v>0.21</v>
      </c>
      <c r="AA38" s="26">
        <f t="shared" si="10"/>
        <v>0.0042</v>
      </c>
      <c r="AB38" s="3">
        <v>0.01</v>
      </c>
      <c r="AC38" s="3">
        <v>0.29</v>
      </c>
      <c r="AD38" s="26">
        <f t="shared" si="11"/>
        <v>0.0029</v>
      </c>
      <c r="AE38" s="24"/>
      <c r="AF38" s="3"/>
      <c r="AG38" s="25"/>
      <c r="AH38" s="24"/>
      <c r="AI38" s="3"/>
      <c r="AJ38" s="25"/>
      <c r="AK38" s="26">
        <v>0.1</v>
      </c>
      <c r="AL38" s="26">
        <v>0.11</v>
      </c>
      <c r="AM38" s="26">
        <f t="shared" si="12"/>
        <v>0.011</v>
      </c>
      <c r="AN38" s="3">
        <v>0.01</v>
      </c>
      <c r="AO38" s="3">
        <v>0.38</v>
      </c>
      <c r="AP38" s="3">
        <f t="shared" si="13"/>
        <v>0.0038</v>
      </c>
      <c r="AQ38" s="1">
        <f t="shared" si="14"/>
        <v>0.0221877231068757</v>
      </c>
      <c r="AR38" s="28">
        <f t="shared" si="15"/>
        <v>115.529597222222</v>
      </c>
      <c r="AS38" s="1">
        <f t="shared" si="16"/>
        <v>0.156666666666667</v>
      </c>
      <c r="AT38" s="2">
        <f t="shared" si="20"/>
        <v>45.4391089569021</v>
      </c>
      <c r="AU38" s="1">
        <f t="shared" si="17"/>
        <v>122260.793190332</v>
      </c>
      <c r="AV38" s="1">
        <f>SUM(AU27:AU38)</f>
        <v>1728430.1032729</v>
      </c>
    </row>
    <row r="39" s="1" customFormat="1" spans="1:46">
      <c r="A39" s="13"/>
      <c r="B39" s="13"/>
      <c r="C39" s="16">
        <v>12</v>
      </c>
      <c r="D39" s="17">
        <v>-11.1148165983226</v>
      </c>
      <c r="E39" s="19">
        <f t="shared" si="18"/>
        <v>-1.9397931271</v>
      </c>
      <c r="F39" s="16" t="s">
        <v>73</v>
      </c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AT39" s="2"/>
    </row>
    <row r="40" s="1" customFormat="1" spans="19:46">
      <c r="S40" s="22" t="s">
        <v>45</v>
      </c>
      <c r="T40" s="22"/>
      <c r="U40" s="22"/>
      <c r="V40" s="22" t="s">
        <v>46</v>
      </c>
      <c r="W40" s="22"/>
      <c r="X40" s="22"/>
      <c r="Y40" s="22" t="s">
        <v>47</v>
      </c>
      <c r="Z40" s="22"/>
      <c r="AA40" s="22"/>
      <c r="AB40" s="22" t="s">
        <v>48</v>
      </c>
      <c r="AC40" s="22"/>
      <c r="AD40" s="22"/>
      <c r="AE40" s="22" t="s">
        <v>49</v>
      </c>
      <c r="AF40" s="22"/>
      <c r="AG40" s="22"/>
      <c r="AH40" s="22" t="s">
        <v>50</v>
      </c>
      <c r="AI40" s="22"/>
      <c r="AJ40" s="22"/>
      <c r="AK40" s="30" t="s">
        <v>51</v>
      </c>
      <c r="AL40" s="31"/>
      <c r="AM40" s="32"/>
      <c r="AN40" s="22" t="s">
        <v>52</v>
      </c>
      <c r="AO40" s="22"/>
      <c r="AP40" s="22"/>
      <c r="AT40" s="2"/>
    </row>
    <row r="41" s="1" customFormat="1" spans="19:46">
      <c r="S41" s="22" t="s">
        <v>45</v>
      </c>
      <c r="T41" s="22"/>
      <c r="U41" s="22"/>
      <c r="V41" s="22" t="s">
        <v>46</v>
      </c>
      <c r="W41" s="22"/>
      <c r="X41" s="22"/>
      <c r="Y41" s="22" t="s">
        <v>47</v>
      </c>
      <c r="Z41" s="22"/>
      <c r="AA41" s="22"/>
      <c r="AB41" s="22" t="s">
        <v>48</v>
      </c>
      <c r="AC41" s="22"/>
      <c r="AD41" s="22"/>
      <c r="AE41" s="22" t="s">
        <v>49</v>
      </c>
      <c r="AF41" s="22"/>
      <c r="AG41" s="22"/>
      <c r="AH41" s="22" t="s">
        <v>50</v>
      </c>
      <c r="AI41" s="22"/>
      <c r="AJ41" s="22"/>
      <c r="AK41" s="30" t="s">
        <v>51</v>
      </c>
      <c r="AL41" s="31"/>
      <c r="AM41" s="32"/>
      <c r="AN41" s="22" t="s">
        <v>52</v>
      </c>
      <c r="AO41" s="22"/>
      <c r="AP41" s="22"/>
      <c r="AT41" s="2"/>
    </row>
    <row r="42" s="1" customFormat="1" spans="1:47">
      <c r="A42" s="15" t="s">
        <v>4</v>
      </c>
      <c r="B42" s="15"/>
      <c r="C42" s="16" t="s">
        <v>53</v>
      </c>
      <c r="D42" s="16" t="s">
        <v>54</v>
      </c>
      <c r="E42" s="16" t="s">
        <v>55</v>
      </c>
      <c r="F42" s="16" t="s">
        <v>56</v>
      </c>
      <c r="G42" s="13" t="s">
        <v>53</v>
      </c>
      <c r="H42" s="13" t="s">
        <v>55</v>
      </c>
      <c r="I42" s="13" t="s">
        <v>57</v>
      </c>
      <c r="J42" s="13" t="s">
        <v>58</v>
      </c>
      <c r="K42" s="21" t="s">
        <v>59</v>
      </c>
      <c r="L42" s="21" t="s">
        <v>60</v>
      </c>
      <c r="M42" s="13" t="s">
        <v>61</v>
      </c>
      <c r="N42" s="21" t="s">
        <v>62</v>
      </c>
      <c r="O42" s="13" t="s">
        <v>63</v>
      </c>
      <c r="P42" s="13" t="s">
        <v>64</v>
      </c>
      <c r="Q42" s="21" t="s">
        <v>65</v>
      </c>
      <c r="R42" s="21" t="s">
        <v>66</v>
      </c>
      <c r="S42" s="4" t="s">
        <v>12</v>
      </c>
      <c r="T42" s="3" t="s">
        <v>13</v>
      </c>
      <c r="U42" s="3"/>
      <c r="V42" s="4" t="s">
        <v>12</v>
      </c>
      <c r="W42" s="3" t="s">
        <v>13</v>
      </c>
      <c r="X42" s="3"/>
      <c r="Y42" s="4" t="s">
        <v>12</v>
      </c>
      <c r="Z42" s="3" t="s">
        <v>13</v>
      </c>
      <c r="AA42" s="3"/>
      <c r="AB42" s="4" t="s">
        <v>12</v>
      </c>
      <c r="AC42" s="3" t="s">
        <v>13</v>
      </c>
      <c r="AD42" s="3"/>
      <c r="AE42" s="4" t="s">
        <v>12</v>
      </c>
      <c r="AF42" s="3" t="s">
        <v>13</v>
      </c>
      <c r="AG42" s="3"/>
      <c r="AH42" s="4" t="s">
        <v>12</v>
      </c>
      <c r="AI42" s="3" t="s">
        <v>13</v>
      </c>
      <c r="AJ42" s="3"/>
      <c r="AK42" s="4" t="s">
        <v>12</v>
      </c>
      <c r="AL42" s="3" t="s">
        <v>13</v>
      </c>
      <c r="AM42" s="3"/>
      <c r="AN42" s="33" t="s">
        <v>12</v>
      </c>
      <c r="AO42" s="33" t="s">
        <v>13</v>
      </c>
      <c r="AP42" s="33"/>
      <c r="AQ42" s="1" t="s">
        <v>67</v>
      </c>
      <c r="AR42" s="1" t="s">
        <v>68</v>
      </c>
      <c r="AS42" s="1" t="s">
        <v>38</v>
      </c>
      <c r="AT42" s="2" t="s">
        <v>69</v>
      </c>
      <c r="AU42" s="1" t="s">
        <v>70</v>
      </c>
    </row>
    <row r="43" s="1" customFormat="1" spans="1:47">
      <c r="A43" s="13" t="s">
        <v>71</v>
      </c>
      <c r="B43" s="13">
        <f>G5</f>
        <v>92.50925</v>
      </c>
      <c r="C43" s="16" t="s">
        <v>72</v>
      </c>
      <c r="D43" s="17">
        <v>-10.7670349256129</v>
      </c>
      <c r="E43" s="16"/>
      <c r="F43" s="16"/>
      <c r="G43" s="13">
        <v>1</v>
      </c>
      <c r="H43" s="18">
        <f t="shared" ref="H43:H54" si="21">E44</f>
        <v>-10.7670349256129</v>
      </c>
      <c r="I43" s="18">
        <f t="shared" ref="I43:I54" si="22">H43+273.15</f>
        <v>262.382965074387</v>
      </c>
      <c r="J43" s="18">
        <f t="shared" ref="J43:J54" si="23">EXP(($C$16*(I43-$C$14))/($C$17*I43*$C$14))</f>
        <v>0.00403585515232311</v>
      </c>
      <c r="K43" s="18">
        <f t="shared" ref="K43:K54" si="24">$B$43/12</f>
        <v>7.70910416666667</v>
      </c>
      <c r="L43" s="18">
        <f t="shared" ref="L43:L54" si="25">K43*$B$44/100</f>
        <v>0.0770910416666667</v>
      </c>
      <c r="M43" s="13" t="s">
        <v>73</v>
      </c>
      <c r="N43" s="13"/>
      <c r="O43" s="18">
        <f>L43</f>
        <v>0.0770910416666667</v>
      </c>
      <c r="P43" s="18">
        <f t="shared" ref="P43:P54" si="26">O43*J43</f>
        <v>0.000311128277708372</v>
      </c>
      <c r="Q43" s="23">
        <f t="shared" ref="Q43:Q54" si="27">P43*$B$45</f>
        <v>5.75587313760489e-5</v>
      </c>
      <c r="R43" s="18">
        <f t="shared" ref="R43:R54" si="28">L43*$B$45</f>
        <v>0.0142618427083333</v>
      </c>
      <c r="S43" s="24">
        <f t="shared" ref="S43:S54" si="29">Q43/R43</f>
        <v>0.00403585515232311</v>
      </c>
      <c r="T43" s="3">
        <v>0.01</v>
      </c>
      <c r="U43" s="25">
        <f t="shared" ref="U43:U54" si="30">S43*T43</f>
        <v>4.03585515232311e-5</v>
      </c>
      <c r="V43" s="24"/>
      <c r="W43" s="3"/>
      <c r="X43" s="25"/>
      <c r="Y43" s="27">
        <v>0.02</v>
      </c>
      <c r="Z43" s="3">
        <v>0.49</v>
      </c>
      <c r="AA43" s="26">
        <f t="shared" ref="AA43:AA54" si="31">Y43*Z43</f>
        <v>0.0098</v>
      </c>
      <c r="AB43" s="3"/>
      <c r="AC43" s="3"/>
      <c r="AD43" s="26"/>
      <c r="AE43" s="24"/>
      <c r="AF43" s="3"/>
      <c r="AG43" s="25"/>
      <c r="AH43" s="24"/>
      <c r="AI43" s="3"/>
      <c r="AJ43" s="25"/>
      <c r="AL43" s="26"/>
      <c r="AM43" s="26"/>
      <c r="AN43" s="3">
        <v>0.01</v>
      </c>
      <c r="AO43" s="3">
        <v>0.5</v>
      </c>
      <c r="AP43" s="3">
        <f t="shared" ref="AP43:AP54" si="32">AO43*AN43</f>
        <v>0.005</v>
      </c>
      <c r="AQ43" s="1">
        <f t="shared" ref="AQ43:AQ54" si="33">(AP43+AM43+AD43+AA43+U43+X43+AG43+AJ43)</f>
        <v>0.0148403585515232</v>
      </c>
      <c r="AR43" s="28">
        <f t="shared" ref="AR43:AR54" si="34">$B$43/12</f>
        <v>7.70910416666667</v>
      </c>
      <c r="AS43" s="1">
        <f t="shared" ref="AS43:AS54" si="35">$B$45</f>
        <v>0.185</v>
      </c>
      <c r="AT43" s="2">
        <f t="shared" ref="AT43:AT54" si="36">$E$5/12</f>
        <v>751.29301369863</v>
      </c>
      <c r="AU43" s="1">
        <f t="shared" ref="AU43:AU54" si="37">AT43*10000*AS43*0.67*AR43*AQ43</f>
        <v>106537.914045593</v>
      </c>
    </row>
    <row r="44" s="1" customFormat="1" spans="1:47">
      <c r="A44" s="13" t="s">
        <v>74</v>
      </c>
      <c r="B44" s="13">
        <v>1</v>
      </c>
      <c r="C44" s="16">
        <v>1</v>
      </c>
      <c r="D44" s="17">
        <v>-16.8114605651613</v>
      </c>
      <c r="E44" s="19">
        <f t="shared" ref="E44:E55" si="38">D43</f>
        <v>-10.7670349256129</v>
      </c>
      <c r="F44" s="16" t="s">
        <v>73</v>
      </c>
      <c r="G44" s="13">
        <v>2</v>
      </c>
      <c r="H44" s="18">
        <f t="shared" si="21"/>
        <v>-16.8114605651613</v>
      </c>
      <c r="I44" s="18">
        <f t="shared" si="22"/>
        <v>256.338539434839</v>
      </c>
      <c r="J44" s="18">
        <f t="shared" si="23"/>
        <v>0.00168234995406867</v>
      </c>
      <c r="K44" s="18">
        <f t="shared" si="24"/>
        <v>7.70910416666667</v>
      </c>
      <c r="L44" s="18">
        <f t="shared" si="25"/>
        <v>0.0770910416666667</v>
      </c>
      <c r="M44" s="13" t="s">
        <v>73</v>
      </c>
      <c r="N44" s="13"/>
      <c r="O44" s="18">
        <f t="shared" ref="O44:O54" si="39">L44+O43-P43-N44</f>
        <v>0.153870955055625</v>
      </c>
      <c r="P44" s="18">
        <f t="shared" si="26"/>
        <v>0.000258864794170333</v>
      </c>
      <c r="Q44" s="23">
        <f t="shared" si="27"/>
        <v>4.78899869215116e-5</v>
      </c>
      <c r="R44" s="18">
        <f t="shared" si="28"/>
        <v>0.0142618427083333</v>
      </c>
      <c r="S44" s="24">
        <f t="shared" si="29"/>
        <v>0.0033579101874072</v>
      </c>
      <c r="T44" s="3">
        <v>0.01</v>
      </c>
      <c r="U44" s="25">
        <f t="shared" si="30"/>
        <v>3.3579101874072e-5</v>
      </c>
      <c r="V44" s="24"/>
      <c r="W44" s="3"/>
      <c r="X44" s="25"/>
      <c r="Y44" s="27">
        <v>0.02</v>
      </c>
      <c r="Z44" s="3">
        <v>0.49</v>
      </c>
      <c r="AA44" s="26">
        <f t="shared" si="31"/>
        <v>0.0098</v>
      </c>
      <c r="AB44" s="3"/>
      <c r="AC44" s="3"/>
      <c r="AD44" s="26"/>
      <c r="AE44" s="24"/>
      <c r="AF44" s="3"/>
      <c r="AG44" s="25"/>
      <c r="AH44" s="24"/>
      <c r="AI44" s="3"/>
      <c r="AJ44" s="25"/>
      <c r="AK44" s="26"/>
      <c r="AL44" s="26"/>
      <c r="AM44" s="26"/>
      <c r="AN44" s="3">
        <v>0.01</v>
      </c>
      <c r="AO44" s="3">
        <v>0.5</v>
      </c>
      <c r="AP44" s="3">
        <f t="shared" si="32"/>
        <v>0.005</v>
      </c>
      <c r="AQ44" s="1">
        <f t="shared" si="33"/>
        <v>0.0148335791018741</v>
      </c>
      <c r="AR44" s="28">
        <f t="shared" si="34"/>
        <v>7.70910416666667</v>
      </c>
      <c r="AS44" s="1">
        <f t="shared" si="35"/>
        <v>0.185</v>
      </c>
      <c r="AT44" s="2">
        <f t="shared" si="36"/>
        <v>751.29301369863</v>
      </c>
      <c r="AU44" s="1">
        <f t="shared" si="37"/>
        <v>106489.244842521</v>
      </c>
    </row>
    <row r="45" s="1" customFormat="1" spans="1:47">
      <c r="A45" s="13" t="s">
        <v>38</v>
      </c>
      <c r="B45" s="13">
        <f>I5</f>
        <v>0.185</v>
      </c>
      <c r="C45" s="16">
        <v>2</v>
      </c>
      <c r="D45" s="17">
        <v>-6.52627460764286</v>
      </c>
      <c r="E45" s="19">
        <f t="shared" si="38"/>
        <v>-16.8114605651613</v>
      </c>
      <c r="F45" s="16" t="s">
        <v>73</v>
      </c>
      <c r="G45" s="13">
        <v>3</v>
      </c>
      <c r="H45" s="18">
        <f t="shared" si="21"/>
        <v>-6.52627460764286</v>
      </c>
      <c r="I45" s="18">
        <f t="shared" si="22"/>
        <v>266.623725392357</v>
      </c>
      <c r="J45" s="18">
        <f t="shared" si="23"/>
        <v>0.00728234813308375</v>
      </c>
      <c r="K45" s="18">
        <f t="shared" si="24"/>
        <v>7.70910416666667</v>
      </c>
      <c r="L45" s="18">
        <f t="shared" si="25"/>
        <v>0.0770910416666667</v>
      </c>
      <c r="M45" s="13" t="s">
        <v>73</v>
      </c>
      <c r="N45" s="13"/>
      <c r="O45" s="18">
        <f t="shared" si="39"/>
        <v>0.230703131928121</v>
      </c>
      <c r="P45" s="18">
        <f t="shared" si="26"/>
        <v>0.00168006052209333</v>
      </c>
      <c r="Q45" s="23">
        <f t="shared" si="27"/>
        <v>0.000310811196587266</v>
      </c>
      <c r="R45" s="18">
        <f t="shared" si="28"/>
        <v>0.0142618427083333</v>
      </c>
      <c r="S45" s="24">
        <f t="shared" si="29"/>
        <v>0.021793200426033</v>
      </c>
      <c r="T45" s="3">
        <v>0.01</v>
      </c>
      <c r="U45" s="25">
        <f t="shared" si="30"/>
        <v>0.00021793200426033</v>
      </c>
      <c r="V45" s="24"/>
      <c r="W45" s="3"/>
      <c r="X45" s="25"/>
      <c r="Y45" s="27">
        <v>0.02</v>
      </c>
      <c r="Z45" s="3">
        <v>0.49</v>
      </c>
      <c r="AA45" s="26">
        <f t="shared" si="31"/>
        <v>0.0098</v>
      </c>
      <c r="AB45" s="3"/>
      <c r="AC45" s="3"/>
      <c r="AD45" s="26"/>
      <c r="AE45" s="24"/>
      <c r="AF45" s="3"/>
      <c r="AG45" s="25"/>
      <c r="AH45" s="24"/>
      <c r="AI45" s="3"/>
      <c r="AJ45" s="25"/>
      <c r="AL45" s="26"/>
      <c r="AM45" s="26"/>
      <c r="AN45" s="3">
        <v>0.01</v>
      </c>
      <c r="AO45" s="3">
        <v>0.5</v>
      </c>
      <c r="AP45" s="3">
        <f t="shared" si="32"/>
        <v>0.005</v>
      </c>
      <c r="AQ45" s="1">
        <f t="shared" si="33"/>
        <v>0.0150179320042603</v>
      </c>
      <c r="AR45" s="28">
        <f t="shared" si="34"/>
        <v>7.70910416666667</v>
      </c>
      <c r="AS45" s="1">
        <f t="shared" si="35"/>
        <v>0.185</v>
      </c>
      <c r="AT45" s="2">
        <f t="shared" si="36"/>
        <v>751.29301369863</v>
      </c>
      <c r="AU45" s="1">
        <f t="shared" si="37"/>
        <v>107812.701657954</v>
      </c>
    </row>
    <row r="46" s="1" customFormat="1" spans="1:47">
      <c r="A46" s="13"/>
      <c r="B46" s="13"/>
      <c r="C46" s="16">
        <v>3</v>
      </c>
      <c r="D46" s="17">
        <v>-2.81274909454839</v>
      </c>
      <c r="E46" s="19">
        <f t="shared" si="38"/>
        <v>-6.52627460764286</v>
      </c>
      <c r="F46" s="16" t="s">
        <v>73</v>
      </c>
      <c r="G46" s="13">
        <v>4</v>
      </c>
      <c r="H46" s="18">
        <f t="shared" si="21"/>
        <v>-2.81274909454839</v>
      </c>
      <c r="I46" s="18">
        <f t="shared" si="22"/>
        <v>270.337250905452</v>
      </c>
      <c r="J46" s="18">
        <f t="shared" si="23"/>
        <v>0.0120263432533406</v>
      </c>
      <c r="K46" s="18">
        <f t="shared" si="24"/>
        <v>7.70910416666667</v>
      </c>
      <c r="L46" s="18">
        <f t="shared" si="25"/>
        <v>0.0770910416666667</v>
      </c>
      <c r="M46" s="13" t="s">
        <v>73</v>
      </c>
      <c r="N46" s="13"/>
      <c r="O46" s="18">
        <f t="shared" si="39"/>
        <v>0.306114113072695</v>
      </c>
      <c r="P46" s="18">
        <f t="shared" si="26"/>
        <v>0.00368143339850414</v>
      </c>
      <c r="Q46" s="23">
        <f t="shared" si="27"/>
        <v>0.000681065178723266</v>
      </c>
      <c r="R46" s="18">
        <f t="shared" si="28"/>
        <v>0.0142618427083333</v>
      </c>
      <c r="S46" s="24">
        <f t="shared" si="29"/>
        <v>0.0477543605445398</v>
      </c>
      <c r="T46" s="3">
        <v>0.01</v>
      </c>
      <c r="U46" s="25">
        <f t="shared" si="30"/>
        <v>0.000477543605445398</v>
      </c>
      <c r="V46" s="24"/>
      <c r="W46" s="3"/>
      <c r="X46" s="25"/>
      <c r="Y46" s="27">
        <v>0.02</v>
      </c>
      <c r="Z46" s="3">
        <v>0.49</v>
      </c>
      <c r="AA46" s="26">
        <f t="shared" si="31"/>
        <v>0.0098</v>
      </c>
      <c r="AB46" s="3"/>
      <c r="AC46" s="3"/>
      <c r="AD46" s="26"/>
      <c r="AE46" s="24"/>
      <c r="AF46" s="3"/>
      <c r="AG46" s="25"/>
      <c r="AH46" s="24"/>
      <c r="AI46" s="3"/>
      <c r="AJ46" s="25"/>
      <c r="AK46" s="26"/>
      <c r="AL46" s="26"/>
      <c r="AM46" s="26"/>
      <c r="AN46" s="3">
        <v>0.01</v>
      </c>
      <c r="AO46" s="3">
        <v>0.5</v>
      </c>
      <c r="AP46" s="3">
        <f t="shared" si="32"/>
        <v>0.005</v>
      </c>
      <c r="AQ46" s="1">
        <f t="shared" si="33"/>
        <v>0.0152775436054454</v>
      </c>
      <c r="AR46" s="28">
        <f t="shared" si="34"/>
        <v>7.70910416666667</v>
      </c>
      <c r="AS46" s="1">
        <f t="shared" si="35"/>
        <v>0.185</v>
      </c>
      <c r="AT46" s="2">
        <f t="shared" si="36"/>
        <v>751.29301369863</v>
      </c>
      <c r="AU46" s="1">
        <f t="shared" si="37"/>
        <v>109676.435499443</v>
      </c>
    </row>
    <row r="47" s="1" customFormat="1" spans="1:47">
      <c r="A47" s="13"/>
      <c r="B47" s="13"/>
      <c r="C47" s="16">
        <v>4</v>
      </c>
      <c r="D47" s="17">
        <v>9.69678457513334</v>
      </c>
      <c r="E47" s="19">
        <f t="shared" si="38"/>
        <v>-2.81274909454839</v>
      </c>
      <c r="F47" s="16" t="s">
        <v>73</v>
      </c>
      <c r="G47" s="13">
        <v>5</v>
      </c>
      <c r="H47" s="18">
        <f t="shared" si="21"/>
        <v>9.69678457513334</v>
      </c>
      <c r="I47" s="18">
        <f t="shared" si="22"/>
        <v>282.846784575133</v>
      </c>
      <c r="J47" s="18">
        <f t="shared" si="23"/>
        <v>0.0591478781631769</v>
      </c>
      <c r="K47" s="18">
        <f t="shared" si="24"/>
        <v>7.70910416666667</v>
      </c>
      <c r="L47" s="18">
        <f t="shared" si="25"/>
        <v>0.0770910416666667</v>
      </c>
      <c r="M47" s="13" t="s">
        <v>75</v>
      </c>
      <c r="N47" s="18">
        <f>(O46-P46)*$C$22/100</f>
        <v>0.287311045690481</v>
      </c>
      <c r="O47" s="18">
        <f t="shared" si="39"/>
        <v>0.0922126756503762</v>
      </c>
      <c r="P47" s="18">
        <f t="shared" si="26"/>
        <v>0.005454184104469</v>
      </c>
      <c r="Q47" s="23">
        <f t="shared" si="27"/>
        <v>0.00100902405932676</v>
      </c>
      <c r="R47" s="18">
        <f t="shared" si="28"/>
        <v>0.0142618427083333</v>
      </c>
      <c r="S47" s="24">
        <f t="shared" si="29"/>
        <v>0.0707499079860965</v>
      </c>
      <c r="T47" s="3">
        <v>0.01</v>
      </c>
      <c r="U47" s="25">
        <f t="shared" si="30"/>
        <v>0.000707499079860965</v>
      </c>
      <c r="V47" s="24"/>
      <c r="W47" s="3"/>
      <c r="X47" s="25"/>
      <c r="Y47" s="27">
        <v>0.02</v>
      </c>
      <c r="Z47" s="3">
        <v>0.49</v>
      </c>
      <c r="AA47" s="26">
        <f t="shared" si="31"/>
        <v>0.0098</v>
      </c>
      <c r="AB47" s="3"/>
      <c r="AC47" s="3"/>
      <c r="AD47" s="26"/>
      <c r="AE47" s="24"/>
      <c r="AF47" s="3"/>
      <c r="AG47" s="25"/>
      <c r="AH47" s="24"/>
      <c r="AI47" s="3"/>
      <c r="AJ47" s="25"/>
      <c r="AL47" s="26"/>
      <c r="AM47" s="26"/>
      <c r="AN47" s="3">
        <v>0.01</v>
      </c>
      <c r="AO47" s="3">
        <v>0.5</v>
      </c>
      <c r="AP47" s="3">
        <f t="shared" si="32"/>
        <v>0.005</v>
      </c>
      <c r="AQ47" s="1">
        <f t="shared" si="33"/>
        <v>0.015507499079861</v>
      </c>
      <c r="AR47" s="28">
        <f t="shared" si="34"/>
        <v>7.70910416666667</v>
      </c>
      <c r="AS47" s="1">
        <f t="shared" si="35"/>
        <v>0.185</v>
      </c>
      <c r="AT47" s="2">
        <f t="shared" si="36"/>
        <v>751.29301369863</v>
      </c>
      <c r="AU47" s="1">
        <f t="shared" si="37"/>
        <v>111327.270045154</v>
      </c>
    </row>
    <row r="48" s="1" customFormat="1" spans="1:47">
      <c r="A48" s="13"/>
      <c r="B48" s="13"/>
      <c r="C48" s="16">
        <v>5</v>
      </c>
      <c r="D48" s="17">
        <v>14.2580589036452</v>
      </c>
      <c r="E48" s="19">
        <f t="shared" si="38"/>
        <v>9.69678457513334</v>
      </c>
      <c r="F48" s="16" t="s">
        <v>75</v>
      </c>
      <c r="G48" s="13">
        <v>6</v>
      </c>
      <c r="H48" s="18">
        <f t="shared" si="21"/>
        <v>14.2580589036452</v>
      </c>
      <c r="I48" s="18">
        <f t="shared" si="22"/>
        <v>287.408058903645</v>
      </c>
      <c r="J48" s="18">
        <f t="shared" si="23"/>
        <v>0.102142264584926</v>
      </c>
      <c r="K48" s="18">
        <f t="shared" si="24"/>
        <v>7.70910416666667</v>
      </c>
      <c r="L48" s="18">
        <f t="shared" si="25"/>
        <v>0.0770910416666667</v>
      </c>
      <c r="M48" s="13" t="s">
        <v>73</v>
      </c>
      <c r="N48" s="13"/>
      <c r="O48" s="18">
        <f t="shared" si="39"/>
        <v>0.163849533212574</v>
      </c>
      <c r="P48" s="18">
        <f t="shared" si="26"/>
        <v>0.0167359623735153</v>
      </c>
      <c r="Q48" s="23">
        <f t="shared" si="27"/>
        <v>0.00309615303910034</v>
      </c>
      <c r="R48" s="18">
        <f t="shared" si="28"/>
        <v>0.0142618427083333</v>
      </c>
      <c r="S48" s="24">
        <f t="shared" si="29"/>
        <v>0.217093478200487</v>
      </c>
      <c r="T48" s="3">
        <v>0.01</v>
      </c>
      <c r="U48" s="25">
        <f t="shared" si="30"/>
        <v>0.00217093478200487</v>
      </c>
      <c r="V48" s="24"/>
      <c r="W48" s="3"/>
      <c r="X48" s="25"/>
      <c r="Y48" s="27">
        <v>0.02</v>
      </c>
      <c r="Z48" s="3">
        <v>0.49</v>
      </c>
      <c r="AA48" s="26">
        <f t="shared" si="31"/>
        <v>0.0098</v>
      </c>
      <c r="AB48" s="3"/>
      <c r="AC48" s="3"/>
      <c r="AD48" s="26"/>
      <c r="AE48" s="24"/>
      <c r="AF48" s="3"/>
      <c r="AG48" s="25"/>
      <c r="AH48" s="24"/>
      <c r="AI48" s="3"/>
      <c r="AJ48" s="25"/>
      <c r="AK48" s="26"/>
      <c r="AL48" s="26"/>
      <c r="AM48" s="26"/>
      <c r="AN48" s="3">
        <v>0.01</v>
      </c>
      <c r="AO48" s="3">
        <v>0.5</v>
      </c>
      <c r="AP48" s="3">
        <f t="shared" si="32"/>
        <v>0.005</v>
      </c>
      <c r="AQ48" s="1">
        <f t="shared" si="33"/>
        <v>0.0169709347820049</v>
      </c>
      <c r="AR48" s="28">
        <f t="shared" si="34"/>
        <v>7.70910416666667</v>
      </c>
      <c r="AS48" s="1">
        <f t="shared" si="35"/>
        <v>0.185</v>
      </c>
      <c r="AT48" s="2">
        <f t="shared" si="36"/>
        <v>751.29301369863</v>
      </c>
      <c r="AU48" s="1">
        <f t="shared" si="37"/>
        <v>121833.174367139</v>
      </c>
    </row>
    <row r="49" s="1" customFormat="1" spans="1:47">
      <c r="A49" s="13"/>
      <c r="B49" s="13"/>
      <c r="C49" s="16">
        <v>6</v>
      </c>
      <c r="D49" s="17">
        <v>18.9465158903333</v>
      </c>
      <c r="E49" s="19">
        <f t="shared" si="38"/>
        <v>14.2580589036452</v>
      </c>
      <c r="F49" s="16" t="s">
        <v>73</v>
      </c>
      <c r="G49" s="13">
        <v>7</v>
      </c>
      <c r="H49" s="18">
        <f t="shared" si="21"/>
        <v>18.9465158903333</v>
      </c>
      <c r="I49" s="18">
        <f t="shared" si="22"/>
        <v>292.096515890333</v>
      </c>
      <c r="J49" s="18">
        <f t="shared" si="23"/>
        <v>0.175939999716357</v>
      </c>
      <c r="K49" s="18">
        <f t="shared" si="24"/>
        <v>7.70910416666667</v>
      </c>
      <c r="L49" s="18">
        <f t="shared" si="25"/>
        <v>0.0770910416666667</v>
      </c>
      <c r="M49" s="13" t="s">
        <v>73</v>
      </c>
      <c r="N49" s="13"/>
      <c r="O49" s="18">
        <f t="shared" si="39"/>
        <v>0.224204612505725</v>
      </c>
      <c r="P49" s="18">
        <f t="shared" si="26"/>
        <v>0.0394465594606632</v>
      </c>
      <c r="Q49" s="23">
        <f t="shared" si="27"/>
        <v>0.00729761350022269</v>
      </c>
      <c r="R49" s="18">
        <f t="shared" si="28"/>
        <v>0.0142618427083333</v>
      </c>
      <c r="S49" s="24">
        <f t="shared" si="29"/>
        <v>0.511687980961859</v>
      </c>
      <c r="T49" s="3">
        <v>0.01</v>
      </c>
      <c r="U49" s="25">
        <f t="shared" si="30"/>
        <v>0.00511687980961859</v>
      </c>
      <c r="V49" s="24"/>
      <c r="W49" s="3"/>
      <c r="X49" s="25"/>
      <c r="Y49" s="27">
        <v>0.04</v>
      </c>
      <c r="Z49" s="3">
        <v>0.49</v>
      </c>
      <c r="AA49" s="26">
        <f t="shared" si="31"/>
        <v>0.0196</v>
      </c>
      <c r="AB49" s="3"/>
      <c r="AC49" s="3"/>
      <c r="AD49" s="26"/>
      <c r="AE49" s="24"/>
      <c r="AF49" s="3"/>
      <c r="AG49" s="25"/>
      <c r="AH49" s="24"/>
      <c r="AI49" s="3"/>
      <c r="AJ49" s="25"/>
      <c r="AL49" s="26"/>
      <c r="AM49" s="26"/>
      <c r="AN49" s="3">
        <v>0.015</v>
      </c>
      <c r="AO49" s="3">
        <v>0.5</v>
      </c>
      <c r="AP49" s="3">
        <f t="shared" si="32"/>
        <v>0.0075</v>
      </c>
      <c r="AQ49" s="1">
        <f t="shared" si="33"/>
        <v>0.0322168798096186</v>
      </c>
      <c r="AR49" s="28">
        <f t="shared" si="34"/>
        <v>7.70910416666667</v>
      </c>
      <c r="AS49" s="1">
        <f t="shared" si="35"/>
        <v>0.185</v>
      </c>
      <c r="AT49" s="2">
        <f t="shared" si="36"/>
        <v>751.29301369863</v>
      </c>
      <c r="AU49" s="1">
        <f t="shared" si="37"/>
        <v>231282.765848137</v>
      </c>
    </row>
    <row r="50" s="1" customFormat="1" spans="1:47">
      <c r="A50" s="13"/>
      <c r="B50" s="13"/>
      <c r="C50" s="16">
        <v>7</v>
      </c>
      <c r="D50" s="17">
        <v>20.9092101912903</v>
      </c>
      <c r="E50" s="19">
        <f t="shared" si="38"/>
        <v>18.9465158903333</v>
      </c>
      <c r="F50" s="16" t="s">
        <v>73</v>
      </c>
      <c r="G50" s="13">
        <v>8</v>
      </c>
      <c r="H50" s="18">
        <f t="shared" si="21"/>
        <v>20.9092101912903</v>
      </c>
      <c r="I50" s="18">
        <f t="shared" si="22"/>
        <v>294.05921019129</v>
      </c>
      <c r="J50" s="18">
        <f t="shared" si="23"/>
        <v>0.219780950285769</v>
      </c>
      <c r="K50" s="18">
        <f t="shared" si="24"/>
        <v>7.70910416666667</v>
      </c>
      <c r="L50" s="18">
        <f t="shared" si="25"/>
        <v>0.0770910416666667</v>
      </c>
      <c r="M50" s="13" t="s">
        <v>73</v>
      </c>
      <c r="N50" s="13"/>
      <c r="O50" s="18">
        <f t="shared" si="39"/>
        <v>0.261849094711729</v>
      </c>
      <c r="P50" s="18">
        <f t="shared" si="26"/>
        <v>0.057549442867212</v>
      </c>
      <c r="Q50" s="23">
        <f t="shared" si="27"/>
        <v>0.0106466469304342</v>
      </c>
      <c r="R50" s="18">
        <f t="shared" si="28"/>
        <v>0.0142618427083333</v>
      </c>
      <c r="S50" s="24">
        <f t="shared" si="29"/>
        <v>0.746512715654428</v>
      </c>
      <c r="T50" s="3">
        <v>0.01</v>
      </c>
      <c r="U50" s="25">
        <f t="shared" si="30"/>
        <v>0.00746512715654428</v>
      </c>
      <c r="V50" s="24"/>
      <c r="W50" s="3"/>
      <c r="X50" s="25"/>
      <c r="Y50" s="27">
        <v>0.04</v>
      </c>
      <c r="Z50" s="3">
        <v>0.49</v>
      </c>
      <c r="AA50" s="26">
        <f t="shared" si="31"/>
        <v>0.0196</v>
      </c>
      <c r="AB50" s="3"/>
      <c r="AC50" s="3"/>
      <c r="AD50" s="26"/>
      <c r="AE50" s="24"/>
      <c r="AF50" s="3"/>
      <c r="AG50" s="25"/>
      <c r="AH50" s="24"/>
      <c r="AI50" s="3"/>
      <c r="AJ50" s="25"/>
      <c r="AK50" s="26"/>
      <c r="AL50" s="26"/>
      <c r="AM50" s="26"/>
      <c r="AN50" s="3">
        <v>0.015</v>
      </c>
      <c r="AO50" s="3">
        <v>0.5</v>
      </c>
      <c r="AP50" s="3">
        <f t="shared" si="32"/>
        <v>0.0075</v>
      </c>
      <c r="AQ50" s="1">
        <f t="shared" si="33"/>
        <v>0.0345651271565443</v>
      </c>
      <c r="AR50" s="28">
        <f t="shared" si="34"/>
        <v>7.70910416666667</v>
      </c>
      <c r="AS50" s="1">
        <f t="shared" si="35"/>
        <v>0.185</v>
      </c>
      <c r="AT50" s="2">
        <f t="shared" si="36"/>
        <v>751.29301369863</v>
      </c>
      <c r="AU50" s="1">
        <f t="shared" si="37"/>
        <v>248140.672153836</v>
      </c>
    </row>
    <row r="51" s="1" customFormat="1" spans="1:47">
      <c r="A51" s="13"/>
      <c r="B51" s="13"/>
      <c r="C51" s="16">
        <v>8</v>
      </c>
      <c r="D51" s="17">
        <v>19.9427852645161</v>
      </c>
      <c r="E51" s="19">
        <f t="shared" si="38"/>
        <v>20.9092101912903</v>
      </c>
      <c r="F51" s="16" t="s">
        <v>73</v>
      </c>
      <c r="G51" s="13">
        <v>9</v>
      </c>
      <c r="H51" s="18">
        <f t="shared" si="21"/>
        <v>19.9427852645161</v>
      </c>
      <c r="I51" s="18">
        <f t="shared" si="22"/>
        <v>293.092785264516</v>
      </c>
      <c r="J51" s="18">
        <f t="shared" si="23"/>
        <v>0.197048747582137</v>
      </c>
      <c r="K51" s="18">
        <f t="shared" si="24"/>
        <v>7.70910416666667</v>
      </c>
      <c r="L51" s="18">
        <f t="shared" si="25"/>
        <v>0.0770910416666667</v>
      </c>
      <c r="M51" s="13" t="s">
        <v>73</v>
      </c>
      <c r="N51" s="13"/>
      <c r="O51" s="18">
        <f t="shared" si="39"/>
        <v>0.281390693511183</v>
      </c>
      <c r="P51" s="18">
        <f t="shared" si="26"/>
        <v>0.0554476837376476</v>
      </c>
      <c r="Q51" s="23">
        <f t="shared" si="27"/>
        <v>0.0102578214914648</v>
      </c>
      <c r="R51" s="18">
        <f t="shared" si="28"/>
        <v>0.0142618427083333</v>
      </c>
      <c r="S51" s="24">
        <f t="shared" si="29"/>
        <v>0.719249377604695</v>
      </c>
      <c r="T51" s="3">
        <v>0.01</v>
      </c>
      <c r="U51" s="25">
        <f t="shared" si="30"/>
        <v>0.00719249377604695</v>
      </c>
      <c r="V51" s="24"/>
      <c r="W51" s="3"/>
      <c r="X51" s="25"/>
      <c r="Y51" s="27">
        <v>0.04</v>
      </c>
      <c r="Z51" s="3">
        <v>0.49</v>
      </c>
      <c r="AA51" s="26">
        <f t="shared" si="31"/>
        <v>0.0196</v>
      </c>
      <c r="AB51" s="3"/>
      <c r="AC51" s="3"/>
      <c r="AD51" s="26"/>
      <c r="AE51" s="24"/>
      <c r="AF51" s="3"/>
      <c r="AG51" s="25"/>
      <c r="AH51" s="24"/>
      <c r="AI51" s="3"/>
      <c r="AJ51" s="25"/>
      <c r="AL51" s="26"/>
      <c r="AM51" s="26"/>
      <c r="AN51" s="3">
        <v>0.015</v>
      </c>
      <c r="AO51" s="3">
        <v>0.5</v>
      </c>
      <c r="AP51" s="3">
        <f t="shared" si="32"/>
        <v>0.0075</v>
      </c>
      <c r="AQ51" s="1">
        <f t="shared" si="33"/>
        <v>0.0342924937760469</v>
      </c>
      <c r="AR51" s="28">
        <f t="shared" si="34"/>
        <v>7.70910416666667</v>
      </c>
      <c r="AS51" s="1">
        <f t="shared" si="35"/>
        <v>0.185</v>
      </c>
      <c r="AT51" s="2">
        <f t="shared" si="36"/>
        <v>751.29301369863</v>
      </c>
      <c r="AU51" s="1">
        <f t="shared" si="37"/>
        <v>246183.455853668</v>
      </c>
    </row>
    <row r="52" s="1" customFormat="1" spans="1:47">
      <c r="A52" s="13"/>
      <c r="B52" s="13"/>
      <c r="C52" s="16">
        <v>9</v>
      </c>
      <c r="D52" s="17">
        <v>14.3442027028667</v>
      </c>
      <c r="E52" s="19">
        <f t="shared" si="38"/>
        <v>19.9427852645161</v>
      </c>
      <c r="F52" s="16" t="s">
        <v>73</v>
      </c>
      <c r="G52" s="13">
        <v>10</v>
      </c>
      <c r="H52" s="18">
        <f t="shared" si="21"/>
        <v>14.3442027028667</v>
      </c>
      <c r="I52" s="18">
        <f t="shared" si="22"/>
        <v>287.494202702867</v>
      </c>
      <c r="J52" s="18">
        <f t="shared" si="23"/>
        <v>0.103184398132237</v>
      </c>
      <c r="K52" s="18">
        <f t="shared" si="24"/>
        <v>7.70910416666667</v>
      </c>
      <c r="L52" s="18">
        <f t="shared" si="25"/>
        <v>0.0770910416666667</v>
      </c>
      <c r="M52" s="13" t="s">
        <v>73</v>
      </c>
      <c r="N52" s="13"/>
      <c r="O52" s="18">
        <f t="shared" si="39"/>
        <v>0.303034051440202</v>
      </c>
      <c r="P52" s="18">
        <f t="shared" si="26"/>
        <v>0.0312683862114306</v>
      </c>
      <c r="Q52" s="23">
        <f t="shared" si="27"/>
        <v>0.00578465144911466</v>
      </c>
      <c r="R52" s="18">
        <f t="shared" si="28"/>
        <v>0.0142618427083333</v>
      </c>
      <c r="S52" s="24">
        <f t="shared" si="29"/>
        <v>0.405603368892481</v>
      </c>
      <c r="T52" s="3">
        <v>0.01</v>
      </c>
      <c r="U52" s="25">
        <f t="shared" si="30"/>
        <v>0.00405603368892481</v>
      </c>
      <c r="V52" s="24"/>
      <c r="W52" s="3"/>
      <c r="X52" s="25"/>
      <c r="Y52" s="27">
        <v>0.02</v>
      </c>
      <c r="Z52" s="3">
        <v>0.49</v>
      </c>
      <c r="AA52" s="26">
        <f t="shared" si="31"/>
        <v>0.0098</v>
      </c>
      <c r="AB52" s="3"/>
      <c r="AC52" s="3"/>
      <c r="AD52" s="26"/>
      <c r="AE52" s="24"/>
      <c r="AF52" s="3"/>
      <c r="AG52" s="25"/>
      <c r="AH52" s="24"/>
      <c r="AI52" s="3"/>
      <c r="AJ52" s="25"/>
      <c r="AK52" s="26"/>
      <c r="AL52" s="26"/>
      <c r="AM52" s="26"/>
      <c r="AN52" s="3">
        <v>0.01</v>
      </c>
      <c r="AO52" s="3">
        <v>0.5</v>
      </c>
      <c r="AP52" s="3">
        <f t="shared" si="32"/>
        <v>0.005</v>
      </c>
      <c r="AQ52" s="1">
        <f t="shared" si="33"/>
        <v>0.0188560336889248</v>
      </c>
      <c r="AR52" s="28">
        <f t="shared" si="34"/>
        <v>7.70910416666667</v>
      </c>
      <c r="AS52" s="1">
        <f t="shared" si="35"/>
        <v>0.185</v>
      </c>
      <c r="AT52" s="2">
        <f t="shared" si="36"/>
        <v>751.29301369863</v>
      </c>
      <c r="AU52" s="1">
        <f t="shared" si="37"/>
        <v>135366.16985479</v>
      </c>
    </row>
    <row r="53" s="1" customFormat="1" spans="1:47">
      <c r="A53" s="13"/>
      <c r="B53" s="13"/>
      <c r="C53" s="16">
        <v>10</v>
      </c>
      <c r="D53" s="17">
        <v>6.28602430841936</v>
      </c>
      <c r="E53" s="19">
        <f t="shared" si="38"/>
        <v>14.3442027028667</v>
      </c>
      <c r="F53" s="16" t="s">
        <v>73</v>
      </c>
      <c r="G53" s="13">
        <v>11</v>
      </c>
      <c r="H53" s="18">
        <f t="shared" si="21"/>
        <v>6.28602430841936</v>
      </c>
      <c r="I53" s="18">
        <f t="shared" si="22"/>
        <v>279.436024308419</v>
      </c>
      <c r="J53" s="18">
        <f t="shared" si="23"/>
        <v>0.0388560078720544</v>
      </c>
      <c r="K53" s="18">
        <f t="shared" si="24"/>
        <v>7.70910416666667</v>
      </c>
      <c r="L53" s="18">
        <f t="shared" si="25"/>
        <v>0.0770910416666667</v>
      </c>
      <c r="M53" s="13" t="s">
        <v>75</v>
      </c>
      <c r="N53" s="18">
        <f>(O52-P52)*$C$22/100</f>
        <v>0.258177381967333</v>
      </c>
      <c r="O53" s="18">
        <f t="shared" si="39"/>
        <v>0.0906793249281053</v>
      </c>
      <c r="P53" s="18">
        <f t="shared" si="26"/>
        <v>0.00352343656323904</v>
      </c>
      <c r="Q53" s="23">
        <f t="shared" si="27"/>
        <v>0.000651835764199222</v>
      </c>
      <c r="R53" s="18">
        <f t="shared" si="28"/>
        <v>0.0142618427083333</v>
      </c>
      <c r="S53" s="24">
        <f t="shared" si="29"/>
        <v>0.0457048768192029</v>
      </c>
      <c r="T53" s="3">
        <v>0.01</v>
      </c>
      <c r="U53" s="25">
        <f t="shared" si="30"/>
        <v>0.000457048768192029</v>
      </c>
      <c r="V53" s="24"/>
      <c r="W53" s="3"/>
      <c r="X53" s="25"/>
      <c r="Y53" s="27">
        <v>0.02</v>
      </c>
      <c r="Z53" s="3">
        <v>0.49</v>
      </c>
      <c r="AA53" s="26">
        <f t="shared" si="31"/>
        <v>0.0098</v>
      </c>
      <c r="AB53" s="3"/>
      <c r="AC53" s="3"/>
      <c r="AD53" s="26"/>
      <c r="AE53" s="24"/>
      <c r="AF53" s="3"/>
      <c r="AG53" s="25"/>
      <c r="AH53" s="24"/>
      <c r="AI53" s="3"/>
      <c r="AJ53" s="25"/>
      <c r="AL53" s="26"/>
      <c r="AM53" s="26"/>
      <c r="AN53" s="3">
        <v>0.01</v>
      </c>
      <c r="AO53" s="3">
        <v>0.5</v>
      </c>
      <c r="AP53" s="3">
        <f t="shared" si="32"/>
        <v>0.005</v>
      </c>
      <c r="AQ53" s="1">
        <f t="shared" si="33"/>
        <v>0.015257048768192</v>
      </c>
      <c r="AR53" s="28">
        <f t="shared" si="34"/>
        <v>7.70910416666667</v>
      </c>
      <c r="AS53" s="1">
        <f t="shared" si="35"/>
        <v>0.185</v>
      </c>
      <c r="AT53" s="2">
        <f t="shared" si="36"/>
        <v>751.29301369863</v>
      </c>
      <c r="AU53" s="1">
        <f t="shared" si="37"/>
        <v>109529.304471436</v>
      </c>
    </row>
    <row r="54" s="1" customFormat="1" spans="1:48">
      <c r="A54" s="13"/>
      <c r="B54" s="13"/>
      <c r="C54" s="16">
        <v>11</v>
      </c>
      <c r="D54" s="17">
        <v>-1.9397931271</v>
      </c>
      <c r="E54" s="19">
        <f t="shared" si="38"/>
        <v>6.28602430841936</v>
      </c>
      <c r="F54" s="16" t="s">
        <v>75</v>
      </c>
      <c r="G54" s="13">
        <v>12</v>
      </c>
      <c r="H54" s="18">
        <f t="shared" si="21"/>
        <v>-1.9397931271</v>
      </c>
      <c r="I54" s="18">
        <f t="shared" si="22"/>
        <v>271.2102068729</v>
      </c>
      <c r="J54" s="18">
        <f t="shared" si="23"/>
        <v>0.0135045897152301</v>
      </c>
      <c r="K54" s="18">
        <f t="shared" si="24"/>
        <v>7.70910416666667</v>
      </c>
      <c r="L54" s="18">
        <f t="shared" si="25"/>
        <v>0.0770910416666667</v>
      </c>
      <c r="M54" s="13" t="s">
        <v>73</v>
      </c>
      <c r="N54" s="13"/>
      <c r="O54" s="18">
        <f t="shared" si="39"/>
        <v>0.164246930031533</v>
      </c>
      <c r="P54" s="18">
        <f t="shared" si="26"/>
        <v>0.00221808740206196</v>
      </c>
      <c r="Q54" s="23">
        <f t="shared" si="27"/>
        <v>0.000410346169381462</v>
      </c>
      <c r="R54" s="18">
        <f t="shared" si="28"/>
        <v>0.0142618427083333</v>
      </c>
      <c r="S54" s="24">
        <f t="shared" si="29"/>
        <v>0.0287723106875728</v>
      </c>
      <c r="T54" s="3">
        <v>0.01</v>
      </c>
      <c r="U54" s="25">
        <f t="shared" si="30"/>
        <v>0.000287723106875728</v>
      </c>
      <c r="V54" s="24"/>
      <c r="W54" s="3"/>
      <c r="X54" s="25"/>
      <c r="Y54" s="27">
        <v>0.02</v>
      </c>
      <c r="Z54" s="3">
        <v>0.49</v>
      </c>
      <c r="AA54" s="26">
        <f t="shared" si="31"/>
        <v>0.0098</v>
      </c>
      <c r="AB54" s="3"/>
      <c r="AC54" s="3"/>
      <c r="AD54" s="26"/>
      <c r="AE54" s="24"/>
      <c r="AF54" s="3"/>
      <c r="AG54" s="25"/>
      <c r="AH54" s="24"/>
      <c r="AI54" s="3"/>
      <c r="AJ54" s="25"/>
      <c r="AK54" s="26"/>
      <c r="AL54" s="26"/>
      <c r="AM54" s="26"/>
      <c r="AN54" s="3">
        <v>0.01</v>
      </c>
      <c r="AO54" s="3">
        <v>0.5</v>
      </c>
      <c r="AP54" s="3">
        <f t="shared" si="32"/>
        <v>0.005</v>
      </c>
      <c r="AQ54" s="1">
        <f t="shared" si="33"/>
        <v>0.0150877231068757</v>
      </c>
      <c r="AR54" s="28">
        <f t="shared" si="34"/>
        <v>7.70910416666667</v>
      </c>
      <c r="AS54" s="1">
        <f t="shared" si="35"/>
        <v>0.185</v>
      </c>
      <c r="AT54" s="2">
        <f t="shared" si="36"/>
        <v>751.29301369863</v>
      </c>
      <c r="AU54" s="1">
        <f t="shared" si="37"/>
        <v>108313.727186803</v>
      </c>
      <c r="AV54" s="1">
        <f>SUM(AU43:AU54)</f>
        <v>1742492.83582647</v>
      </c>
    </row>
    <row r="55" s="1" customFormat="1" spans="1:46">
      <c r="A55" s="13"/>
      <c r="B55" s="13"/>
      <c r="C55" s="16">
        <v>12</v>
      </c>
      <c r="D55" s="17">
        <v>-11.1148165983226</v>
      </c>
      <c r="E55" s="19">
        <f t="shared" si="38"/>
        <v>-1.9397931271</v>
      </c>
      <c r="F55" s="16" t="s">
        <v>73</v>
      </c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AT55" s="2"/>
    </row>
    <row r="56" s="1" customFormat="1" spans="46:46">
      <c r="AT56" s="2"/>
    </row>
    <row r="57" s="1" customFormat="1" spans="19:77">
      <c r="S57" s="22" t="s">
        <v>45</v>
      </c>
      <c r="T57" s="22"/>
      <c r="U57" s="22"/>
      <c r="V57" s="22" t="s">
        <v>46</v>
      </c>
      <c r="W57" s="22" t="s">
        <v>47</v>
      </c>
      <c r="X57" s="22" t="s">
        <v>48</v>
      </c>
      <c r="Y57" s="22" t="s">
        <v>49</v>
      </c>
      <c r="Z57" s="22" t="s">
        <v>50</v>
      </c>
      <c r="AA57" s="22" t="s">
        <v>51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</row>
    <row r="58" s="1" customFormat="1" spans="1:77">
      <c r="A58" s="15" t="s">
        <v>5</v>
      </c>
      <c r="B58" s="15"/>
      <c r="C58" s="16" t="s">
        <v>53</v>
      </c>
      <c r="D58" s="16" t="s">
        <v>54</v>
      </c>
      <c r="E58" s="16" t="s">
        <v>55</v>
      </c>
      <c r="F58" s="16" t="s">
        <v>56</v>
      </c>
      <c r="G58" s="13" t="s">
        <v>53</v>
      </c>
      <c r="H58" s="13" t="s">
        <v>55</v>
      </c>
      <c r="I58" s="13" t="s">
        <v>57</v>
      </c>
      <c r="J58" s="13" t="s">
        <v>58</v>
      </c>
      <c r="K58" s="21" t="s">
        <v>59</v>
      </c>
      <c r="L58" s="21" t="s">
        <v>60</v>
      </c>
      <c r="M58" s="13" t="s">
        <v>61</v>
      </c>
      <c r="N58" s="21" t="s">
        <v>62</v>
      </c>
      <c r="O58" s="13" t="s">
        <v>63</v>
      </c>
      <c r="P58" s="13" t="s">
        <v>64</v>
      </c>
      <c r="Q58" s="21" t="s">
        <v>65</v>
      </c>
      <c r="R58" s="21" t="s">
        <v>66</v>
      </c>
      <c r="S58" s="4" t="s">
        <v>12</v>
      </c>
      <c r="T58" s="3" t="s">
        <v>13</v>
      </c>
      <c r="U58" s="3"/>
      <c r="V58" s="3" t="s">
        <v>76</v>
      </c>
      <c r="W58" s="3" t="s">
        <v>76</v>
      </c>
      <c r="X58" s="3" t="s">
        <v>76</v>
      </c>
      <c r="Y58" s="3" t="s">
        <v>76</v>
      </c>
      <c r="Z58" s="3" t="s">
        <v>76</v>
      </c>
      <c r="AA58" s="3" t="s">
        <v>76</v>
      </c>
      <c r="AB58" s="2" t="s">
        <v>77</v>
      </c>
      <c r="AC58" s="1" t="s">
        <v>68</v>
      </c>
      <c r="AD58" s="1" t="s">
        <v>38</v>
      </c>
      <c r="AE58" s="1" t="s">
        <v>69</v>
      </c>
      <c r="AF58" s="1" t="s">
        <v>70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="1" customFormat="1" spans="1:78">
      <c r="A59" s="13" t="s">
        <v>71</v>
      </c>
      <c r="B59" s="13">
        <f>F7</f>
        <v>134.758</v>
      </c>
      <c r="C59" s="16" t="s">
        <v>72</v>
      </c>
      <c r="D59" s="17">
        <v>-10.7670349256129</v>
      </c>
      <c r="E59" s="16"/>
      <c r="F59" s="16"/>
      <c r="G59" s="13">
        <v>1</v>
      </c>
      <c r="H59" s="18">
        <f t="shared" ref="H59:H70" si="40">E60</f>
        <v>-10.7670349256129</v>
      </c>
      <c r="I59" s="18">
        <f t="shared" ref="I59:I70" si="41">H59+273.15</f>
        <v>262.382965074387</v>
      </c>
      <c r="J59" s="18">
        <f t="shared" ref="J59:J70" si="42">EXP(($C$16*(I59-$C$14))/($C$17*I59*$C$14))</f>
        <v>0.00403585515232311</v>
      </c>
      <c r="K59" s="18">
        <f t="shared" ref="K59:K70" si="43">$B$59/12</f>
        <v>11.2298333333333</v>
      </c>
      <c r="L59" s="18">
        <f t="shared" ref="L59:L70" si="44">K59*$B$60/100</f>
        <v>3.032055</v>
      </c>
      <c r="M59" s="13" t="s">
        <v>73</v>
      </c>
      <c r="N59" s="13"/>
      <c r="O59" s="18">
        <f>L59</f>
        <v>3.032055</v>
      </c>
      <c r="P59" s="18">
        <f t="shared" ref="P59:P70" si="45">O59*J59</f>
        <v>0.012236934793877</v>
      </c>
      <c r="Q59" s="23">
        <f t="shared" ref="Q59:Q70" si="46">P59*$B$61</f>
        <v>0.00354871109022434</v>
      </c>
      <c r="R59" s="18">
        <f t="shared" ref="R59:R70" si="47">L59*$B$61</f>
        <v>0.87929595</v>
      </c>
      <c r="S59" s="24">
        <f t="shared" ref="S59:S70" si="48">Q59/R59</f>
        <v>0.00403585515232311</v>
      </c>
      <c r="T59" s="3">
        <v>0.27</v>
      </c>
      <c r="U59" s="25">
        <f t="shared" ref="U59:U70" si="49">S59*T59</f>
        <v>0.00108968089112724</v>
      </c>
      <c r="V59" s="3">
        <v>180.9</v>
      </c>
      <c r="W59" s="26">
        <v>6</v>
      </c>
      <c r="X59" s="26">
        <v>3</v>
      </c>
      <c r="Y59" s="26">
        <v>0.3</v>
      </c>
      <c r="Z59" s="26">
        <v>6</v>
      </c>
      <c r="AA59" s="3">
        <v>30.2</v>
      </c>
      <c r="AB59" s="2">
        <f t="shared" ref="AB59:AB70" si="50">U59*0.67*AD59+(V59+W59+X59+Y59+Z59+AA59)/1000</f>
        <v>0.226611724997146</v>
      </c>
      <c r="AC59" s="28">
        <f t="shared" ref="AC59:AC70" si="51">$B$59/12</f>
        <v>11.2298333333333</v>
      </c>
      <c r="AD59" s="1">
        <f t="shared" ref="AD59:AD70" si="52">$B$61</f>
        <v>0.29</v>
      </c>
      <c r="AE59" s="29">
        <f t="shared" ref="AE59:AE70" si="53">$E$7/12</f>
        <v>23.7599975867284</v>
      </c>
      <c r="AF59" s="1">
        <f t="shared" ref="AF59:AF70" si="54">AE59*10000*AC59*AB59</f>
        <v>604647.246762653</v>
      </c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 s="3"/>
    </row>
    <row r="60" s="1" customFormat="1" spans="1:78">
      <c r="A60" s="13" t="s">
        <v>74</v>
      </c>
      <c r="B60" s="13">
        <v>27</v>
      </c>
      <c r="C60" s="16">
        <v>1</v>
      </c>
      <c r="D60" s="17">
        <v>-16.8114605651613</v>
      </c>
      <c r="E60" s="19">
        <f t="shared" ref="E60:E71" si="55">D59</f>
        <v>-10.7670349256129</v>
      </c>
      <c r="F60" s="16" t="s">
        <v>73</v>
      </c>
      <c r="G60" s="13">
        <v>2</v>
      </c>
      <c r="H60" s="18">
        <f t="shared" si="40"/>
        <v>-16.8114605651613</v>
      </c>
      <c r="I60" s="18">
        <f t="shared" si="41"/>
        <v>256.338539434839</v>
      </c>
      <c r="J60" s="18">
        <f t="shared" si="42"/>
        <v>0.00168234995406867</v>
      </c>
      <c r="K60" s="18">
        <f t="shared" si="43"/>
        <v>11.2298333333333</v>
      </c>
      <c r="L60" s="18">
        <f t="shared" si="44"/>
        <v>3.032055</v>
      </c>
      <c r="M60" s="13" t="s">
        <v>73</v>
      </c>
      <c r="N60" s="13"/>
      <c r="O60" s="18">
        <f t="shared" ref="O60:O70" si="56">L60+O59-P59-N60</f>
        <v>6.05187306520612</v>
      </c>
      <c r="P60" s="18">
        <f t="shared" si="45"/>
        <v>0.0101813683732789</v>
      </c>
      <c r="Q60" s="23">
        <f t="shared" si="46"/>
        <v>0.00295259682825089</v>
      </c>
      <c r="R60" s="18">
        <f t="shared" si="47"/>
        <v>0.87929595</v>
      </c>
      <c r="S60" s="24">
        <f t="shared" si="48"/>
        <v>0.0033579101874072</v>
      </c>
      <c r="T60" s="3">
        <v>0.27</v>
      </c>
      <c r="U60" s="25">
        <f t="shared" si="49"/>
        <v>0.000906635750599945</v>
      </c>
      <c r="V60" s="3">
        <v>180.9</v>
      </c>
      <c r="W60" s="26">
        <v>6</v>
      </c>
      <c r="X60" s="26">
        <v>3</v>
      </c>
      <c r="Y60" s="26">
        <v>0.3</v>
      </c>
      <c r="Z60" s="26">
        <v>6</v>
      </c>
      <c r="AA60" s="3">
        <v>30.2</v>
      </c>
      <c r="AB60" s="2">
        <f t="shared" si="50"/>
        <v>0.226576159326342</v>
      </c>
      <c r="AC60" s="28">
        <f t="shared" si="51"/>
        <v>11.2298333333333</v>
      </c>
      <c r="AD60" s="1">
        <f t="shared" si="52"/>
        <v>0.29</v>
      </c>
      <c r="AE60" s="29">
        <f t="shared" si="53"/>
        <v>23.7599975867284</v>
      </c>
      <c r="AF60" s="1">
        <f t="shared" si="54"/>
        <v>604552.350150699</v>
      </c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 s="3"/>
    </row>
    <row r="61" s="1" customFormat="1" spans="1:78">
      <c r="A61" s="13" t="s">
        <v>38</v>
      </c>
      <c r="B61" s="13">
        <f>H7</f>
        <v>0.29</v>
      </c>
      <c r="C61" s="16">
        <v>2</v>
      </c>
      <c r="D61" s="17">
        <v>-6.52627460764286</v>
      </c>
      <c r="E61" s="19">
        <f t="shared" si="55"/>
        <v>-16.8114605651613</v>
      </c>
      <c r="F61" s="16" t="s">
        <v>73</v>
      </c>
      <c r="G61" s="13">
        <v>3</v>
      </c>
      <c r="H61" s="18">
        <f t="shared" si="40"/>
        <v>-6.52627460764286</v>
      </c>
      <c r="I61" s="18">
        <f t="shared" si="41"/>
        <v>266.623725392357</v>
      </c>
      <c r="J61" s="18">
        <f t="shared" si="42"/>
        <v>0.00728234813308375</v>
      </c>
      <c r="K61" s="18">
        <f t="shared" si="43"/>
        <v>11.2298333333333</v>
      </c>
      <c r="L61" s="18">
        <f t="shared" si="44"/>
        <v>3.032055</v>
      </c>
      <c r="M61" s="13" t="s">
        <v>73</v>
      </c>
      <c r="N61" s="13"/>
      <c r="O61" s="18">
        <f t="shared" si="56"/>
        <v>9.07374669683284</v>
      </c>
      <c r="P61" s="18">
        <f t="shared" si="45"/>
        <v>0.0660781823177555</v>
      </c>
      <c r="Q61" s="23">
        <f t="shared" si="46"/>
        <v>0.0191626728721491</v>
      </c>
      <c r="R61" s="18">
        <f t="shared" si="47"/>
        <v>0.87929595</v>
      </c>
      <c r="S61" s="24">
        <f t="shared" si="48"/>
        <v>0.021793200426033</v>
      </c>
      <c r="T61" s="3">
        <v>0.27</v>
      </c>
      <c r="U61" s="25">
        <f t="shared" si="49"/>
        <v>0.00588416411502891</v>
      </c>
      <c r="V61" s="3">
        <v>180.9</v>
      </c>
      <c r="W61" s="26">
        <v>6</v>
      </c>
      <c r="X61" s="26">
        <v>3</v>
      </c>
      <c r="Y61" s="26">
        <v>0.3</v>
      </c>
      <c r="Z61" s="26">
        <v>6</v>
      </c>
      <c r="AA61" s="3">
        <v>30.2</v>
      </c>
      <c r="AB61" s="2">
        <f t="shared" si="50"/>
        <v>0.22754329308755</v>
      </c>
      <c r="AC61" s="28">
        <f t="shared" si="51"/>
        <v>11.2298333333333</v>
      </c>
      <c r="AD61" s="1">
        <f t="shared" si="52"/>
        <v>0.29</v>
      </c>
      <c r="AE61" s="29">
        <f t="shared" si="53"/>
        <v>23.7599975867284</v>
      </c>
      <c r="AF61" s="1">
        <f t="shared" si="54"/>
        <v>607132.86431418</v>
      </c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 s="3"/>
    </row>
    <row r="62" s="1" customFormat="1" spans="1:78">
      <c r="A62" s="13"/>
      <c r="B62" s="13"/>
      <c r="C62" s="16">
        <v>3</v>
      </c>
      <c r="D62" s="17">
        <v>-2.81274909454839</v>
      </c>
      <c r="E62" s="19">
        <f t="shared" si="55"/>
        <v>-6.52627460764286</v>
      </c>
      <c r="F62" s="16" t="s">
        <v>73</v>
      </c>
      <c r="G62" s="13">
        <v>4</v>
      </c>
      <c r="H62" s="18">
        <f t="shared" si="40"/>
        <v>-2.81274909454839</v>
      </c>
      <c r="I62" s="18">
        <f t="shared" si="41"/>
        <v>270.337250905452</v>
      </c>
      <c r="J62" s="18">
        <f t="shared" si="42"/>
        <v>0.0120263432533406</v>
      </c>
      <c r="K62" s="18">
        <f t="shared" si="43"/>
        <v>11.2298333333333</v>
      </c>
      <c r="L62" s="18">
        <f t="shared" si="44"/>
        <v>3.032055</v>
      </c>
      <c r="M62" s="13" t="s">
        <v>73</v>
      </c>
      <c r="N62" s="13"/>
      <c r="O62" s="18">
        <f t="shared" si="56"/>
        <v>12.0397235145151</v>
      </c>
      <c r="P62" s="18">
        <f t="shared" si="45"/>
        <v>0.144793847660875</v>
      </c>
      <c r="Q62" s="23">
        <f t="shared" si="46"/>
        <v>0.0419902158216537</v>
      </c>
      <c r="R62" s="18">
        <f t="shared" si="47"/>
        <v>0.87929595</v>
      </c>
      <c r="S62" s="24">
        <f t="shared" si="48"/>
        <v>0.0477543605445398</v>
      </c>
      <c r="T62" s="3">
        <v>0.27</v>
      </c>
      <c r="U62" s="25">
        <f t="shared" si="49"/>
        <v>0.0128936773470258</v>
      </c>
      <c r="V62" s="3">
        <v>180.9</v>
      </c>
      <c r="W62" s="26">
        <v>6</v>
      </c>
      <c r="X62" s="26">
        <v>3</v>
      </c>
      <c r="Y62" s="26">
        <v>0.3</v>
      </c>
      <c r="Z62" s="26">
        <v>6</v>
      </c>
      <c r="AA62" s="3">
        <v>30.2</v>
      </c>
      <c r="AB62" s="2">
        <f t="shared" si="50"/>
        <v>0.228905241508527</v>
      </c>
      <c r="AC62" s="28">
        <f t="shared" si="51"/>
        <v>11.2298333333333</v>
      </c>
      <c r="AD62" s="1">
        <f t="shared" si="52"/>
        <v>0.29</v>
      </c>
      <c r="AE62" s="29">
        <f t="shared" si="53"/>
        <v>23.7599975867284</v>
      </c>
      <c r="AF62" s="1">
        <f t="shared" si="54"/>
        <v>610766.826162301</v>
      </c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 s="3"/>
    </row>
    <row r="63" s="1" customFormat="1" spans="1:78">
      <c r="A63" s="13"/>
      <c r="B63" s="13"/>
      <c r="C63" s="16">
        <v>4</v>
      </c>
      <c r="D63" s="17">
        <v>9.69678457513334</v>
      </c>
      <c r="E63" s="19">
        <f t="shared" si="55"/>
        <v>-2.81274909454839</v>
      </c>
      <c r="F63" s="16" t="s">
        <v>73</v>
      </c>
      <c r="G63" s="13">
        <v>5</v>
      </c>
      <c r="H63" s="18">
        <f t="shared" si="40"/>
        <v>9.69678457513334</v>
      </c>
      <c r="I63" s="18">
        <f t="shared" si="41"/>
        <v>282.846784575133</v>
      </c>
      <c r="J63" s="18">
        <f t="shared" si="42"/>
        <v>0.0591478781631769</v>
      </c>
      <c r="K63" s="18">
        <f t="shared" si="43"/>
        <v>11.2298333333333</v>
      </c>
      <c r="L63" s="18">
        <f t="shared" si="44"/>
        <v>3.032055</v>
      </c>
      <c r="M63" s="13" t="s">
        <v>75</v>
      </c>
      <c r="N63" s="18">
        <f>(O62-P62)*$C$22/100</f>
        <v>11.3001831835115</v>
      </c>
      <c r="O63" s="18">
        <f t="shared" si="56"/>
        <v>3.62680148334271</v>
      </c>
      <c r="P63" s="18">
        <f t="shared" si="45"/>
        <v>0.214517612258784</v>
      </c>
      <c r="Q63" s="23">
        <f t="shared" si="46"/>
        <v>0.0622101075550473</v>
      </c>
      <c r="R63" s="18">
        <f t="shared" si="47"/>
        <v>0.87929595</v>
      </c>
      <c r="S63" s="24">
        <f t="shared" si="48"/>
        <v>0.0707499079860965</v>
      </c>
      <c r="T63" s="3">
        <v>0.27</v>
      </c>
      <c r="U63" s="25">
        <f t="shared" si="49"/>
        <v>0.0191024751562461</v>
      </c>
      <c r="V63" s="3">
        <v>180.9</v>
      </c>
      <c r="W63" s="26">
        <v>6</v>
      </c>
      <c r="X63" s="26">
        <v>3</v>
      </c>
      <c r="Y63" s="26">
        <v>0.3</v>
      </c>
      <c r="Z63" s="26">
        <v>6</v>
      </c>
      <c r="AA63" s="3">
        <v>30.2</v>
      </c>
      <c r="AB63" s="2">
        <f t="shared" si="50"/>
        <v>0.230111610922859</v>
      </c>
      <c r="AC63" s="28">
        <f t="shared" si="51"/>
        <v>11.2298333333333</v>
      </c>
      <c r="AD63" s="1">
        <f t="shared" si="52"/>
        <v>0.29</v>
      </c>
      <c r="AE63" s="29">
        <f t="shared" si="53"/>
        <v>23.7599975867284</v>
      </c>
      <c r="AF63" s="1">
        <f t="shared" si="54"/>
        <v>613985.670840189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 s="3"/>
    </row>
    <row r="64" s="1" customFormat="1" spans="1:78">
      <c r="A64" s="13"/>
      <c r="B64" s="13"/>
      <c r="C64" s="16">
        <v>5</v>
      </c>
      <c r="D64" s="17">
        <v>14.2580589036452</v>
      </c>
      <c r="E64" s="19">
        <f t="shared" si="55"/>
        <v>9.69678457513334</v>
      </c>
      <c r="F64" s="16" t="s">
        <v>75</v>
      </c>
      <c r="G64" s="13">
        <v>6</v>
      </c>
      <c r="H64" s="18">
        <f t="shared" si="40"/>
        <v>14.2580589036452</v>
      </c>
      <c r="I64" s="18">
        <f t="shared" si="41"/>
        <v>287.408058903645</v>
      </c>
      <c r="J64" s="18">
        <f t="shared" si="42"/>
        <v>0.102142264584926</v>
      </c>
      <c r="K64" s="18">
        <f t="shared" si="43"/>
        <v>11.2298333333333</v>
      </c>
      <c r="L64" s="18">
        <f t="shared" si="44"/>
        <v>3.032055</v>
      </c>
      <c r="M64" s="13" t="s">
        <v>73</v>
      </c>
      <c r="N64" s="13"/>
      <c r="O64" s="18">
        <f t="shared" si="56"/>
        <v>6.44433887108393</v>
      </c>
      <c r="P64" s="18">
        <f t="shared" si="45"/>
        <v>0.658239366045178</v>
      </c>
      <c r="Q64" s="23">
        <f t="shared" si="46"/>
        <v>0.190889416153102</v>
      </c>
      <c r="R64" s="18">
        <f t="shared" si="47"/>
        <v>0.87929595</v>
      </c>
      <c r="S64" s="24">
        <f t="shared" si="48"/>
        <v>0.217093478200487</v>
      </c>
      <c r="T64" s="3">
        <v>0.27</v>
      </c>
      <c r="U64" s="25">
        <f t="shared" si="49"/>
        <v>0.0586152391141315</v>
      </c>
      <c r="V64" s="3">
        <v>180.9</v>
      </c>
      <c r="W64" s="26">
        <v>6</v>
      </c>
      <c r="X64" s="26">
        <v>3</v>
      </c>
      <c r="Y64" s="26">
        <v>0.3</v>
      </c>
      <c r="Z64" s="26">
        <v>6</v>
      </c>
      <c r="AA64" s="3">
        <v>30.2</v>
      </c>
      <c r="AB64" s="2">
        <f t="shared" si="50"/>
        <v>0.237788940959876</v>
      </c>
      <c r="AC64" s="28">
        <f t="shared" si="51"/>
        <v>11.2298333333333</v>
      </c>
      <c r="AD64" s="1">
        <f t="shared" si="52"/>
        <v>0.29</v>
      </c>
      <c r="AE64" s="29">
        <f t="shared" si="53"/>
        <v>23.7599975867284</v>
      </c>
      <c r="AF64" s="1">
        <f t="shared" si="54"/>
        <v>634470.385253925</v>
      </c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 s="3"/>
    </row>
    <row r="65" s="1" customFormat="1" spans="1:78">
      <c r="A65" s="13"/>
      <c r="B65" s="13"/>
      <c r="C65" s="16">
        <v>6</v>
      </c>
      <c r="D65" s="17">
        <v>18.9465158903333</v>
      </c>
      <c r="E65" s="19">
        <f t="shared" si="55"/>
        <v>14.2580589036452</v>
      </c>
      <c r="F65" s="16" t="s">
        <v>73</v>
      </c>
      <c r="G65" s="13">
        <v>7</v>
      </c>
      <c r="H65" s="18">
        <f t="shared" si="40"/>
        <v>18.9465158903333</v>
      </c>
      <c r="I65" s="18">
        <f t="shared" si="41"/>
        <v>292.096515890333</v>
      </c>
      <c r="J65" s="18">
        <f t="shared" si="42"/>
        <v>0.175939999716357</v>
      </c>
      <c r="K65" s="18">
        <f t="shared" si="43"/>
        <v>11.2298333333333</v>
      </c>
      <c r="L65" s="18">
        <f t="shared" si="44"/>
        <v>3.032055</v>
      </c>
      <c r="M65" s="13" t="s">
        <v>73</v>
      </c>
      <c r="N65" s="13"/>
      <c r="O65" s="18">
        <f t="shared" si="56"/>
        <v>8.81815450503875</v>
      </c>
      <c r="P65" s="18">
        <f t="shared" si="45"/>
        <v>1.55146610111531</v>
      </c>
      <c r="Q65" s="23">
        <f t="shared" si="46"/>
        <v>0.44992516932344</v>
      </c>
      <c r="R65" s="18">
        <f t="shared" si="47"/>
        <v>0.87929595</v>
      </c>
      <c r="S65" s="24">
        <f t="shared" si="48"/>
        <v>0.511687980961859</v>
      </c>
      <c r="T65" s="3">
        <v>0.27</v>
      </c>
      <c r="U65" s="25">
        <f t="shared" si="49"/>
        <v>0.138155754859702</v>
      </c>
      <c r="V65" s="3">
        <v>220.1</v>
      </c>
      <c r="W65" s="26">
        <v>12.1</v>
      </c>
      <c r="X65" s="26">
        <v>4.5</v>
      </c>
      <c r="Y65" s="26">
        <v>1.5</v>
      </c>
      <c r="Z65" s="26">
        <v>6.8</v>
      </c>
      <c r="AA65" s="3">
        <v>30.2</v>
      </c>
      <c r="AB65" s="2">
        <f t="shared" si="50"/>
        <v>0.30204366316924</v>
      </c>
      <c r="AC65" s="28">
        <f t="shared" si="51"/>
        <v>11.2298333333333</v>
      </c>
      <c r="AD65" s="1">
        <f t="shared" si="52"/>
        <v>0.29</v>
      </c>
      <c r="AE65" s="29">
        <f t="shared" si="53"/>
        <v>23.7599975867284</v>
      </c>
      <c r="AF65" s="1">
        <f t="shared" si="54"/>
        <v>805915.357379178</v>
      </c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 s="3"/>
    </row>
    <row r="66" s="1" customFormat="1" spans="1:78">
      <c r="A66" s="13"/>
      <c r="B66" s="13"/>
      <c r="C66" s="16">
        <v>7</v>
      </c>
      <c r="D66" s="17">
        <v>20.9092101912903</v>
      </c>
      <c r="E66" s="19">
        <f t="shared" si="55"/>
        <v>18.9465158903333</v>
      </c>
      <c r="F66" s="16" t="s">
        <v>73</v>
      </c>
      <c r="G66" s="13">
        <v>8</v>
      </c>
      <c r="H66" s="18">
        <f t="shared" si="40"/>
        <v>20.9092101912903</v>
      </c>
      <c r="I66" s="18">
        <f t="shared" si="41"/>
        <v>294.05921019129</v>
      </c>
      <c r="J66" s="18">
        <f t="shared" si="42"/>
        <v>0.219780950285769</v>
      </c>
      <c r="K66" s="18">
        <f t="shared" si="43"/>
        <v>11.2298333333333</v>
      </c>
      <c r="L66" s="18">
        <f t="shared" si="44"/>
        <v>3.032055</v>
      </c>
      <c r="M66" s="13" t="s">
        <v>73</v>
      </c>
      <c r="N66" s="13"/>
      <c r="O66" s="18">
        <f t="shared" si="56"/>
        <v>10.2987434039234</v>
      </c>
      <c r="P66" s="18">
        <f t="shared" si="45"/>
        <v>2.26346761206359</v>
      </c>
      <c r="Q66" s="23">
        <f t="shared" si="46"/>
        <v>0.656405607498441</v>
      </c>
      <c r="R66" s="18">
        <f t="shared" si="47"/>
        <v>0.87929595</v>
      </c>
      <c r="S66" s="24">
        <f t="shared" si="48"/>
        <v>0.746512715654429</v>
      </c>
      <c r="T66" s="3">
        <v>0.27</v>
      </c>
      <c r="U66" s="25">
        <f t="shared" si="49"/>
        <v>0.201558433226696</v>
      </c>
      <c r="V66" s="3">
        <v>220.1</v>
      </c>
      <c r="W66" s="26">
        <v>12.1</v>
      </c>
      <c r="X66" s="26">
        <v>4.5</v>
      </c>
      <c r="Y66" s="26">
        <v>1.5</v>
      </c>
      <c r="Z66" s="26">
        <v>6.8</v>
      </c>
      <c r="AA66" s="3">
        <v>30.2</v>
      </c>
      <c r="AB66" s="2">
        <f t="shared" si="50"/>
        <v>0.314362803575947</v>
      </c>
      <c r="AC66" s="28">
        <f t="shared" si="51"/>
        <v>11.2298333333333</v>
      </c>
      <c r="AD66" s="1">
        <f t="shared" si="52"/>
        <v>0.29</v>
      </c>
      <c r="AE66" s="29">
        <f t="shared" si="53"/>
        <v>23.7599975867284</v>
      </c>
      <c r="AF66" s="1">
        <f t="shared" si="54"/>
        <v>838785.387954567</v>
      </c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 s="3"/>
    </row>
    <row r="67" s="1" customFormat="1" spans="1:78">
      <c r="A67" s="13"/>
      <c r="B67" s="13"/>
      <c r="C67" s="16">
        <v>8</v>
      </c>
      <c r="D67" s="17">
        <v>19.9427852645161</v>
      </c>
      <c r="E67" s="19">
        <f t="shared" si="55"/>
        <v>20.9092101912903</v>
      </c>
      <c r="F67" s="16" t="s">
        <v>73</v>
      </c>
      <c r="G67" s="13">
        <v>9</v>
      </c>
      <c r="H67" s="18">
        <f t="shared" si="40"/>
        <v>19.9427852645161</v>
      </c>
      <c r="I67" s="18">
        <f t="shared" si="41"/>
        <v>293.092785264516</v>
      </c>
      <c r="J67" s="18">
        <f t="shared" si="42"/>
        <v>0.197048747582137</v>
      </c>
      <c r="K67" s="18">
        <f t="shared" si="43"/>
        <v>11.2298333333333</v>
      </c>
      <c r="L67" s="18">
        <f t="shared" si="44"/>
        <v>3.032055</v>
      </c>
      <c r="M67" s="13" t="s">
        <v>73</v>
      </c>
      <c r="N67" s="13"/>
      <c r="O67" s="18">
        <f t="shared" si="56"/>
        <v>11.0673307918598</v>
      </c>
      <c r="P67" s="18">
        <f t="shared" si="45"/>
        <v>2.1808036716132</v>
      </c>
      <c r="Q67" s="23">
        <f t="shared" si="46"/>
        <v>0.632433064767829</v>
      </c>
      <c r="R67" s="18">
        <f t="shared" si="47"/>
        <v>0.87929595</v>
      </c>
      <c r="S67" s="24">
        <f t="shared" si="48"/>
        <v>0.719249377604695</v>
      </c>
      <c r="T67" s="3">
        <v>0.27</v>
      </c>
      <c r="U67" s="25">
        <f t="shared" si="49"/>
        <v>0.194197331953268</v>
      </c>
      <c r="V67" s="3">
        <v>220.1</v>
      </c>
      <c r="W67" s="26">
        <v>12.1</v>
      </c>
      <c r="X67" s="26">
        <v>4.5</v>
      </c>
      <c r="Y67" s="26">
        <v>1.5</v>
      </c>
      <c r="Z67" s="26">
        <v>6.8</v>
      </c>
      <c r="AA67" s="3">
        <v>30.2</v>
      </c>
      <c r="AB67" s="2">
        <f t="shared" si="50"/>
        <v>0.31293254159852</v>
      </c>
      <c r="AC67" s="28">
        <f t="shared" si="51"/>
        <v>11.2298333333333</v>
      </c>
      <c r="AD67" s="1">
        <f t="shared" si="52"/>
        <v>0.29</v>
      </c>
      <c r="AE67" s="29">
        <f t="shared" si="53"/>
        <v>23.7599975867284</v>
      </c>
      <c r="AF67" s="1">
        <f t="shared" si="54"/>
        <v>834969.151319806</v>
      </c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 s="3"/>
    </row>
    <row r="68" s="1" customFormat="1" spans="1:78">
      <c r="A68" s="13"/>
      <c r="B68" s="13"/>
      <c r="C68" s="16">
        <v>9</v>
      </c>
      <c r="D68" s="17">
        <v>14.3442027028667</v>
      </c>
      <c r="E68" s="19">
        <f t="shared" si="55"/>
        <v>19.9427852645161</v>
      </c>
      <c r="F68" s="16" t="s">
        <v>73</v>
      </c>
      <c r="G68" s="13">
        <v>10</v>
      </c>
      <c r="H68" s="18">
        <f t="shared" si="40"/>
        <v>14.3442027028667</v>
      </c>
      <c r="I68" s="18">
        <f t="shared" si="41"/>
        <v>287.494202702867</v>
      </c>
      <c r="J68" s="18">
        <f t="shared" si="42"/>
        <v>0.103184398132237</v>
      </c>
      <c r="K68" s="18">
        <f t="shared" si="43"/>
        <v>11.2298333333333</v>
      </c>
      <c r="L68" s="18">
        <f t="shared" si="44"/>
        <v>3.032055</v>
      </c>
      <c r="M68" s="13" t="s">
        <v>73</v>
      </c>
      <c r="N68" s="13"/>
      <c r="O68" s="18">
        <f t="shared" si="56"/>
        <v>11.9185821202466</v>
      </c>
      <c r="P68" s="18">
        <f t="shared" si="45"/>
        <v>1.22981172266729</v>
      </c>
      <c r="Q68" s="23">
        <f t="shared" si="46"/>
        <v>0.356645399573514</v>
      </c>
      <c r="R68" s="18">
        <f t="shared" si="47"/>
        <v>0.87929595</v>
      </c>
      <c r="S68" s="24">
        <f t="shared" si="48"/>
        <v>0.405603368892481</v>
      </c>
      <c r="T68" s="3">
        <v>0.27</v>
      </c>
      <c r="U68" s="25">
        <f t="shared" si="49"/>
        <v>0.10951290960097</v>
      </c>
      <c r="V68" s="3">
        <v>180.9</v>
      </c>
      <c r="W68" s="26">
        <v>6</v>
      </c>
      <c r="X68" s="26">
        <v>3</v>
      </c>
      <c r="Y68" s="26">
        <v>0.3</v>
      </c>
      <c r="Z68" s="26">
        <v>6</v>
      </c>
      <c r="AA68" s="3">
        <v>30.2</v>
      </c>
      <c r="AB68" s="2">
        <f t="shared" si="50"/>
        <v>0.247678358335468</v>
      </c>
      <c r="AC68" s="28">
        <f t="shared" si="51"/>
        <v>11.2298333333333</v>
      </c>
      <c r="AD68" s="1">
        <f t="shared" si="52"/>
        <v>0.29</v>
      </c>
      <c r="AE68" s="29">
        <f t="shared" si="53"/>
        <v>23.7599975867284</v>
      </c>
      <c r="AF68" s="1">
        <f t="shared" si="54"/>
        <v>660857.409086492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 s="3"/>
    </row>
    <row r="69" s="1" customFormat="1" spans="1:78">
      <c r="A69" s="13"/>
      <c r="B69" s="13"/>
      <c r="C69" s="16">
        <v>10</v>
      </c>
      <c r="D69" s="17">
        <v>6.28602430841936</v>
      </c>
      <c r="E69" s="19">
        <f t="shared" si="55"/>
        <v>14.3442027028667</v>
      </c>
      <c r="F69" s="16" t="s">
        <v>73</v>
      </c>
      <c r="G69" s="13">
        <v>11</v>
      </c>
      <c r="H69" s="18">
        <f t="shared" si="40"/>
        <v>6.28602430841936</v>
      </c>
      <c r="I69" s="18">
        <f t="shared" si="41"/>
        <v>279.436024308419</v>
      </c>
      <c r="J69" s="18">
        <f t="shared" si="42"/>
        <v>0.0388560078720544</v>
      </c>
      <c r="K69" s="18">
        <f t="shared" si="43"/>
        <v>11.2298333333333</v>
      </c>
      <c r="L69" s="18">
        <f t="shared" si="44"/>
        <v>3.032055</v>
      </c>
      <c r="M69" s="13" t="s">
        <v>75</v>
      </c>
      <c r="N69" s="18">
        <f>(O68-P68)*$C$22/100</f>
        <v>10.1543318777004</v>
      </c>
      <c r="O69" s="18">
        <f t="shared" si="56"/>
        <v>3.56649351987897</v>
      </c>
      <c r="P69" s="18">
        <f t="shared" si="45"/>
        <v>0.138579700284048</v>
      </c>
      <c r="Q69" s="23">
        <f t="shared" si="46"/>
        <v>0.040188113082374</v>
      </c>
      <c r="R69" s="18">
        <f t="shared" si="47"/>
        <v>0.87929595</v>
      </c>
      <c r="S69" s="24">
        <f t="shared" si="48"/>
        <v>0.0457048768192029</v>
      </c>
      <c r="T69" s="3">
        <v>0.27</v>
      </c>
      <c r="U69" s="25">
        <f t="shared" si="49"/>
        <v>0.0123403167411848</v>
      </c>
      <c r="V69" s="3">
        <v>180.9</v>
      </c>
      <c r="W69" s="26">
        <v>6</v>
      </c>
      <c r="X69" s="26">
        <v>3</v>
      </c>
      <c r="Y69" s="26">
        <v>0.3</v>
      </c>
      <c r="Z69" s="26">
        <v>6</v>
      </c>
      <c r="AA69" s="3">
        <v>30.2</v>
      </c>
      <c r="AB69" s="2">
        <f t="shared" si="50"/>
        <v>0.228797723542812</v>
      </c>
      <c r="AC69" s="28">
        <f t="shared" si="51"/>
        <v>11.2298333333333</v>
      </c>
      <c r="AD69" s="1">
        <f t="shared" si="52"/>
        <v>0.29</v>
      </c>
      <c r="AE69" s="29">
        <f t="shared" si="53"/>
        <v>23.7599975867284</v>
      </c>
      <c r="AF69" s="1">
        <f t="shared" si="54"/>
        <v>610479.945852167</v>
      </c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 s="3"/>
    </row>
    <row r="70" s="1" customFormat="1" spans="1:78">
      <c r="A70" s="13"/>
      <c r="B70" s="13"/>
      <c r="C70" s="16">
        <v>11</v>
      </c>
      <c r="D70" s="17">
        <v>-1.9397931271</v>
      </c>
      <c r="E70" s="19">
        <f t="shared" si="55"/>
        <v>6.28602430841936</v>
      </c>
      <c r="F70" s="16" t="s">
        <v>75</v>
      </c>
      <c r="G70" s="13">
        <v>12</v>
      </c>
      <c r="H70" s="18">
        <f t="shared" si="40"/>
        <v>-1.9397931271</v>
      </c>
      <c r="I70" s="18">
        <f t="shared" si="41"/>
        <v>271.2102068729</v>
      </c>
      <c r="J70" s="18">
        <f t="shared" si="42"/>
        <v>0.0135045897152301</v>
      </c>
      <c r="K70" s="18">
        <f t="shared" si="43"/>
        <v>11.2298333333333</v>
      </c>
      <c r="L70" s="18">
        <f t="shared" si="44"/>
        <v>3.032055</v>
      </c>
      <c r="M70" s="13" t="s">
        <v>73</v>
      </c>
      <c r="N70" s="13"/>
      <c r="O70" s="18">
        <f t="shared" si="56"/>
        <v>6.45996881959492</v>
      </c>
      <c r="P70" s="18">
        <f t="shared" si="45"/>
        <v>0.0872392284818087</v>
      </c>
      <c r="Q70" s="23">
        <f t="shared" si="46"/>
        <v>0.0252993762597245</v>
      </c>
      <c r="R70" s="18">
        <f t="shared" si="47"/>
        <v>0.87929595</v>
      </c>
      <c r="S70" s="24">
        <f t="shared" si="48"/>
        <v>0.0287723106875728</v>
      </c>
      <c r="T70" s="3">
        <v>0.27</v>
      </c>
      <c r="U70" s="25">
        <f t="shared" si="49"/>
        <v>0.00776852388564467</v>
      </c>
      <c r="V70" s="3">
        <v>180.9</v>
      </c>
      <c r="W70" s="26">
        <v>6</v>
      </c>
      <c r="X70" s="26">
        <v>3</v>
      </c>
      <c r="Y70" s="26">
        <v>0.3</v>
      </c>
      <c r="Z70" s="26">
        <v>6</v>
      </c>
      <c r="AA70" s="3">
        <v>30.2</v>
      </c>
      <c r="AB70" s="2">
        <f t="shared" si="50"/>
        <v>0.227909424190981</v>
      </c>
      <c r="AC70" s="28">
        <f t="shared" si="51"/>
        <v>11.2298333333333</v>
      </c>
      <c r="AD70" s="1">
        <f t="shared" si="52"/>
        <v>0.29</v>
      </c>
      <c r="AE70" s="29">
        <f t="shared" si="53"/>
        <v>23.7599975867284</v>
      </c>
      <c r="AF70" s="1">
        <f t="shared" si="54"/>
        <v>608109.778300631</v>
      </c>
      <c r="AG70" s="1">
        <f>SUM(AF59:AF70)</f>
        <v>8034672.37337679</v>
      </c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 s="3"/>
    </row>
    <row r="71" s="1" customFormat="1" spans="1:77">
      <c r="A71" s="13"/>
      <c r="B71" s="13"/>
      <c r="C71" s="16">
        <v>12</v>
      </c>
      <c r="D71" s="17">
        <v>-11.1148165983226</v>
      </c>
      <c r="E71" s="19">
        <f t="shared" si="55"/>
        <v>-1.9397931271</v>
      </c>
      <c r="F71" s="16" t="s">
        <v>73</v>
      </c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</row>
    <row r="72" s="1" customFormat="1" spans="46:46">
      <c r="AT72" s="2"/>
    </row>
    <row r="73" s="1" customFormat="1" spans="19:46">
      <c r="S73" s="22" t="s">
        <v>45</v>
      </c>
      <c r="T73" s="22"/>
      <c r="U73" s="22"/>
      <c r="V73" s="22" t="s">
        <v>46</v>
      </c>
      <c r="W73" s="22"/>
      <c r="X73" s="22"/>
      <c r="Y73" s="22" t="s">
        <v>47</v>
      </c>
      <c r="Z73" s="22"/>
      <c r="AA73" s="22"/>
      <c r="AB73" s="22" t="s">
        <v>48</v>
      </c>
      <c r="AC73" s="22"/>
      <c r="AD73" s="22"/>
      <c r="AE73" s="22" t="s">
        <v>49</v>
      </c>
      <c r="AF73" s="22"/>
      <c r="AG73" s="22"/>
      <c r="AH73" s="22" t="s">
        <v>50</v>
      </c>
      <c r="AI73" s="22"/>
      <c r="AJ73" s="22"/>
      <c r="AK73" s="30" t="s">
        <v>78</v>
      </c>
      <c r="AL73" s="31"/>
      <c r="AM73" s="32"/>
      <c r="AN73" s="31" t="s">
        <v>79</v>
      </c>
      <c r="AO73" s="31"/>
      <c r="AP73" s="32"/>
      <c r="AQ73" s="22" t="s">
        <v>52</v>
      </c>
      <c r="AR73" s="22"/>
      <c r="AS73" s="22"/>
      <c r="AT73" s="2"/>
    </row>
    <row r="74" s="1" customFormat="1" spans="1:50">
      <c r="A74" s="15" t="s">
        <v>6</v>
      </c>
      <c r="B74" s="15"/>
      <c r="C74" s="16" t="s">
        <v>53</v>
      </c>
      <c r="D74" s="16" t="s">
        <v>54</v>
      </c>
      <c r="E74" s="16" t="s">
        <v>55</v>
      </c>
      <c r="F74" s="16" t="s">
        <v>56</v>
      </c>
      <c r="G74" s="13" t="s">
        <v>53</v>
      </c>
      <c r="H74" s="13" t="s">
        <v>55</v>
      </c>
      <c r="I74" s="13" t="s">
        <v>57</v>
      </c>
      <c r="J74" s="13" t="s">
        <v>58</v>
      </c>
      <c r="K74" s="21" t="s">
        <v>59</v>
      </c>
      <c r="L74" s="21" t="s">
        <v>60</v>
      </c>
      <c r="M74" s="13" t="s">
        <v>61</v>
      </c>
      <c r="N74" s="21" t="s">
        <v>62</v>
      </c>
      <c r="O74" s="13" t="s">
        <v>63</v>
      </c>
      <c r="P74" s="13" t="s">
        <v>64</v>
      </c>
      <c r="Q74" s="21" t="s">
        <v>65</v>
      </c>
      <c r="R74" s="21" t="s">
        <v>66</v>
      </c>
      <c r="S74" s="4" t="s">
        <v>12</v>
      </c>
      <c r="T74" s="3" t="s">
        <v>13</v>
      </c>
      <c r="U74" s="3"/>
      <c r="V74" s="4" t="s">
        <v>12</v>
      </c>
      <c r="W74" s="3" t="s">
        <v>13</v>
      </c>
      <c r="X74" s="3"/>
      <c r="Y74" s="4" t="s">
        <v>12</v>
      </c>
      <c r="Z74" s="3" t="s">
        <v>13</v>
      </c>
      <c r="AA74" s="3"/>
      <c r="AB74" s="4" t="s">
        <v>12</v>
      </c>
      <c r="AC74" s="3" t="s">
        <v>13</v>
      </c>
      <c r="AD74" s="3"/>
      <c r="AE74" s="4" t="s">
        <v>12</v>
      </c>
      <c r="AF74" s="3" t="s">
        <v>13</v>
      </c>
      <c r="AG74" s="3"/>
      <c r="AH74" s="4" t="s">
        <v>12</v>
      </c>
      <c r="AI74" s="3" t="s">
        <v>13</v>
      </c>
      <c r="AJ74" s="3"/>
      <c r="AK74" s="4" t="s">
        <v>12</v>
      </c>
      <c r="AL74" s="3" t="s">
        <v>13</v>
      </c>
      <c r="AM74" s="3"/>
      <c r="AN74" s="4" t="s">
        <v>12</v>
      </c>
      <c r="AO74" s="3" t="s">
        <v>13</v>
      </c>
      <c r="AP74" s="3"/>
      <c r="AQ74" s="33" t="s">
        <v>12</v>
      </c>
      <c r="AR74" s="33" t="s">
        <v>13</v>
      </c>
      <c r="AS74" s="33"/>
      <c r="AT74" s="2" t="s">
        <v>67</v>
      </c>
      <c r="AU74" s="1" t="s">
        <v>68</v>
      </c>
      <c r="AV74" s="1" t="s">
        <v>38</v>
      </c>
      <c r="AW74" s="1" t="s">
        <v>69</v>
      </c>
      <c r="AX74" s="1" t="s">
        <v>70</v>
      </c>
    </row>
    <row r="75" s="1" customFormat="1" spans="1:50">
      <c r="A75" s="13" t="s">
        <v>71</v>
      </c>
      <c r="B75" s="13">
        <f>F8</f>
        <v>625.464</v>
      </c>
      <c r="C75" s="16" t="s">
        <v>72</v>
      </c>
      <c r="D75" s="17">
        <v>-10.7670349256129</v>
      </c>
      <c r="E75" s="16"/>
      <c r="F75" s="16"/>
      <c r="G75" s="13">
        <v>1</v>
      </c>
      <c r="H75" s="18">
        <f t="shared" ref="H75:H86" si="57">E76</f>
        <v>-10.7670349256129</v>
      </c>
      <c r="I75" s="18">
        <f t="shared" ref="I75:I86" si="58">H75+273.15</f>
        <v>262.382965074387</v>
      </c>
      <c r="J75" s="18">
        <f t="shared" ref="J75:J86" si="59">EXP(($C$16*(I75-$C$14))/($C$17*I75*$C$14))</f>
        <v>0.00403585515232311</v>
      </c>
      <c r="K75" s="18">
        <f t="shared" ref="K75:K86" si="60">$B$75/12</f>
        <v>52.122</v>
      </c>
      <c r="L75" s="18">
        <f t="shared" ref="L75:L86" si="61">K75*$B$76/100</f>
        <v>0.52122</v>
      </c>
      <c r="M75" s="13" t="s">
        <v>73</v>
      </c>
      <c r="N75" s="13"/>
      <c r="O75" s="18">
        <f>L75</f>
        <v>0.52122</v>
      </c>
      <c r="P75" s="18">
        <f t="shared" ref="P75:P86" si="62">O75*J75</f>
        <v>0.00210356842249385</v>
      </c>
      <c r="Q75" s="23">
        <f t="shared" ref="Q75:Q86" si="63">P75*$B$77</f>
        <v>0.000631070526748155</v>
      </c>
      <c r="R75" s="18">
        <f t="shared" ref="R75:R86" si="64">L75*$B$77</f>
        <v>0.156366</v>
      </c>
      <c r="S75" s="24">
        <f t="shared" ref="S75:S86" si="65">Q75/R75</f>
        <v>0.00403585515232311</v>
      </c>
      <c r="T75" s="3">
        <v>0.01</v>
      </c>
      <c r="U75" s="25">
        <f t="shared" ref="U75:U86" si="66">S75*T75</f>
        <v>4.03585515232311e-5</v>
      </c>
      <c r="V75" s="24"/>
      <c r="W75" s="3"/>
      <c r="X75" s="3"/>
      <c r="Y75" s="27"/>
      <c r="Z75" s="3"/>
      <c r="AA75" s="26"/>
      <c r="AB75" s="3"/>
      <c r="AC75" s="3"/>
      <c r="AD75" s="26"/>
      <c r="AE75" s="24">
        <v>0.001</v>
      </c>
      <c r="AF75" s="3">
        <v>0.49</v>
      </c>
      <c r="AG75" s="25">
        <f t="shared" ref="AG75:AG86" si="67">AF75*AE75</f>
        <v>0.00049</v>
      </c>
      <c r="AH75" s="34"/>
      <c r="AI75" s="3"/>
      <c r="AJ75" s="25"/>
      <c r="AK75" s="35"/>
      <c r="AL75" s="26"/>
      <c r="AM75" s="26"/>
      <c r="AN75" s="35"/>
      <c r="AO75" s="26"/>
      <c r="AP75" s="25"/>
      <c r="AQ75" s="3">
        <v>0.01</v>
      </c>
      <c r="AR75" s="3">
        <v>0.5</v>
      </c>
      <c r="AS75" s="3">
        <f t="shared" ref="AS75:AS86" si="68">AR75*AQ75</f>
        <v>0.005</v>
      </c>
      <c r="AT75" s="2">
        <f t="shared" ref="AT75:AT86" si="69">(AS75+AM75+AD75+AA75+U75+X75+AG75+AJ75+AP75)</f>
        <v>0.00553035855152323</v>
      </c>
      <c r="AU75" s="28">
        <f t="shared" ref="AU75:AU86" si="70">$B$75/12</f>
        <v>52.122</v>
      </c>
      <c r="AV75" s="1">
        <f t="shared" ref="AV75:AV86" si="71">$B$77</f>
        <v>0.3</v>
      </c>
      <c r="AW75" s="2">
        <f>$E$8/12</f>
        <v>2.91931488379815</v>
      </c>
      <c r="AX75" s="1">
        <f t="shared" ref="AX75:AX86" si="72">AW75*10000*AV75*0.67*AU75*AT75</f>
        <v>1691.41960361243</v>
      </c>
    </row>
    <row r="76" s="1" customFormat="1" spans="1:50">
      <c r="A76" s="13" t="s">
        <v>74</v>
      </c>
      <c r="B76" s="13">
        <v>1</v>
      </c>
      <c r="C76" s="16">
        <v>1</v>
      </c>
      <c r="D76" s="17">
        <v>-16.8114605651613</v>
      </c>
      <c r="E76" s="19">
        <f t="shared" ref="E76:E87" si="73">D75</f>
        <v>-10.7670349256129</v>
      </c>
      <c r="F76" s="16" t="s">
        <v>73</v>
      </c>
      <c r="G76" s="13">
        <v>2</v>
      </c>
      <c r="H76" s="18">
        <f t="shared" si="57"/>
        <v>-16.8114605651613</v>
      </c>
      <c r="I76" s="18">
        <f t="shared" si="58"/>
        <v>256.338539434839</v>
      </c>
      <c r="J76" s="18">
        <f t="shared" si="59"/>
        <v>0.00168234995406867</v>
      </c>
      <c r="K76" s="18">
        <f t="shared" si="60"/>
        <v>52.122</v>
      </c>
      <c r="L76" s="18">
        <f t="shared" si="61"/>
        <v>0.52122</v>
      </c>
      <c r="M76" s="13" t="s">
        <v>73</v>
      </c>
      <c r="N76" s="13"/>
      <c r="O76" s="18">
        <f t="shared" ref="O76:O86" si="74">L76+O75-P75-N76</f>
        <v>1.04033643157751</v>
      </c>
      <c r="P76" s="18">
        <f t="shared" si="62"/>
        <v>0.00175020994788038</v>
      </c>
      <c r="Q76" s="23">
        <f t="shared" si="63"/>
        <v>0.000525062984364114</v>
      </c>
      <c r="R76" s="18">
        <f t="shared" si="64"/>
        <v>0.156366</v>
      </c>
      <c r="S76" s="24">
        <f t="shared" si="65"/>
        <v>0.0033579101874072</v>
      </c>
      <c r="T76" s="3">
        <v>0.01</v>
      </c>
      <c r="U76" s="25">
        <f t="shared" si="66"/>
        <v>3.3579101874072e-5</v>
      </c>
      <c r="V76" s="24"/>
      <c r="W76" s="3"/>
      <c r="X76" s="3"/>
      <c r="Y76" s="27"/>
      <c r="Z76" s="3"/>
      <c r="AA76" s="26"/>
      <c r="AB76" s="3"/>
      <c r="AC76" s="3"/>
      <c r="AD76" s="26"/>
      <c r="AE76" s="24">
        <v>0.001</v>
      </c>
      <c r="AF76" s="3">
        <v>0.49</v>
      </c>
      <c r="AG76" s="25">
        <f t="shared" si="67"/>
        <v>0.00049</v>
      </c>
      <c r="AH76" s="34"/>
      <c r="AI76" s="3"/>
      <c r="AJ76" s="25"/>
      <c r="AK76" s="35"/>
      <c r="AL76" s="26"/>
      <c r="AM76" s="26"/>
      <c r="AN76" s="35"/>
      <c r="AO76" s="26"/>
      <c r="AP76" s="25"/>
      <c r="AQ76" s="3">
        <v>0.01</v>
      </c>
      <c r="AR76" s="3">
        <v>0.5</v>
      </c>
      <c r="AS76" s="3">
        <f t="shared" si="68"/>
        <v>0.005</v>
      </c>
      <c r="AT76" s="2">
        <f t="shared" si="69"/>
        <v>0.00552357910187407</v>
      </c>
      <c r="AU76" s="28">
        <f t="shared" si="70"/>
        <v>52.122</v>
      </c>
      <c r="AV76" s="1">
        <f t="shared" si="71"/>
        <v>0.3</v>
      </c>
      <c r="AW76" s="2">
        <f t="shared" ref="AW76:AW86" si="75">$E$8/12</f>
        <v>2.91931488379815</v>
      </c>
      <c r="AX76" s="1">
        <f t="shared" si="72"/>
        <v>1689.34615865737</v>
      </c>
    </row>
    <row r="77" s="1" customFormat="1" spans="1:50">
      <c r="A77" s="13" t="s">
        <v>38</v>
      </c>
      <c r="B77" s="13">
        <f>H8</f>
        <v>0.3</v>
      </c>
      <c r="C77" s="16">
        <v>2</v>
      </c>
      <c r="D77" s="17">
        <v>-6.52627460764286</v>
      </c>
      <c r="E77" s="19">
        <f t="shared" si="73"/>
        <v>-16.8114605651613</v>
      </c>
      <c r="F77" s="16" t="s">
        <v>73</v>
      </c>
      <c r="G77" s="13">
        <v>3</v>
      </c>
      <c r="H77" s="18">
        <f t="shared" si="57"/>
        <v>-6.52627460764286</v>
      </c>
      <c r="I77" s="18">
        <f t="shared" si="58"/>
        <v>266.623725392357</v>
      </c>
      <c r="J77" s="18">
        <f t="shared" si="59"/>
        <v>0.00728234813308375</v>
      </c>
      <c r="K77" s="18">
        <f t="shared" si="60"/>
        <v>52.122</v>
      </c>
      <c r="L77" s="18">
        <f t="shared" si="61"/>
        <v>0.52122</v>
      </c>
      <c r="M77" s="13" t="s">
        <v>73</v>
      </c>
      <c r="N77" s="13"/>
      <c r="O77" s="18">
        <f t="shared" si="74"/>
        <v>1.55980622162963</v>
      </c>
      <c r="P77" s="18">
        <f t="shared" si="62"/>
        <v>0.0113590519260569</v>
      </c>
      <c r="Q77" s="23">
        <f t="shared" si="63"/>
        <v>0.00340771557781708</v>
      </c>
      <c r="R77" s="18">
        <f t="shared" si="64"/>
        <v>0.156366</v>
      </c>
      <c r="S77" s="24">
        <f t="shared" si="65"/>
        <v>0.021793200426033</v>
      </c>
      <c r="T77" s="3">
        <v>0.01</v>
      </c>
      <c r="U77" s="25">
        <f t="shared" si="66"/>
        <v>0.00021793200426033</v>
      </c>
      <c r="V77" s="24"/>
      <c r="W77" s="3"/>
      <c r="X77" s="3"/>
      <c r="Y77" s="27"/>
      <c r="Z77" s="3"/>
      <c r="AA77" s="26"/>
      <c r="AB77" s="3"/>
      <c r="AC77" s="3"/>
      <c r="AD77" s="26"/>
      <c r="AE77" s="24">
        <v>0.001</v>
      </c>
      <c r="AF77" s="3">
        <v>0.49</v>
      </c>
      <c r="AG77" s="25">
        <f t="shared" si="67"/>
        <v>0.00049</v>
      </c>
      <c r="AH77" s="34"/>
      <c r="AI77" s="3"/>
      <c r="AJ77" s="25"/>
      <c r="AK77" s="35"/>
      <c r="AL77" s="26"/>
      <c r="AM77" s="26"/>
      <c r="AN77" s="35"/>
      <c r="AO77" s="26"/>
      <c r="AP77" s="25"/>
      <c r="AQ77" s="3">
        <v>0.01</v>
      </c>
      <c r="AR77" s="3">
        <v>0.5</v>
      </c>
      <c r="AS77" s="3">
        <f t="shared" si="68"/>
        <v>0.005</v>
      </c>
      <c r="AT77" s="2">
        <f t="shared" si="69"/>
        <v>0.00570793200426033</v>
      </c>
      <c r="AU77" s="28">
        <f t="shared" si="70"/>
        <v>52.122</v>
      </c>
      <c r="AV77" s="1">
        <f t="shared" si="71"/>
        <v>0.3</v>
      </c>
      <c r="AW77" s="2">
        <f t="shared" si="75"/>
        <v>2.91931488379815</v>
      </c>
      <c r="AX77" s="1">
        <f t="shared" si="72"/>
        <v>1745.72914181731</v>
      </c>
    </row>
    <row r="78" s="1" customFormat="1" spans="1:50">
      <c r="A78" s="13"/>
      <c r="B78" s="13"/>
      <c r="C78" s="16">
        <v>3</v>
      </c>
      <c r="D78" s="17">
        <v>-2.81274909454839</v>
      </c>
      <c r="E78" s="19">
        <f t="shared" si="73"/>
        <v>-6.52627460764286</v>
      </c>
      <c r="F78" s="16" t="s">
        <v>73</v>
      </c>
      <c r="G78" s="13">
        <v>4</v>
      </c>
      <c r="H78" s="18">
        <f t="shared" si="57"/>
        <v>-2.81274909454839</v>
      </c>
      <c r="I78" s="18">
        <f t="shared" si="58"/>
        <v>270.337250905452</v>
      </c>
      <c r="J78" s="18">
        <f t="shared" si="59"/>
        <v>0.0120263432533406</v>
      </c>
      <c r="K78" s="18">
        <f t="shared" si="60"/>
        <v>52.122</v>
      </c>
      <c r="L78" s="18">
        <f t="shared" si="61"/>
        <v>0.52122</v>
      </c>
      <c r="M78" s="13" t="s">
        <v>73</v>
      </c>
      <c r="N78" s="13"/>
      <c r="O78" s="18">
        <f t="shared" si="74"/>
        <v>2.06966716970357</v>
      </c>
      <c r="P78" s="18">
        <f t="shared" si="62"/>
        <v>0.0248905278030251</v>
      </c>
      <c r="Q78" s="23">
        <f t="shared" si="63"/>
        <v>0.00746715834090752</v>
      </c>
      <c r="R78" s="18">
        <f t="shared" si="64"/>
        <v>0.156366</v>
      </c>
      <c r="S78" s="24">
        <f t="shared" si="65"/>
        <v>0.0477543605445398</v>
      </c>
      <c r="T78" s="3">
        <v>0.01</v>
      </c>
      <c r="U78" s="25">
        <f t="shared" si="66"/>
        <v>0.000477543605445398</v>
      </c>
      <c r="V78" s="24"/>
      <c r="W78" s="3"/>
      <c r="X78" s="3"/>
      <c r="Y78" s="27"/>
      <c r="Z78" s="3"/>
      <c r="AA78" s="26"/>
      <c r="AB78" s="3"/>
      <c r="AC78" s="3"/>
      <c r="AD78" s="26"/>
      <c r="AE78" s="24">
        <v>0.001</v>
      </c>
      <c r="AF78" s="3">
        <v>0.49</v>
      </c>
      <c r="AG78" s="25">
        <f t="shared" si="67"/>
        <v>0.00049</v>
      </c>
      <c r="AH78" s="34"/>
      <c r="AI78" s="3"/>
      <c r="AJ78" s="25"/>
      <c r="AK78" s="35"/>
      <c r="AL78" s="26"/>
      <c r="AM78" s="26"/>
      <c r="AN78" s="35"/>
      <c r="AO78" s="26"/>
      <c r="AP78" s="25"/>
      <c r="AQ78" s="3">
        <v>0.01</v>
      </c>
      <c r="AR78" s="3">
        <v>0.5</v>
      </c>
      <c r="AS78" s="3">
        <f t="shared" si="68"/>
        <v>0.005</v>
      </c>
      <c r="AT78" s="2">
        <f t="shared" si="69"/>
        <v>0.0059675436054454</v>
      </c>
      <c r="AU78" s="28">
        <f t="shared" si="70"/>
        <v>52.122</v>
      </c>
      <c r="AV78" s="1">
        <f t="shared" si="71"/>
        <v>0.3</v>
      </c>
      <c r="AW78" s="2">
        <f t="shared" si="75"/>
        <v>2.91931488379815</v>
      </c>
      <c r="AX78" s="1">
        <f t="shared" si="72"/>
        <v>1825.12944606136</v>
      </c>
    </row>
    <row r="79" s="1" customFormat="1" spans="1:50">
      <c r="A79" s="13"/>
      <c r="B79" s="13"/>
      <c r="C79" s="16">
        <v>4</v>
      </c>
      <c r="D79" s="17">
        <v>9.69678457513334</v>
      </c>
      <c r="E79" s="19">
        <f t="shared" si="73"/>
        <v>-2.81274909454839</v>
      </c>
      <c r="F79" s="16" t="s">
        <v>73</v>
      </c>
      <c r="G79" s="13">
        <v>5</v>
      </c>
      <c r="H79" s="18">
        <f t="shared" si="57"/>
        <v>9.69678457513334</v>
      </c>
      <c r="I79" s="18">
        <f t="shared" si="58"/>
        <v>282.846784575133</v>
      </c>
      <c r="J79" s="18">
        <f t="shared" si="59"/>
        <v>0.0591478781631769</v>
      </c>
      <c r="K79" s="18">
        <f t="shared" si="60"/>
        <v>52.122</v>
      </c>
      <c r="L79" s="18">
        <f t="shared" si="61"/>
        <v>0.52122</v>
      </c>
      <c r="M79" s="13" t="s">
        <v>75</v>
      </c>
      <c r="N79" s="18">
        <f>(O78-P78)*$C$22/100</f>
        <v>1.94253780980552</v>
      </c>
      <c r="O79" s="18">
        <f t="shared" si="74"/>
        <v>0.623458832095027</v>
      </c>
      <c r="P79" s="18">
        <f t="shared" si="62"/>
        <v>0.0368762670405132</v>
      </c>
      <c r="Q79" s="23">
        <f t="shared" si="63"/>
        <v>0.011062880112154</v>
      </c>
      <c r="R79" s="18">
        <f t="shared" si="64"/>
        <v>0.156366</v>
      </c>
      <c r="S79" s="24">
        <f t="shared" si="65"/>
        <v>0.0707499079860965</v>
      </c>
      <c r="T79" s="3">
        <v>0.01</v>
      </c>
      <c r="U79" s="25">
        <f t="shared" si="66"/>
        <v>0.000707499079860965</v>
      </c>
      <c r="V79" s="24"/>
      <c r="W79" s="3"/>
      <c r="X79" s="3"/>
      <c r="Y79" s="27"/>
      <c r="Z79" s="3"/>
      <c r="AA79" s="26"/>
      <c r="AB79" s="3"/>
      <c r="AC79" s="3"/>
      <c r="AD79" s="26"/>
      <c r="AE79" s="24">
        <v>0.001</v>
      </c>
      <c r="AF79" s="3">
        <v>0.49</v>
      </c>
      <c r="AG79" s="25">
        <f t="shared" si="67"/>
        <v>0.00049</v>
      </c>
      <c r="AH79" s="34"/>
      <c r="AI79" s="3"/>
      <c r="AJ79" s="25"/>
      <c r="AK79" s="35"/>
      <c r="AL79" s="26"/>
      <c r="AM79" s="26"/>
      <c r="AN79" s="35"/>
      <c r="AO79" s="26"/>
      <c r="AP79" s="25"/>
      <c r="AQ79" s="3">
        <v>0.01</v>
      </c>
      <c r="AR79" s="3">
        <v>0.5</v>
      </c>
      <c r="AS79" s="3">
        <f t="shared" si="68"/>
        <v>0.005</v>
      </c>
      <c r="AT79" s="2">
        <f t="shared" si="69"/>
        <v>0.00619749907986097</v>
      </c>
      <c r="AU79" s="28">
        <f t="shared" si="70"/>
        <v>52.122</v>
      </c>
      <c r="AV79" s="1">
        <f t="shared" si="71"/>
        <v>0.3</v>
      </c>
      <c r="AW79" s="2">
        <f t="shared" si="75"/>
        <v>2.91931488379815</v>
      </c>
      <c r="AX79" s="1">
        <f t="shared" si="72"/>
        <v>1895.4596414295</v>
      </c>
    </row>
    <row r="80" s="1" customFormat="1" spans="1:50">
      <c r="A80" s="13"/>
      <c r="B80" s="13"/>
      <c r="C80" s="16">
        <v>5</v>
      </c>
      <c r="D80" s="17">
        <v>14.2580589036452</v>
      </c>
      <c r="E80" s="19">
        <f t="shared" si="73"/>
        <v>9.69678457513334</v>
      </c>
      <c r="F80" s="16" t="s">
        <v>75</v>
      </c>
      <c r="G80" s="13">
        <v>6</v>
      </c>
      <c r="H80" s="18">
        <f t="shared" si="57"/>
        <v>14.2580589036452</v>
      </c>
      <c r="I80" s="18">
        <f t="shared" si="58"/>
        <v>287.408058903645</v>
      </c>
      <c r="J80" s="18">
        <f t="shared" si="59"/>
        <v>0.102142264584926</v>
      </c>
      <c r="K80" s="18">
        <f t="shared" si="60"/>
        <v>52.122</v>
      </c>
      <c r="L80" s="18">
        <f t="shared" si="61"/>
        <v>0.52122</v>
      </c>
      <c r="M80" s="13" t="s">
        <v>73</v>
      </c>
      <c r="N80" s="13"/>
      <c r="O80" s="18">
        <f t="shared" si="74"/>
        <v>1.10780256505451</v>
      </c>
      <c r="P80" s="18">
        <f t="shared" si="62"/>
        <v>0.113153462707658</v>
      </c>
      <c r="Q80" s="23">
        <f t="shared" si="63"/>
        <v>0.0339460388122974</v>
      </c>
      <c r="R80" s="18">
        <f t="shared" si="64"/>
        <v>0.156366</v>
      </c>
      <c r="S80" s="24">
        <f t="shared" si="65"/>
        <v>0.217093478200487</v>
      </c>
      <c r="T80" s="3">
        <v>0.01</v>
      </c>
      <c r="U80" s="25">
        <f t="shared" si="66"/>
        <v>0.00217093478200487</v>
      </c>
      <c r="V80" s="24"/>
      <c r="W80" s="3"/>
      <c r="X80" s="3"/>
      <c r="Y80" s="27"/>
      <c r="Z80" s="3"/>
      <c r="AA80" s="26"/>
      <c r="AB80" s="3"/>
      <c r="AC80" s="3"/>
      <c r="AD80" s="26"/>
      <c r="AE80" s="24">
        <v>0.001</v>
      </c>
      <c r="AF80" s="3">
        <v>0.49</v>
      </c>
      <c r="AG80" s="25">
        <f t="shared" si="67"/>
        <v>0.00049</v>
      </c>
      <c r="AH80" s="34"/>
      <c r="AI80" s="3"/>
      <c r="AJ80" s="25"/>
      <c r="AK80" s="35"/>
      <c r="AL80" s="26"/>
      <c r="AM80" s="26"/>
      <c r="AN80" s="35"/>
      <c r="AO80" s="26"/>
      <c r="AP80" s="25"/>
      <c r="AQ80" s="3">
        <v>0.01</v>
      </c>
      <c r="AR80" s="3">
        <v>0.5</v>
      </c>
      <c r="AS80" s="3">
        <f t="shared" si="68"/>
        <v>0.005</v>
      </c>
      <c r="AT80" s="2">
        <f t="shared" si="69"/>
        <v>0.00766093478200487</v>
      </c>
      <c r="AU80" s="28">
        <f t="shared" si="70"/>
        <v>52.122</v>
      </c>
      <c r="AV80" s="1">
        <f t="shared" si="71"/>
        <v>0.3</v>
      </c>
      <c r="AW80" s="2">
        <f t="shared" si="75"/>
        <v>2.91931488379815</v>
      </c>
      <c r="AX80" s="1">
        <f t="shared" si="72"/>
        <v>2343.04071816652</v>
      </c>
    </row>
    <row r="81" s="1" customFormat="1" spans="1:50">
      <c r="A81" s="13"/>
      <c r="B81" s="13"/>
      <c r="C81" s="16">
        <v>6</v>
      </c>
      <c r="D81" s="17">
        <v>18.9465158903333</v>
      </c>
      <c r="E81" s="19">
        <f t="shared" si="73"/>
        <v>14.2580589036452</v>
      </c>
      <c r="F81" s="16" t="s">
        <v>73</v>
      </c>
      <c r="G81" s="13">
        <v>7</v>
      </c>
      <c r="H81" s="18">
        <f t="shared" si="57"/>
        <v>18.9465158903333</v>
      </c>
      <c r="I81" s="18">
        <f t="shared" si="58"/>
        <v>292.096515890333</v>
      </c>
      <c r="J81" s="18">
        <f t="shared" si="59"/>
        <v>0.175939999716357</v>
      </c>
      <c r="K81" s="18">
        <f t="shared" si="60"/>
        <v>52.122</v>
      </c>
      <c r="L81" s="18">
        <f t="shared" si="61"/>
        <v>0.52122</v>
      </c>
      <c r="M81" s="13" t="s">
        <v>73</v>
      </c>
      <c r="N81" s="13"/>
      <c r="O81" s="18">
        <f t="shared" si="74"/>
        <v>1.51586910234686</v>
      </c>
      <c r="P81" s="18">
        <f t="shared" si="62"/>
        <v>0.26670200943694</v>
      </c>
      <c r="Q81" s="23">
        <f t="shared" si="63"/>
        <v>0.0800106028310821</v>
      </c>
      <c r="R81" s="18">
        <f t="shared" si="64"/>
        <v>0.156366</v>
      </c>
      <c r="S81" s="24">
        <f t="shared" si="65"/>
        <v>0.511687980961859</v>
      </c>
      <c r="T81" s="3">
        <v>0.01</v>
      </c>
      <c r="U81" s="25">
        <f t="shared" si="66"/>
        <v>0.00511687980961859</v>
      </c>
      <c r="V81" s="24"/>
      <c r="W81" s="3"/>
      <c r="X81" s="3"/>
      <c r="Y81" s="27"/>
      <c r="Z81" s="3"/>
      <c r="AA81" s="26"/>
      <c r="AB81" s="3"/>
      <c r="AC81" s="3"/>
      <c r="AD81" s="26"/>
      <c r="AE81" s="24">
        <v>0.005</v>
      </c>
      <c r="AF81" s="3">
        <v>0.49</v>
      </c>
      <c r="AG81" s="25">
        <f t="shared" si="67"/>
        <v>0.00245</v>
      </c>
      <c r="AH81" s="34"/>
      <c r="AI81" s="3"/>
      <c r="AJ81" s="25"/>
      <c r="AK81" s="35"/>
      <c r="AL81" s="26"/>
      <c r="AM81" s="26"/>
      <c r="AN81" s="35"/>
      <c r="AO81" s="26"/>
      <c r="AP81" s="25"/>
      <c r="AQ81" s="3">
        <v>0.015</v>
      </c>
      <c r="AR81" s="3">
        <v>0.5</v>
      </c>
      <c r="AS81" s="3">
        <f t="shared" si="68"/>
        <v>0.0075</v>
      </c>
      <c r="AT81" s="2">
        <f t="shared" si="69"/>
        <v>0.0150668798096186</v>
      </c>
      <c r="AU81" s="28">
        <f t="shared" si="70"/>
        <v>52.122</v>
      </c>
      <c r="AV81" s="1">
        <f t="shared" si="71"/>
        <v>0.3</v>
      </c>
      <c r="AW81" s="2">
        <f t="shared" si="75"/>
        <v>2.91931488379815</v>
      </c>
      <c r="AX81" s="1">
        <f t="shared" si="72"/>
        <v>4608.09469003451</v>
      </c>
    </row>
    <row r="82" s="1" customFormat="1" spans="1:50">
      <c r="A82" s="13"/>
      <c r="B82" s="13"/>
      <c r="C82" s="16">
        <v>7</v>
      </c>
      <c r="D82" s="17">
        <v>20.9092101912903</v>
      </c>
      <c r="E82" s="19">
        <f t="shared" si="73"/>
        <v>18.9465158903333</v>
      </c>
      <c r="F82" s="16" t="s">
        <v>73</v>
      </c>
      <c r="G82" s="13">
        <v>8</v>
      </c>
      <c r="H82" s="18">
        <f t="shared" si="57"/>
        <v>20.9092101912903</v>
      </c>
      <c r="I82" s="18">
        <f t="shared" si="58"/>
        <v>294.05921019129</v>
      </c>
      <c r="J82" s="18">
        <f t="shared" si="59"/>
        <v>0.219780950285769</v>
      </c>
      <c r="K82" s="18">
        <f t="shared" si="60"/>
        <v>52.122</v>
      </c>
      <c r="L82" s="18">
        <f t="shared" si="61"/>
        <v>0.52122</v>
      </c>
      <c r="M82" s="13" t="s">
        <v>73</v>
      </c>
      <c r="N82" s="13"/>
      <c r="O82" s="18">
        <f t="shared" si="74"/>
        <v>1.77038709290992</v>
      </c>
      <c r="P82" s="18">
        <f t="shared" si="62"/>
        <v>0.389097357653401</v>
      </c>
      <c r="Q82" s="23">
        <f t="shared" si="63"/>
        <v>0.11672920729602</v>
      </c>
      <c r="R82" s="18">
        <f t="shared" si="64"/>
        <v>0.156366</v>
      </c>
      <c r="S82" s="24">
        <f t="shared" si="65"/>
        <v>0.746512715654429</v>
      </c>
      <c r="T82" s="3">
        <v>0.01</v>
      </c>
      <c r="U82" s="25">
        <f t="shared" si="66"/>
        <v>0.00746512715654429</v>
      </c>
      <c r="V82" s="24"/>
      <c r="W82" s="3"/>
      <c r="X82" s="3"/>
      <c r="Y82" s="27"/>
      <c r="Z82" s="3"/>
      <c r="AA82" s="26"/>
      <c r="AB82" s="3"/>
      <c r="AC82" s="3"/>
      <c r="AD82" s="26"/>
      <c r="AE82" s="24">
        <v>0.005</v>
      </c>
      <c r="AF82" s="3">
        <v>0.49</v>
      </c>
      <c r="AG82" s="25">
        <f t="shared" si="67"/>
        <v>0.00245</v>
      </c>
      <c r="AH82" s="34"/>
      <c r="AI82" s="3"/>
      <c r="AJ82" s="25"/>
      <c r="AK82" s="35"/>
      <c r="AL82" s="26"/>
      <c r="AM82" s="26"/>
      <c r="AN82" s="35"/>
      <c r="AO82" s="26"/>
      <c r="AP82" s="25"/>
      <c r="AQ82" s="3">
        <v>0.015</v>
      </c>
      <c r="AR82" s="3">
        <v>0.5</v>
      </c>
      <c r="AS82" s="3">
        <f t="shared" si="68"/>
        <v>0.0075</v>
      </c>
      <c r="AT82" s="2">
        <f t="shared" si="69"/>
        <v>0.0174151271565443</v>
      </c>
      <c r="AU82" s="28">
        <f t="shared" si="70"/>
        <v>52.122</v>
      </c>
      <c r="AV82" s="1">
        <f t="shared" si="71"/>
        <v>0.3</v>
      </c>
      <c r="AW82" s="2">
        <f t="shared" si="75"/>
        <v>2.91931488379815</v>
      </c>
      <c r="AX82" s="1">
        <f t="shared" si="72"/>
        <v>5326.28891916401</v>
      </c>
    </row>
    <row r="83" s="1" customFormat="1" spans="1:50">
      <c r="A83" s="13"/>
      <c r="B83" s="13"/>
      <c r="C83" s="16">
        <v>8</v>
      </c>
      <c r="D83" s="17">
        <v>19.9427852645161</v>
      </c>
      <c r="E83" s="19">
        <f t="shared" si="73"/>
        <v>20.9092101912903</v>
      </c>
      <c r="F83" s="16" t="s">
        <v>73</v>
      </c>
      <c r="G83" s="13">
        <v>9</v>
      </c>
      <c r="H83" s="18">
        <f t="shared" si="57"/>
        <v>19.9427852645161</v>
      </c>
      <c r="I83" s="18">
        <f t="shared" si="58"/>
        <v>293.092785264516</v>
      </c>
      <c r="J83" s="18">
        <f t="shared" si="59"/>
        <v>0.197048747582137</v>
      </c>
      <c r="K83" s="18">
        <f t="shared" si="60"/>
        <v>52.122</v>
      </c>
      <c r="L83" s="18">
        <f t="shared" si="61"/>
        <v>0.52122</v>
      </c>
      <c r="M83" s="13" t="s">
        <v>73</v>
      </c>
      <c r="N83" s="13"/>
      <c r="O83" s="18">
        <f t="shared" si="74"/>
        <v>1.90250973525651</v>
      </c>
      <c r="P83" s="18">
        <f t="shared" si="62"/>
        <v>0.374887160595119</v>
      </c>
      <c r="Q83" s="23">
        <f t="shared" si="63"/>
        <v>0.112466148178536</v>
      </c>
      <c r="R83" s="18">
        <f t="shared" si="64"/>
        <v>0.156366</v>
      </c>
      <c r="S83" s="24">
        <f t="shared" si="65"/>
        <v>0.719249377604695</v>
      </c>
      <c r="T83" s="3">
        <v>0.01</v>
      </c>
      <c r="U83" s="25">
        <f t="shared" si="66"/>
        <v>0.00719249377604695</v>
      </c>
      <c r="V83" s="24"/>
      <c r="W83" s="3"/>
      <c r="X83" s="3"/>
      <c r="Y83" s="27"/>
      <c r="Z83" s="3"/>
      <c r="AA83" s="26"/>
      <c r="AB83" s="3"/>
      <c r="AC83" s="3"/>
      <c r="AD83" s="26"/>
      <c r="AE83" s="24">
        <v>0.005</v>
      </c>
      <c r="AF83" s="3">
        <v>0.49</v>
      </c>
      <c r="AG83" s="25">
        <f t="shared" si="67"/>
        <v>0.00245</v>
      </c>
      <c r="AH83" s="34"/>
      <c r="AI83" s="3"/>
      <c r="AJ83" s="25"/>
      <c r="AK83" s="35"/>
      <c r="AL83" s="26"/>
      <c r="AM83" s="26"/>
      <c r="AN83" s="35"/>
      <c r="AO83" s="26"/>
      <c r="AP83" s="25"/>
      <c r="AQ83" s="3">
        <v>0.015</v>
      </c>
      <c r="AR83" s="3">
        <v>0.5</v>
      </c>
      <c r="AS83" s="3">
        <f t="shared" si="68"/>
        <v>0.0075</v>
      </c>
      <c r="AT83" s="2">
        <f t="shared" si="69"/>
        <v>0.017142493776047</v>
      </c>
      <c r="AU83" s="28">
        <f t="shared" si="70"/>
        <v>52.122</v>
      </c>
      <c r="AV83" s="1">
        <f t="shared" si="71"/>
        <v>0.3</v>
      </c>
      <c r="AW83" s="2">
        <f t="shared" si="75"/>
        <v>2.91931488379815</v>
      </c>
      <c r="AX83" s="1">
        <f t="shared" si="72"/>
        <v>5242.90599921838</v>
      </c>
    </row>
    <row r="84" s="1" customFormat="1" spans="1:50">
      <c r="A84" s="13"/>
      <c r="B84" s="13"/>
      <c r="C84" s="16">
        <v>9</v>
      </c>
      <c r="D84" s="17">
        <v>14.3442027028667</v>
      </c>
      <c r="E84" s="19">
        <f t="shared" si="73"/>
        <v>19.9427852645161</v>
      </c>
      <c r="F84" s="16" t="s">
        <v>73</v>
      </c>
      <c r="G84" s="13">
        <v>10</v>
      </c>
      <c r="H84" s="18">
        <f t="shared" si="57"/>
        <v>14.3442027028667</v>
      </c>
      <c r="I84" s="18">
        <f t="shared" si="58"/>
        <v>287.494202702867</v>
      </c>
      <c r="J84" s="18">
        <f t="shared" si="59"/>
        <v>0.103184398132237</v>
      </c>
      <c r="K84" s="18">
        <f t="shared" si="60"/>
        <v>52.122</v>
      </c>
      <c r="L84" s="18">
        <f t="shared" si="61"/>
        <v>0.52122</v>
      </c>
      <c r="M84" s="13" t="s">
        <v>73</v>
      </c>
      <c r="N84" s="13"/>
      <c r="O84" s="18">
        <f t="shared" si="74"/>
        <v>2.0488425746614</v>
      </c>
      <c r="P84" s="18">
        <f t="shared" si="62"/>
        <v>0.211408587934139</v>
      </c>
      <c r="Q84" s="23">
        <f t="shared" si="63"/>
        <v>0.0634225763802417</v>
      </c>
      <c r="R84" s="18">
        <f t="shared" si="64"/>
        <v>0.156366</v>
      </c>
      <c r="S84" s="24">
        <f t="shared" si="65"/>
        <v>0.405603368892481</v>
      </c>
      <c r="T84" s="3">
        <v>0.01</v>
      </c>
      <c r="U84" s="25">
        <f t="shared" si="66"/>
        <v>0.00405603368892481</v>
      </c>
      <c r="V84" s="24"/>
      <c r="W84" s="3"/>
      <c r="X84" s="3"/>
      <c r="Y84" s="27"/>
      <c r="Z84" s="3"/>
      <c r="AA84" s="26"/>
      <c r="AB84" s="3"/>
      <c r="AC84" s="3"/>
      <c r="AD84" s="26"/>
      <c r="AE84" s="24">
        <v>0.001</v>
      </c>
      <c r="AF84" s="3">
        <v>0.49</v>
      </c>
      <c r="AG84" s="25">
        <f t="shared" si="67"/>
        <v>0.00049</v>
      </c>
      <c r="AH84" s="34"/>
      <c r="AI84" s="3"/>
      <c r="AJ84" s="25"/>
      <c r="AK84" s="35"/>
      <c r="AL84" s="26"/>
      <c r="AM84" s="26"/>
      <c r="AN84" s="35"/>
      <c r="AO84" s="26"/>
      <c r="AP84" s="25"/>
      <c r="AQ84" s="3">
        <v>0.01</v>
      </c>
      <c r="AR84" s="3">
        <v>0.5</v>
      </c>
      <c r="AS84" s="3">
        <f t="shared" si="68"/>
        <v>0.005</v>
      </c>
      <c r="AT84" s="2">
        <f t="shared" si="69"/>
        <v>0.00954603368892481</v>
      </c>
      <c r="AU84" s="28">
        <f t="shared" si="70"/>
        <v>52.122</v>
      </c>
      <c r="AV84" s="1">
        <f t="shared" si="71"/>
        <v>0.3</v>
      </c>
      <c r="AW84" s="2">
        <f t="shared" si="75"/>
        <v>2.91931488379815</v>
      </c>
      <c r="AX84" s="1">
        <f t="shared" si="72"/>
        <v>2919.58439362758</v>
      </c>
    </row>
    <row r="85" s="1" customFormat="1" spans="1:50">
      <c r="A85" s="13"/>
      <c r="B85" s="13"/>
      <c r="C85" s="16">
        <v>10</v>
      </c>
      <c r="D85" s="17">
        <v>6.28602430841936</v>
      </c>
      <c r="E85" s="19">
        <f t="shared" si="73"/>
        <v>14.3442027028667</v>
      </c>
      <c r="F85" s="16" t="s">
        <v>73</v>
      </c>
      <c r="G85" s="13">
        <v>11</v>
      </c>
      <c r="H85" s="18">
        <f t="shared" si="57"/>
        <v>6.28602430841936</v>
      </c>
      <c r="I85" s="18">
        <f t="shared" si="58"/>
        <v>279.436024308419</v>
      </c>
      <c r="J85" s="18">
        <f t="shared" si="59"/>
        <v>0.0388560078720544</v>
      </c>
      <c r="K85" s="18">
        <f t="shared" si="60"/>
        <v>52.122</v>
      </c>
      <c r="L85" s="18">
        <f t="shared" si="61"/>
        <v>0.52122</v>
      </c>
      <c r="M85" s="13" t="s">
        <v>75</v>
      </c>
      <c r="N85" s="18">
        <f>(O84-P84)*$C$22/100</f>
        <v>1.74556228739089</v>
      </c>
      <c r="O85" s="18">
        <f t="shared" si="74"/>
        <v>0.613091699336363</v>
      </c>
      <c r="P85" s="18">
        <f t="shared" si="62"/>
        <v>0.0238222958957049</v>
      </c>
      <c r="Q85" s="23">
        <f t="shared" si="63"/>
        <v>0.00714668876871148</v>
      </c>
      <c r="R85" s="18">
        <f t="shared" si="64"/>
        <v>0.156366</v>
      </c>
      <c r="S85" s="24">
        <f t="shared" si="65"/>
        <v>0.0457048768192029</v>
      </c>
      <c r="T85" s="3">
        <v>0.01</v>
      </c>
      <c r="U85" s="25">
        <f t="shared" si="66"/>
        <v>0.000457048768192029</v>
      </c>
      <c r="V85" s="24"/>
      <c r="W85" s="3"/>
      <c r="X85" s="3"/>
      <c r="Y85" s="27"/>
      <c r="Z85" s="3"/>
      <c r="AA85" s="26"/>
      <c r="AB85" s="3"/>
      <c r="AC85" s="3"/>
      <c r="AD85" s="26"/>
      <c r="AE85" s="24">
        <v>0.001</v>
      </c>
      <c r="AF85" s="3">
        <v>0.49</v>
      </c>
      <c r="AG85" s="25">
        <f t="shared" si="67"/>
        <v>0.00049</v>
      </c>
      <c r="AH85" s="34"/>
      <c r="AI85" s="3"/>
      <c r="AJ85" s="25"/>
      <c r="AK85" s="35"/>
      <c r="AL85" s="26"/>
      <c r="AM85" s="26"/>
      <c r="AN85" s="35"/>
      <c r="AO85" s="26"/>
      <c r="AP85" s="25"/>
      <c r="AQ85" s="3">
        <v>0.01</v>
      </c>
      <c r="AR85" s="3">
        <v>0.5</v>
      </c>
      <c r="AS85" s="3">
        <f t="shared" si="68"/>
        <v>0.005</v>
      </c>
      <c r="AT85" s="2">
        <f t="shared" si="69"/>
        <v>0.00594704876819203</v>
      </c>
      <c r="AU85" s="28">
        <f t="shared" si="70"/>
        <v>52.122</v>
      </c>
      <c r="AV85" s="1">
        <f t="shared" si="71"/>
        <v>0.3</v>
      </c>
      <c r="AW85" s="2">
        <f t="shared" si="75"/>
        <v>2.91931488379815</v>
      </c>
      <c r="AX85" s="1">
        <f t="shared" si="72"/>
        <v>1818.86125039552</v>
      </c>
    </row>
    <row r="86" s="1" customFormat="1" spans="1:51">
      <c r="A86" s="13"/>
      <c r="B86" s="13"/>
      <c r="C86" s="16">
        <v>11</v>
      </c>
      <c r="D86" s="17">
        <v>-1.9397931271</v>
      </c>
      <c r="E86" s="19">
        <f t="shared" si="73"/>
        <v>6.28602430841936</v>
      </c>
      <c r="F86" s="16" t="s">
        <v>75</v>
      </c>
      <c r="G86" s="13">
        <v>12</v>
      </c>
      <c r="H86" s="18">
        <f t="shared" si="57"/>
        <v>-1.9397931271</v>
      </c>
      <c r="I86" s="18">
        <f t="shared" si="58"/>
        <v>271.2102068729</v>
      </c>
      <c r="J86" s="18">
        <f t="shared" si="59"/>
        <v>0.0135045897152301</v>
      </c>
      <c r="K86" s="18">
        <f t="shared" si="60"/>
        <v>52.122</v>
      </c>
      <c r="L86" s="18">
        <f t="shared" si="61"/>
        <v>0.52122</v>
      </c>
      <c r="M86" s="13" t="s">
        <v>73</v>
      </c>
      <c r="N86" s="13"/>
      <c r="O86" s="18">
        <f t="shared" si="74"/>
        <v>1.11048940344066</v>
      </c>
      <c r="P86" s="18">
        <f t="shared" si="62"/>
        <v>0.0149967037765767</v>
      </c>
      <c r="Q86" s="23">
        <f t="shared" si="63"/>
        <v>0.00449901113297302</v>
      </c>
      <c r="R86" s="18">
        <f t="shared" si="64"/>
        <v>0.156366</v>
      </c>
      <c r="S86" s="24">
        <f t="shared" si="65"/>
        <v>0.0287723106875728</v>
      </c>
      <c r="T86" s="3">
        <v>0.01</v>
      </c>
      <c r="U86" s="25">
        <f t="shared" si="66"/>
        <v>0.000287723106875728</v>
      </c>
      <c r="V86" s="24"/>
      <c r="W86" s="3"/>
      <c r="X86" s="3"/>
      <c r="Y86" s="27"/>
      <c r="Z86" s="3"/>
      <c r="AA86" s="26"/>
      <c r="AB86" s="3"/>
      <c r="AC86" s="3"/>
      <c r="AD86" s="26"/>
      <c r="AE86" s="24">
        <v>0.001</v>
      </c>
      <c r="AF86" s="3">
        <v>0.49</v>
      </c>
      <c r="AG86" s="25">
        <f t="shared" si="67"/>
        <v>0.00049</v>
      </c>
      <c r="AH86" s="34"/>
      <c r="AI86" s="3"/>
      <c r="AJ86" s="25"/>
      <c r="AK86" s="35"/>
      <c r="AL86" s="26"/>
      <c r="AM86" s="26"/>
      <c r="AN86" s="35"/>
      <c r="AO86" s="26"/>
      <c r="AP86" s="25"/>
      <c r="AQ86" s="3">
        <v>0.01</v>
      </c>
      <c r="AR86" s="3">
        <v>0.5</v>
      </c>
      <c r="AS86" s="3">
        <f t="shared" si="68"/>
        <v>0.005</v>
      </c>
      <c r="AT86" s="2">
        <f t="shared" si="69"/>
        <v>0.00577772310687573</v>
      </c>
      <c r="AU86" s="28">
        <f t="shared" si="70"/>
        <v>52.122</v>
      </c>
      <c r="AV86" s="1">
        <f t="shared" si="71"/>
        <v>0.3</v>
      </c>
      <c r="AW86" s="2">
        <f t="shared" si="75"/>
        <v>2.91931488379815</v>
      </c>
      <c r="AX86" s="1">
        <f t="shared" si="72"/>
        <v>1767.0742387078</v>
      </c>
      <c r="AY86" s="1">
        <f>SUM(AX75:AX86)</f>
        <v>32872.9342008923</v>
      </c>
    </row>
    <row r="87" s="1" customFormat="1" spans="1:46">
      <c r="A87" s="13"/>
      <c r="B87" s="13"/>
      <c r="C87" s="16">
        <v>12</v>
      </c>
      <c r="D87" s="17">
        <v>-11.1148165983226</v>
      </c>
      <c r="E87" s="19">
        <f t="shared" si="73"/>
        <v>-1.9397931271</v>
      </c>
      <c r="F87" s="16" t="s">
        <v>73</v>
      </c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AT87" s="2"/>
    </row>
    <row r="88" s="1" customFormat="1" spans="46:46">
      <c r="AT88" s="2"/>
    </row>
    <row r="89" s="1" customFormat="1" spans="19:46">
      <c r="S89" s="22" t="s">
        <v>45</v>
      </c>
      <c r="T89" s="22"/>
      <c r="U89" s="22"/>
      <c r="V89" s="22" t="s">
        <v>46</v>
      </c>
      <c r="W89" s="22"/>
      <c r="X89" s="22"/>
      <c r="Y89" s="22" t="s">
        <v>47</v>
      </c>
      <c r="Z89" s="22"/>
      <c r="AA89" s="22"/>
      <c r="AB89" s="22" t="s">
        <v>48</v>
      </c>
      <c r="AC89" s="22"/>
      <c r="AD89" s="22"/>
      <c r="AE89" s="22" t="s">
        <v>49</v>
      </c>
      <c r="AF89" s="22"/>
      <c r="AG89" s="22"/>
      <c r="AH89" s="22" t="s">
        <v>50</v>
      </c>
      <c r="AI89" s="22"/>
      <c r="AJ89" s="22"/>
      <c r="AK89" s="30" t="s">
        <v>78</v>
      </c>
      <c r="AL89" s="31"/>
      <c r="AM89" s="32"/>
      <c r="AN89" s="31" t="s">
        <v>79</v>
      </c>
      <c r="AO89" s="31"/>
      <c r="AP89" s="32"/>
      <c r="AQ89" s="22" t="s">
        <v>52</v>
      </c>
      <c r="AR89" s="22"/>
      <c r="AS89" s="22"/>
      <c r="AT89" s="2"/>
    </row>
    <row r="90" s="1" customFormat="1" spans="1:53">
      <c r="A90" s="15" t="s">
        <v>80</v>
      </c>
      <c r="B90" s="15"/>
      <c r="C90" s="16" t="s">
        <v>53</v>
      </c>
      <c r="D90" s="16" t="s">
        <v>54</v>
      </c>
      <c r="E90" s="16" t="s">
        <v>55</v>
      </c>
      <c r="F90" s="16" t="s">
        <v>56</v>
      </c>
      <c r="G90" s="13" t="s">
        <v>53</v>
      </c>
      <c r="H90" s="13" t="s">
        <v>55</v>
      </c>
      <c r="I90" s="13" t="s">
        <v>57</v>
      </c>
      <c r="J90" s="13" t="s">
        <v>58</v>
      </c>
      <c r="K90" s="21" t="s">
        <v>59</v>
      </c>
      <c r="L90" s="21" t="s">
        <v>60</v>
      </c>
      <c r="M90" s="13" t="s">
        <v>61</v>
      </c>
      <c r="N90" s="21" t="s">
        <v>62</v>
      </c>
      <c r="O90" s="13" t="s">
        <v>63</v>
      </c>
      <c r="P90" s="13" t="s">
        <v>64</v>
      </c>
      <c r="Q90" s="21" t="s">
        <v>65</v>
      </c>
      <c r="R90" s="21" t="s">
        <v>66</v>
      </c>
      <c r="S90" s="4" t="s">
        <v>12</v>
      </c>
      <c r="T90" s="3" t="s">
        <v>13</v>
      </c>
      <c r="U90" s="3"/>
      <c r="V90" s="4" t="s">
        <v>12</v>
      </c>
      <c r="W90" s="3" t="s">
        <v>13</v>
      </c>
      <c r="X90" s="3"/>
      <c r="Y90" s="4" t="s">
        <v>12</v>
      </c>
      <c r="Z90" s="3" t="s">
        <v>13</v>
      </c>
      <c r="AA90" s="3"/>
      <c r="AB90" s="4" t="s">
        <v>12</v>
      </c>
      <c r="AC90" s="3" t="s">
        <v>13</v>
      </c>
      <c r="AD90" s="3"/>
      <c r="AE90" s="4" t="s">
        <v>12</v>
      </c>
      <c r="AF90" s="3" t="s">
        <v>13</v>
      </c>
      <c r="AG90" s="3"/>
      <c r="AH90" s="4" t="s">
        <v>12</v>
      </c>
      <c r="AI90" s="3" t="s">
        <v>13</v>
      </c>
      <c r="AJ90" s="3"/>
      <c r="AK90" s="4" t="s">
        <v>12</v>
      </c>
      <c r="AL90" s="3" t="s">
        <v>13</v>
      </c>
      <c r="AM90" s="3"/>
      <c r="AN90" s="4" t="s">
        <v>12</v>
      </c>
      <c r="AO90" s="3" t="s">
        <v>13</v>
      </c>
      <c r="AP90" s="3"/>
      <c r="AQ90" s="33" t="s">
        <v>12</v>
      </c>
      <c r="AR90" s="33" t="s">
        <v>13</v>
      </c>
      <c r="AS90" s="33"/>
      <c r="AT90" s="2" t="s">
        <v>67</v>
      </c>
      <c r="AU90" s="1" t="s">
        <v>68</v>
      </c>
      <c r="AV90" s="1" t="s">
        <v>38</v>
      </c>
      <c r="AW90" s="1" t="s">
        <v>81</v>
      </c>
      <c r="AX90" s="1" t="s">
        <v>82</v>
      </c>
      <c r="AZ90" s="1" t="s">
        <v>83</v>
      </c>
      <c r="BA90" s="1" t="s">
        <v>84</v>
      </c>
    </row>
    <row r="91" s="1" customFormat="1" spans="1:53">
      <c r="A91" s="13" t="s">
        <v>71</v>
      </c>
      <c r="B91" s="13">
        <f>F9</f>
        <v>341.64</v>
      </c>
      <c r="C91" s="16" t="s">
        <v>72</v>
      </c>
      <c r="D91" s="17">
        <v>-10.7670349256129</v>
      </c>
      <c r="E91" s="16"/>
      <c r="F91" s="16"/>
      <c r="G91" s="13">
        <v>1</v>
      </c>
      <c r="H91" s="18">
        <f t="shared" ref="H91:H102" si="76">E92</f>
        <v>-10.7670349256129</v>
      </c>
      <c r="I91" s="18">
        <f t="shared" ref="I91:I102" si="77">H91+273.15</f>
        <v>262.382965074387</v>
      </c>
      <c r="J91" s="18">
        <f t="shared" ref="J91:J102" si="78">EXP(($C$16*(I91-$C$14))/($C$17*I91*$C$14))</f>
        <v>0.00403585515232311</v>
      </c>
      <c r="K91" s="18">
        <f t="shared" ref="K91:K102" si="79">$B$91/12</f>
        <v>28.47</v>
      </c>
      <c r="L91" s="18">
        <f t="shared" ref="L91:L102" si="80">K91*$B$76/100</f>
        <v>0.2847</v>
      </c>
      <c r="M91" s="13" t="s">
        <v>73</v>
      </c>
      <c r="N91" s="13"/>
      <c r="O91" s="18">
        <f>L91</f>
        <v>0.2847</v>
      </c>
      <c r="P91" s="18">
        <f t="shared" ref="P91:P102" si="81">O91*J91</f>
        <v>0.00114900796186639</v>
      </c>
      <c r="Q91" s="23">
        <f t="shared" ref="Q91:Q102" si="82">P91*$B$77</f>
        <v>0.000344702388559917</v>
      </c>
      <c r="R91" s="18">
        <f t="shared" ref="R91:R102" si="83">L91*$B$77</f>
        <v>0.08541</v>
      </c>
      <c r="S91" s="24">
        <f t="shared" ref="S91:S102" si="84">Q91/R91</f>
        <v>0.00403585515232311</v>
      </c>
      <c r="T91" s="3">
        <v>0.01</v>
      </c>
      <c r="U91" s="25">
        <f t="shared" ref="U91:U102" si="85">S91*T91</f>
        <v>4.03585515232311e-5</v>
      </c>
      <c r="V91" s="24"/>
      <c r="W91" s="3"/>
      <c r="X91" s="3"/>
      <c r="Y91" s="27"/>
      <c r="Z91" s="3"/>
      <c r="AA91" s="26"/>
      <c r="AB91" s="3"/>
      <c r="AC91" s="3"/>
      <c r="AD91" s="26"/>
      <c r="AE91" s="24">
        <v>0.001</v>
      </c>
      <c r="AF91" s="3">
        <v>0.49</v>
      </c>
      <c r="AG91" s="25">
        <f t="shared" ref="AG91:AG102" si="86">AF91*AE91</f>
        <v>0.00049</v>
      </c>
      <c r="AH91" s="34"/>
      <c r="AI91" s="3"/>
      <c r="AJ91" s="25"/>
      <c r="AK91" s="35"/>
      <c r="AL91" s="26"/>
      <c r="AM91" s="26"/>
      <c r="AN91" s="35"/>
      <c r="AO91" s="26"/>
      <c r="AP91" s="25"/>
      <c r="AQ91" s="3">
        <v>0.01</v>
      </c>
      <c r="AR91" s="3">
        <v>0.5</v>
      </c>
      <c r="AS91" s="3">
        <f t="shared" ref="AS91:AS102" si="87">AR91*AQ91</f>
        <v>0.005</v>
      </c>
      <c r="AT91" s="2">
        <f t="shared" ref="AT91:AT102" si="88">(AS91+AM91+AD91+AA91+U91+X91+AG91+AJ91+AP91)</f>
        <v>0.00553035855152323</v>
      </c>
      <c r="AU91" s="28">
        <f t="shared" ref="AU91:AU102" si="89">$B$91/12</f>
        <v>28.47</v>
      </c>
      <c r="AV91" s="1">
        <f t="shared" ref="AV91:AV102" si="90">$B$77</f>
        <v>0.3</v>
      </c>
      <c r="AW91" s="2">
        <f>$E$9/12</f>
        <v>0.780881010196508</v>
      </c>
      <c r="AX91" s="1">
        <f t="shared" ref="AX91:AX102" si="91">AW91*10000*AV91*0.67*AU91*AT91</f>
        <v>247.127841058567</v>
      </c>
      <c r="AZ91" s="2">
        <f>$E$10/12</f>
        <v>0.00721294277274174</v>
      </c>
      <c r="BA91" s="1">
        <f t="shared" ref="BA91:BA102" si="92">AZ91*10000*AV91*0.67*AU91*AT91</f>
        <v>2.28270242435283</v>
      </c>
    </row>
    <row r="92" s="1" customFormat="1" spans="1:53">
      <c r="A92" s="13" t="s">
        <v>74</v>
      </c>
      <c r="B92" s="13">
        <v>1</v>
      </c>
      <c r="C92" s="16">
        <v>1</v>
      </c>
      <c r="D92" s="17">
        <v>-16.8114605651613</v>
      </c>
      <c r="E92" s="19">
        <f t="shared" ref="E92:E103" si="93">D91</f>
        <v>-10.7670349256129</v>
      </c>
      <c r="F92" s="16" t="s">
        <v>73</v>
      </c>
      <c r="G92" s="13">
        <v>2</v>
      </c>
      <c r="H92" s="18">
        <f t="shared" si="76"/>
        <v>-16.8114605651613</v>
      </c>
      <c r="I92" s="18">
        <f t="shared" si="77"/>
        <v>256.338539434839</v>
      </c>
      <c r="J92" s="18">
        <f t="shared" si="78"/>
        <v>0.00168234995406867</v>
      </c>
      <c r="K92" s="18">
        <f t="shared" si="79"/>
        <v>28.47</v>
      </c>
      <c r="L92" s="18">
        <f t="shared" si="80"/>
        <v>0.2847</v>
      </c>
      <c r="M92" s="13" t="s">
        <v>73</v>
      </c>
      <c r="N92" s="13"/>
      <c r="O92" s="18">
        <f t="shared" ref="O92:O102" si="94">L92+O91-P91-N92</f>
        <v>0.568250992038134</v>
      </c>
      <c r="P92" s="18">
        <f t="shared" si="81"/>
        <v>0.00095599703035483</v>
      </c>
      <c r="Q92" s="23">
        <f t="shared" si="82"/>
        <v>0.000286799109106449</v>
      </c>
      <c r="R92" s="18">
        <f t="shared" si="83"/>
        <v>0.08541</v>
      </c>
      <c r="S92" s="24">
        <f t="shared" si="84"/>
        <v>0.0033579101874072</v>
      </c>
      <c r="T92" s="3">
        <v>0.01</v>
      </c>
      <c r="U92" s="25">
        <f t="shared" si="85"/>
        <v>3.3579101874072e-5</v>
      </c>
      <c r="V92" s="24"/>
      <c r="W92" s="3"/>
      <c r="X92" s="3"/>
      <c r="Y92" s="27"/>
      <c r="Z92" s="3"/>
      <c r="AA92" s="26"/>
      <c r="AB92" s="3"/>
      <c r="AC92" s="3"/>
      <c r="AD92" s="26"/>
      <c r="AE92" s="24">
        <v>0.001</v>
      </c>
      <c r="AF92" s="3">
        <v>0.49</v>
      </c>
      <c r="AG92" s="25">
        <f t="shared" si="86"/>
        <v>0.00049</v>
      </c>
      <c r="AH92" s="34"/>
      <c r="AI92" s="3"/>
      <c r="AJ92" s="25"/>
      <c r="AK92" s="35"/>
      <c r="AL92" s="26"/>
      <c r="AM92" s="26"/>
      <c r="AN92" s="35"/>
      <c r="AO92" s="26"/>
      <c r="AP92" s="25"/>
      <c r="AQ92" s="3">
        <v>0.01</v>
      </c>
      <c r="AR92" s="3">
        <v>0.5</v>
      </c>
      <c r="AS92" s="3">
        <f t="shared" si="87"/>
        <v>0.005</v>
      </c>
      <c r="AT92" s="2">
        <f t="shared" si="88"/>
        <v>0.00552357910187407</v>
      </c>
      <c r="AU92" s="28">
        <f t="shared" si="89"/>
        <v>28.47</v>
      </c>
      <c r="AV92" s="1">
        <f t="shared" si="90"/>
        <v>0.3</v>
      </c>
      <c r="AW92" s="2">
        <f t="shared" ref="AW92:AW102" si="95">$E$9/12</f>
        <v>0.780881010196508</v>
      </c>
      <c r="AX92" s="1">
        <f t="shared" si="91"/>
        <v>246.8248967305</v>
      </c>
      <c r="AZ92" s="2">
        <f t="shared" ref="AZ92:AZ102" si="96">$E$10/12</f>
        <v>0.00721294277274174</v>
      </c>
      <c r="BA92" s="1">
        <f t="shared" si="92"/>
        <v>2.27990414897779</v>
      </c>
    </row>
    <row r="93" s="1" customFormat="1" spans="1:53">
      <c r="A93" s="13" t="s">
        <v>38</v>
      </c>
      <c r="B93" s="13">
        <f>H9</f>
        <v>0.33</v>
      </c>
      <c r="C93" s="16">
        <v>2</v>
      </c>
      <c r="D93" s="17">
        <v>-6.52627460764286</v>
      </c>
      <c r="E93" s="19">
        <f t="shared" si="93"/>
        <v>-16.8114605651613</v>
      </c>
      <c r="F93" s="16" t="s">
        <v>73</v>
      </c>
      <c r="G93" s="13">
        <v>3</v>
      </c>
      <c r="H93" s="18">
        <f t="shared" si="76"/>
        <v>-6.52627460764286</v>
      </c>
      <c r="I93" s="18">
        <f t="shared" si="77"/>
        <v>266.623725392357</v>
      </c>
      <c r="J93" s="18">
        <f t="shared" si="78"/>
        <v>0.00728234813308375</v>
      </c>
      <c r="K93" s="18">
        <f t="shared" si="79"/>
        <v>28.47</v>
      </c>
      <c r="L93" s="18">
        <f t="shared" si="80"/>
        <v>0.2847</v>
      </c>
      <c r="M93" s="13" t="s">
        <v>73</v>
      </c>
      <c r="N93" s="13"/>
      <c r="O93" s="18">
        <f t="shared" si="94"/>
        <v>0.851994995007779</v>
      </c>
      <c r="P93" s="18">
        <f t="shared" si="81"/>
        <v>0.0062045241612916</v>
      </c>
      <c r="Q93" s="23">
        <f t="shared" si="82"/>
        <v>0.00186135724838748</v>
      </c>
      <c r="R93" s="18">
        <f t="shared" si="83"/>
        <v>0.08541</v>
      </c>
      <c r="S93" s="24">
        <f t="shared" si="84"/>
        <v>0.021793200426033</v>
      </c>
      <c r="T93" s="3">
        <v>0.01</v>
      </c>
      <c r="U93" s="25">
        <f t="shared" si="85"/>
        <v>0.00021793200426033</v>
      </c>
      <c r="V93" s="24"/>
      <c r="W93" s="3"/>
      <c r="X93" s="3"/>
      <c r="Y93" s="27"/>
      <c r="Z93" s="3"/>
      <c r="AA93" s="26"/>
      <c r="AB93" s="3"/>
      <c r="AC93" s="3"/>
      <c r="AD93" s="26"/>
      <c r="AE93" s="24">
        <v>0.001</v>
      </c>
      <c r="AF93" s="3">
        <v>0.49</v>
      </c>
      <c r="AG93" s="25">
        <f t="shared" si="86"/>
        <v>0.00049</v>
      </c>
      <c r="AH93" s="34"/>
      <c r="AI93" s="3"/>
      <c r="AJ93" s="25"/>
      <c r="AK93" s="35"/>
      <c r="AL93" s="26"/>
      <c r="AM93" s="26"/>
      <c r="AN93" s="35"/>
      <c r="AO93" s="26"/>
      <c r="AP93" s="25"/>
      <c r="AQ93" s="3">
        <v>0.01</v>
      </c>
      <c r="AR93" s="3">
        <v>0.5</v>
      </c>
      <c r="AS93" s="3">
        <f t="shared" si="87"/>
        <v>0.005</v>
      </c>
      <c r="AT93" s="2">
        <f t="shared" si="88"/>
        <v>0.00570793200426033</v>
      </c>
      <c r="AU93" s="28">
        <f t="shared" si="89"/>
        <v>28.47</v>
      </c>
      <c r="AV93" s="1">
        <f t="shared" si="90"/>
        <v>0.3</v>
      </c>
      <c r="AW93" s="2">
        <f t="shared" si="95"/>
        <v>0.780881010196508</v>
      </c>
      <c r="AX93" s="1">
        <f t="shared" si="91"/>
        <v>255.062831818279</v>
      </c>
      <c r="AZ93" s="2">
        <f t="shared" si="96"/>
        <v>0.00721294277274174</v>
      </c>
      <c r="BA93" s="1">
        <f t="shared" si="92"/>
        <v>2.35599737390941</v>
      </c>
    </row>
    <row r="94" s="1" customFormat="1" spans="1:53">
      <c r="A94" s="13"/>
      <c r="B94" s="13"/>
      <c r="C94" s="16">
        <v>3</v>
      </c>
      <c r="D94" s="17">
        <v>-2.81274909454839</v>
      </c>
      <c r="E94" s="19">
        <f t="shared" si="93"/>
        <v>-6.52627460764286</v>
      </c>
      <c r="F94" s="16" t="s">
        <v>73</v>
      </c>
      <c r="G94" s="13">
        <v>4</v>
      </c>
      <c r="H94" s="18">
        <f t="shared" si="76"/>
        <v>-2.81274909454839</v>
      </c>
      <c r="I94" s="18">
        <f t="shared" si="77"/>
        <v>270.337250905452</v>
      </c>
      <c r="J94" s="18">
        <f t="shared" si="78"/>
        <v>0.0120263432533406</v>
      </c>
      <c r="K94" s="18">
        <f t="shared" si="79"/>
        <v>28.47</v>
      </c>
      <c r="L94" s="18">
        <f t="shared" si="80"/>
        <v>0.2847</v>
      </c>
      <c r="M94" s="13" t="s">
        <v>73</v>
      </c>
      <c r="N94" s="13"/>
      <c r="O94" s="18">
        <f t="shared" si="94"/>
        <v>1.13049047084649</v>
      </c>
      <c r="P94" s="18">
        <f t="shared" si="81"/>
        <v>0.0135956664470305</v>
      </c>
      <c r="Q94" s="23">
        <f t="shared" si="82"/>
        <v>0.00407869993410915</v>
      </c>
      <c r="R94" s="18">
        <f t="shared" si="83"/>
        <v>0.08541</v>
      </c>
      <c r="S94" s="24">
        <f t="shared" si="84"/>
        <v>0.0477543605445398</v>
      </c>
      <c r="T94" s="3">
        <v>0.01</v>
      </c>
      <c r="U94" s="25">
        <f t="shared" si="85"/>
        <v>0.000477543605445398</v>
      </c>
      <c r="V94" s="24"/>
      <c r="W94" s="3"/>
      <c r="X94" s="3"/>
      <c r="Y94" s="27"/>
      <c r="Z94" s="3"/>
      <c r="AA94" s="26"/>
      <c r="AB94" s="3"/>
      <c r="AC94" s="3"/>
      <c r="AD94" s="26"/>
      <c r="AE94" s="24">
        <v>0.001</v>
      </c>
      <c r="AF94" s="3">
        <v>0.49</v>
      </c>
      <c r="AG94" s="25">
        <f t="shared" si="86"/>
        <v>0.00049</v>
      </c>
      <c r="AH94" s="34"/>
      <c r="AI94" s="3"/>
      <c r="AJ94" s="25"/>
      <c r="AK94" s="35"/>
      <c r="AL94" s="26"/>
      <c r="AM94" s="26"/>
      <c r="AN94" s="35"/>
      <c r="AO94" s="26"/>
      <c r="AP94" s="25"/>
      <c r="AQ94" s="3">
        <v>0.01</v>
      </c>
      <c r="AR94" s="3">
        <v>0.5</v>
      </c>
      <c r="AS94" s="3">
        <f t="shared" si="87"/>
        <v>0.005</v>
      </c>
      <c r="AT94" s="2">
        <f t="shared" si="88"/>
        <v>0.0059675436054454</v>
      </c>
      <c r="AU94" s="28">
        <f t="shared" si="89"/>
        <v>28.47</v>
      </c>
      <c r="AV94" s="1">
        <f t="shared" si="90"/>
        <v>0.3</v>
      </c>
      <c r="AW94" s="2">
        <f t="shared" si="95"/>
        <v>0.780881010196508</v>
      </c>
      <c r="AX94" s="1">
        <f t="shared" si="91"/>
        <v>266.663753154013</v>
      </c>
      <c r="AZ94" s="2">
        <f t="shared" si="96"/>
        <v>0.00721294277274174</v>
      </c>
      <c r="BA94" s="1">
        <f t="shared" si="92"/>
        <v>2.46315426543718</v>
      </c>
    </row>
    <row r="95" s="1" customFormat="1" spans="1:53">
      <c r="A95" s="13"/>
      <c r="B95" s="13"/>
      <c r="C95" s="16">
        <v>4</v>
      </c>
      <c r="D95" s="17">
        <v>9.69678457513334</v>
      </c>
      <c r="E95" s="19">
        <f t="shared" si="93"/>
        <v>-2.81274909454839</v>
      </c>
      <c r="F95" s="16" t="s">
        <v>73</v>
      </c>
      <c r="G95" s="13">
        <v>5</v>
      </c>
      <c r="H95" s="18">
        <f t="shared" si="76"/>
        <v>9.69678457513334</v>
      </c>
      <c r="I95" s="18">
        <f t="shared" si="77"/>
        <v>282.846784575133</v>
      </c>
      <c r="J95" s="18">
        <f t="shared" si="78"/>
        <v>0.0591478781631769</v>
      </c>
      <c r="K95" s="18">
        <f t="shared" si="79"/>
        <v>28.47</v>
      </c>
      <c r="L95" s="18">
        <f t="shared" si="80"/>
        <v>0.2847</v>
      </c>
      <c r="M95" s="13" t="s">
        <v>75</v>
      </c>
      <c r="N95" s="18">
        <f>(O94-P94)*$C$22/100</f>
        <v>1.06105006417948</v>
      </c>
      <c r="O95" s="18">
        <f t="shared" si="94"/>
        <v>0.340544740219973</v>
      </c>
      <c r="P95" s="18">
        <f t="shared" si="81"/>
        <v>0.0201424988036417</v>
      </c>
      <c r="Q95" s="23">
        <f t="shared" si="82"/>
        <v>0.0060427496410925</v>
      </c>
      <c r="R95" s="18">
        <f t="shared" si="83"/>
        <v>0.08541</v>
      </c>
      <c r="S95" s="24">
        <f t="shared" si="84"/>
        <v>0.0707499079860965</v>
      </c>
      <c r="T95" s="3">
        <v>0.01</v>
      </c>
      <c r="U95" s="25">
        <f t="shared" si="85"/>
        <v>0.000707499079860965</v>
      </c>
      <c r="V95" s="24"/>
      <c r="W95" s="3"/>
      <c r="X95" s="3"/>
      <c r="Y95" s="27"/>
      <c r="Z95" s="3"/>
      <c r="AA95" s="26"/>
      <c r="AB95" s="3"/>
      <c r="AC95" s="3"/>
      <c r="AD95" s="26"/>
      <c r="AE95" s="24">
        <v>0.001</v>
      </c>
      <c r="AF95" s="3">
        <v>0.49</v>
      </c>
      <c r="AG95" s="25">
        <f t="shared" si="86"/>
        <v>0.00049</v>
      </c>
      <c r="AH95" s="34"/>
      <c r="AI95" s="3"/>
      <c r="AJ95" s="25"/>
      <c r="AK95" s="35"/>
      <c r="AL95" s="26"/>
      <c r="AM95" s="26"/>
      <c r="AN95" s="35"/>
      <c r="AO95" s="26"/>
      <c r="AP95" s="25"/>
      <c r="AQ95" s="3">
        <v>0.01</v>
      </c>
      <c r="AR95" s="3">
        <v>0.5</v>
      </c>
      <c r="AS95" s="3">
        <f t="shared" si="87"/>
        <v>0.005</v>
      </c>
      <c r="AT95" s="2">
        <f t="shared" si="88"/>
        <v>0.00619749907986097</v>
      </c>
      <c r="AU95" s="28">
        <f t="shared" si="89"/>
        <v>28.47</v>
      </c>
      <c r="AV95" s="1">
        <f t="shared" si="90"/>
        <v>0.3</v>
      </c>
      <c r="AW95" s="2">
        <f t="shared" si="95"/>
        <v>0.780881010196508</v>
      </c>
      <c r="AX95" s="1">
        <f t="shared" si="91"/>
        <v>276.939470253091</v>
      </c>
      <c r="AZ95" s="2">
        <f t="shared" si="96"/>
        <v>0.00721294277274174</v>
      </c>
      <c r="BA95" s="1">
        <f t="shared" si="92"/>
        <v>2.55807033897044</v>
      </c>
    </row>
    <row r="96" s="1" customFormat="1" spans="1:53">
      <c r="A96" s="13"/>
      <c r="B96" s="13"/>
      <c r="C96" s="16">
        <v>5</v>
      </c>
      <c r="D96" s="17">
        <v>14.2580589036452</v>
      </c>
      <c r="E96" s="19">
        <f t="shared" si="93"/>
        <v>9.69678457513334</v>
      </c>
      <c r="F96" s="16" t="s">
        <v>75</v>
      </c>
      <c r="G96" s="13">
        <v>6</v>
      </c>
      <c r="H96" s="18">
        <f t="shared" si="76"/>
        <v>14.2580589036452</v>
      </c>
      <c r="I96" s="18">
        <f t="shared" si="77"/>
        <v>287.408058903645</v>
      </c>
      <c r="J96" s="18">
        <f t="shared" si="78"/>
        <v>0.102142264584926</v>
      </c>
      <c r="K96" s="18">
        <f t="shared" si="79"/>
        <v>28.47</v>
      </c>
      <c r="L96" s="18">
        <f t="shared" si="80"/>
        <v>0.2847</v>
      </c>
      <c r="M96" s="13" t="s">
        <v>73</v>
      </c>
      <c r="N96" s="13"/>
      <c r="O96" s="18">
        <f t="shared" si="94"/>
        <v>0.605102241416331</v>
      </c>
      <c r="P96" s="18">
        <f t="shared" si="81"/>
        <v>0.0618065132436787</v>
      </c>
      <c r="Q96" s="23">
        <f t="shared" si="82"/>
        <v>0.0185419539731036</v>
      </c>
      <c r="R96" s="18">
        <f t="shared" si="83"/>
        <v>0.08541</v>
      </c>
      <c r="S96" s="24">
        <f t="shared" si="84"/>
        <v>0.217093478200487</v>
      </c>
      <c r="T96" s="3">
        <v>0.01</v>
      </c>
      <c r="U96" s="25">
        <f t="shared" si="85"/>
        <v>0.00217093478200487</v>
      </c>
      <c r="V96" s="24"/>
      <c r="W96" s="3"/>
      <c r="X96" s="3"/>
      <c r="Y96" s="27"/>
      <c r="Z96" s="3"/>
      <c r="AA96" s="26"/>
      <c r="AB96" s="3"/>
      <c r="AC96" s="3"/>
      <c r="AD96" s="26"/>
      <c r="AE96" s="24">
        <v>0.001</v>
      </c>
      <c r="AF96" s="3">
        <v>0.49</v>
      </c>
      <c r="AG96" s="25">
        <f t="shared" si="86"/>
        <v>0.00049</v>
      </c>
      <c r="AH96" s="34"/>
      <c r="AI96" s="3"/>
      <c r="AJ96" s="25"/>
      <c r="AK96" s="35"/>
      <c r="AL96" s="26"/>
      <c r="AM96" s="26"/>
      <c r="AN96" s="35"/>
      <c r="AO96" s="26"/>
      <c r="AP96" s="25"/>
      <c r="AQ96" s="3">
        <v>0.01</v>
      </c>
      <c r="AR96" s="3">
        <v>0.5</v>
      </c>
      <c r="AS96" s="3">
        <f t="shared" si="87"/>
        <v>0.005</v>
      </c>
      <c r="AT96" s="2">
        <f t="shared" si="88"/>
        <v>0.00766093478200487</v>
      </c>
      <c r="AU96" s="28">
        <f t="shared" si="89"/>
        <v>28.47</v>
      </c>
      <c r="AV96" s="1">
        <f t="shared" si="90"/>
        <v>0.3</v>
      </c>
      <c r="AW96" s="2">
        <f t="shared" si="95"/>
        <v>0.780881010196508</v>
      </c>
      <c r="AX96" s="1">
        <f t="shared" si="91"/>
        <v>342.334091999495</v>
      </c>
      <c r="AZ96" s="2">
        <f t="shared" si="96"/>
        <v>0.00721294277274174</v>
      </c>
      <c r="BA96" s="1">
        <f t="shared" si="92"/>
        <v>3.16211584416617</v>
      </c>
    </row>
    <row r="97" s="1" customFormat="1" spans="1:53">
      <c r="A97" s="13"/>
      <c r="B97" s="13"/>
      <c r="C97" s="16">
        <v>6</v>
      </c>
      <c r="D97" s="17">
        <v>18.9465158903333</v>
      </c>
      <c r="E97" s="19">
        <f t="shared" si="93"/>
        <v>14.2580589036452</v>
      </c>
      <c r="F97" s="16" t="s">
        <v>73</v>
      </c>
      <c r="G97" s="13">
        <v>7</v>
      </c>
      <c r="H97" s="18">
        <f t="shared" si="76"/>
        <v>18.9465158903333</v>
      </c>
      <c r="I97" s="18">
        <f t="shared" si="77"/>
        <v>292.096515890333</v>
      </c>
      <c r="J97" s="18">
        <f t="shared" si="78"/>
        <v>0.175939999716357</v>
      </c>
      <c r="K97" s="18">
        <f t="shared" si="79"/>
        <v>28.47</v>
      </c>
      <c r="L97" s="18">
        <f t="shared" si="80"/>
        <v>0.2847</v>
      </c>
      <c r="M97" s="13" t="s">
        <v>73</v>
      </c>
      <c r="N97" s="13"/>
      <c r="O97" s="18">
        <f t="shared" si="94"/>
        <v>0.827995728172652</v>
      </c>
      <c r="P97" s="18">
        <f t="shared" si="81"/>
        <v>0.145677568179841</v>
      </c>
      <c r="Q97" s="23">
        <f t="shared" si="82"/>
        <v>0.0437032704539524</v>
      </c>
      <c r="R97" s="18">
        <f t="shared" si="83"/>
        <v>0.08541</v>
      </c>
      <c r="S97" s="24">
        <f t="shared" si="84"/>
        <v>0.511687980961859</v>
      </c>
      <c r="T97" s="3">
        <v>0.01</v>
      </c>
      <c r="U97" s="25">
        <f t="shared" si="85"/>
        <v>0.00511687980961859</v>
      </c>
      <c r="V97" s="24"/>
      <c r="W97" s="3"/>
      <c r="X97" s="3"/>
      <c r="Y97" s="27"/>
      <c r="Z97" s="3"/>
      <c r="AA97" s="26"/>
      <c r="AB97" s="3"/>
      <c r="AC97" s="3"/>
      <c r="AD97" s="26"/>
      <c r="AE97" s="24">
        <v>0.005</v>
      </c>
      <c r="AF97" s="3">
        <v>0.49</v>
      </c>
      <c r="AG97" s="25">
        <f t="shared" si="86"/>
        <v>0.00245</v>
      </c>
      <c r="AH97" s="34"/>
      <c r="AI97" s="3"/>
      <c r="AJ97" s="25"/>
      <c r="AK97" s="35"/>
      <c r="AL97" s="26"/>
      <c r="AM97" s="26"/>
      <c r="AN97" s="35"/>
      <c r="AO97" s="26"/>
      <c r="AP97" s="25"/>
      <c r="AQ97" s="3">
        <v>0.015</v>
      </c>
      <c r="AR97" s="3">
        <v>0.5</v>
      </c>
      <c r="AS97" s="3">
        <f t="shared" si="87"/>
        <v>0.0075</v>
      </c>
      <c r="AT97" s="2">
        <f t="shared" si="88"/>
        <v>0.0150668798096186</v>
      </c>
      <c r="AU97" s="28">
        <f t="shared" si="89"/>
        <v>28.47</v>
      </c>
      <c r="AV97" s="1">
        <f t="shared" si="90"/>
        <v>0.3</v>
      </c>
      <c r="AW97" s="2">
        <f t="shared" si="95"/>
        <v>0.780881010196508</v>
      </c>
      <c r="AX97" s="1">
        <f t="shared" si="91"/>
        <v>673.273793037235</v>
      </c>
      <c r="AZ97" s="2">
        <f t="shared" si="96"/>
        <v>0.00721294277274174</v>
      </c>
      <c r="BA97" s="1">
        <f t="shared" si="92"/>
        <v>6.21898250329107</v>
      </c>
    </row>
    <row r="98" s="1" customFormat="1" spans="1:53">
      <c r="A98" s="13"/>
      <c r="B98" s="13"/>
      <c r="C98" s="16">
        <v>7</v>
      </c>
      <c r="D98" s="17">
        <v>20.9092101912903</v>
      </c>
      <c r="E98" s="19">
        <f t="shared" si="93"/>
        <v>18.9465158903333</v>
      </c>
      <c r="F98" s="16" t="s">
        <v>73</v>
      </c>
      <c r="G98" s="13">
        <v>8</v>
      </c>
      <c r="H98" s="18">
        <f t="shared" si="76"/>
        <v>20.9092101912903</v>
      </c>
      <c r="I98" s="18">
        <f t="shared" si="77"/>
        <v>294.05921019129</v>
      </c>
      <c r="J98" s="18">
        <f t="shared" si="78"/>
        <v>0.219780950285769</v>
      </c>
      <c r="K98" s="18">
        <f t="shared" si="79"/>
        <v>28.47</v>
      </c>
      <c r="L98" s="18">
        <f t="shared" si="80"/>
        <v>0.2847</v>
      </c>
      <c r="M98" s="13" t="s">
        <v>73</v>
      </c>
      <c r="N98" s="13"/>
      <c r="O98" s="18">
        <f t="shared" si="94"/>
        <v>0.967018159992811</v>
      </c>
      <c r="P98" s="18">
        <f t="shared" si="81"/>
        <v>0.212532170146816</v>
      </c>
      <c r="Q98" s="23">
        <f t="shared" si="82"/>
        <v>0.0637596510440447</v>
      </c>
      <c r="R98" s="18">
        <f t="shared" si="83"/>
        <v>0.08541</v>
      </c>
      <c r="S98" s="24">
        <f t="shared" si="84"/>
        <v>0.746512715654429</v>
      </c>
      <c r="T98" s="3">
        <v>0.01</v>
      </c>
      <c r="U98" s="25">
        <f t="shared" si="85"/>
        <v>0.00746512715654429</v>
      </c>
      <c r="V98" s="24"/>
      <c r="W98" s="3"/>
      <c r="X98" s="3"/>
      <c r="Y98" s="27"/>
      <c r="Z98" s="3"/>
      <c r="AA98" s="26"/>
      <c r="AB98" s="3"/>
      <c r="AC98" s="3"/>
      <c r="AD98" s="26"/>
      <c r="AE98" s="24">
        <v>0.005</v>
      </c>
      <c r="AF98" s="3">
        <v>0.49</v>
      </c>
      <c r="AG98" s="25">
        <f t="shared" si="86"/>
        <v>0.00245</v>
      </c>
      <c r="AH98" s="34"/>
      <c r="AI98" s="3"/>
      <c r="AJ98" s="25"/>
      <c r="AK98" s="35"/>
      <c r="AL98" s="26"/>
      <c r="AM98" s="26"/>
      <c r="AN98" s="35"/>
      <c r="AO98" s="26"/>
      <c r="AP98" s="25"/>
      <c r="AQ98" s="3">
        <v>0.015</v>
      </c>
      <c r="AR98" s="3">
        <v>0.5</v>
      </c>
      <c r="AS98" s="3">
        <f t="shared" si="87"/>
        <v>0.0075</v>
      </c>
      <c r="AT98" s="2">
        <f t="shared" si="88"/>
        <v>0.0174151271565443</v>
      </c>
      <c r="AU98" s="28">
        <f t="shared" si="89"/>
        <v>28.47</v>
      </c>
      <c r="AV98" s="1">
        <f t="shared" si="90"/>
        <v>0.3</v>
      </c>
      <c r="AW98" s="2">
        <f t="shared" si="95"/>
        <v>0.780881010196508</v>
      </c>
      <c r="AX98" s="1">
        <f t="shared" si="91"/>
        <v>778.20682616895</v>
      </c>
      <c r="AZ98" s="2">
        <f t="shared" si="96"/>
        <v>0.00721294277274174</v>
      </c>
      <c r="BA98" s="1">
        <f t="shared" si="92"/>
        <v>7.18824152363632</v>
      </c>
    </row>
    <row r="99" s="1" customFormat="1" spans="1:53">
      <c r="A99" s="13"/>
      <c r="B99" s="13"/>
      <c r="C99" s="16">
        <v>8</v>
      </c>
      <c r="D99" s="17">
        <v>19.9427852645161</v>
      </c>
      <c r="E99" s="19">
        <f t="shared" si="93"/>
        <v>20.9092101912903</v>
      </c>
      <c r="F99" s="16" t="s">
        <v>73</v>
      </c>
      <c r="G99" s="13">
        <v>9</v>
      </c>
      <c r="H99" s="18">
        <f t="shared" si="76"/>
        <v>19.9427852645161</v>
      </c>
      <c r="I99" s="18">
        <f t="shared" si="77"/>
        <v>293.092785264516</v>
      </c>
      <c r="J99" s="18">
        <f t="shared" si="78"/>
        <v>0.197048747582137</v>
      </c>
      <c r="K99" s="18">
        <f t="shared" si="79"/>
        <v>28.47</v>
      </c>
      <c r="L99" s="18">
        <f t="shared" si="80"/>
        <v>0.2847</v>
      </c>
      <c r="M99" s="13" t="s">
        <v>73</v>
      </c>
      <c r="N99" s="13"/>
      <c r="O99" s="18">
        <f t="shared" si="94"/>
        <v>1.039185989846</v>
      </c>
      <c r="P99" s="18">
        <f t="shared" si="81"/>
        <v>0.204770297804057</v>
      </c>
      <c r="Q99" s="23">
        <f t="shared" si="82"/>
        <v>0.061431089341217</v>
      </c>
      <c r="R99" s="18">
        <f t="shared" si="83"/>
        <v>0.08541</v>
      </c>
      <c r="S99" s="24">
        <f t="shared" si="84"/>
        <v>0.719249377604695</v>
      </c>
      <c r="T99" s="3">
        <v>0.01</v>
      </c>
      <c r="U99" s="25">
        <f t="shared" si="85"/>
        <v>0.00719249377604695</v>
      </c>
      <c r="V99" s="24"/>
      <c r="W99" s="3"/>
      <c r="X99" s="3"/>
      <c r="Y99" s="27"/>
      <c r="Z99" s="3"/>
      <c r="AA99" s="26"/>
      <c r="AB99" s="3"/>
      <c r="AC99" s="3"/>
      <c r="AD99" s="26"/>
      <c r="AE99" s="24">
        <v>0.005</v>
      </c>
      <c r="AF99" s="3">
        <v>0.49</v>
      </c>
      <c r="AG99" s="25">
        <f t="shared" si="86"/>
        <v>0.00245</v>
      </c>
      <c r="AH99" s="34"/>
      <c r="AI99" s="3"/>
      <c r="AJ99" s="25"/>
      <c r="AK99" s="35"/>
      <c r="AL99" s="26"/>
      <c r="AM99" s="26"/>
      <c r="AN99" s="35"/>
      <c r="AO99" s="26"/>
      <c r="AP99" s="25"/>
      <c r="AQ99" s="3">
        <v>0.015</v>
      </c>
      <c r="AR99" s="3">
        <v>0.5</v>
      </c>
      <c r="AS99" s="3">
        <f t="shared" si="87"/>
        <v>0.0075</v>
      </c>
      <c r="AT99" s="2">
        <f t="shared" si="88"/>
        <v>0.017142493776047</v>
      </c>
      <c r="AU99" s="28">
        <f t="shared" si="89"/>
        <v>28.47</v>
      </c>
      <c r="AV99" s="1">
        <f t="shared" si="90"/>
        <v>0.3</v>
      </c>
      <c r="AW99" s="2">
        <f t="shared" si="95"/>
        <v>0.780881010196508</v>
      </c>
      <c r="AX99" s="1">
        <f t="shared" si="91"/>
        <v>766.02401774973</v>
      </c>
      <c r="AZ99" s="2">
        <f t="shared" si="96"/>
        <v>0.00721294277274174</v>
      </c>
      <c r="BA99" s="1">
        <f t="shared" si="92"/>
        <v>7.07570978219085</v>
      </c>
    </row>
    <row r="100" s="1" customFormat="1" spans="1:53">
      <c r="A100" s="13"/>
      <c r="B100" s="13"/>
      <c r="C100" s="16">
        <v>9</v>
      </c>
      <c r="D100" s="17">
        <v>14.3442027028667</v>
      </c>
      <c r="E100" s="19">
        <f t="shared" si="93"/>
        <v>19.9427852645161</v>
      </c>
      <c r="F100" s="16" t="s">
        <v>73</v>
      </c>
      <c r="G100" s="13">
        <v>10</v>
      </c>
      <c r="H100" s="18">
        <f t="shared" si="76"/>
        <v>14.3442027028667</v>
      </c>
      <c r="I100" s="18">
        <f t="shared" si="77"/>
        <v>287.494202702867</v>
      </c>
      <c r="J100" s="18">
        <f t="shared" si="78"/>
        <v>0.103184398132237</v>
      </c>
      <c r="K100" s="18">
        <f t="shared" si="79"/>
        <v>28.47</v>
      </c>
      <c r="L100" s="18">
        <f t="shared" si="80"/>
        <v>0.2847</v>
      </c>
      <c r="M100" s="13" t="s">
        <v>73</v>
      </c>
      <c r="N100" s="13"/>
      <c r="O100" s="18">
        <f t="shared" si="94"/>
        <v>1.11911569204194</v>
      </c>
      <c r="P100" s="18">
        <f t="shared" si="81"/>
        <v>0.115475279123689</v>
      </c>
      <c r="Q100" s="23">
        <f t="shared" si="82"/>
        <v>0.0346425837371068</v>
      </c>
      <c r="R100" s="18">
        <f t="shared" si="83"/>
        <v>0.08541</v>
      </c>
      <c r="S100" s="24">
        <f t="shared" si="84"/>
        <v>0.405603368892481</v>
      </c>
      <c r="T100" s="3">
        <v>0.01</v>
      </c>
      <c r="U100" s="25">
        <f t="shared" si="85"/>
        <v>0.00405603368892481</v>
      </c>
      <c r="V100" s="24"/>
      <c r="W100" s="3"/>
      <c r="X100" s="3"/>
      <c r="Y100" s="27"/>
      <c r="Z100" s="3"/>
      <c r="AA100" s="26"/>
      <c r="AB100" s="3"/>
      <c r="AC100" s="3"/>
      <c r="AD100" s="26"/>
      <c r="AE100" s="24">
        <v>0.001</v>
      </c>
      <c r="AF100" s="3">
        <v>0.49</v>
      </c>
      <c r="AG100" s="25">
        <f t="shared" si="86"/>
        <v>0.00049</v>
      </c>
      <c r="AH100" s="34"/>
      <c r="AI100" s="3"/>
      <c r="AJ100" s="25"/>
      <c r="AK100" s="35"/>
      <c r="AL100" s="26"/>
      <c r="AM100" s="26"/>
      <c r="AN100" s="35"/>
      <c r="AO100" s="26"/>
      <c r="AP100" s="25"/>
      <c r="AQ100" s="3">
        <v>0.01</v>
      </c>
      <c r="AR100" s="3">
        <v>0.5</v>
      </c>
      <c r="AS100" s="3">
        <f t="shared" si="87"/>
        <v>0.005</v>
      </c>
      <c r="AT100" s="2">
        <f t="shared" si="88"/>
        <v>0.00954603368892481</v>
      </c>
      <c r="AU100" s="28">
        <f t="shared" si="89"/>
        <v>28.47</v>
      </c>
      <c r="AV100" s="1">
        <f t="shared" si="90"/>
        <v>0.3</v>
      </c>
      <c r="AW100" s="2">
        <f t="shared" si="95"/>
        <v>0.780881010196508</v>
      </c>
      <c r="AX100" s="1">
        <f t="shared" si="91"/>
        <v>426.571021433424</v>
      </c>
      <c r="AZ100" s="2">
        <f t="shared" si="96"/>
        <v>0.00721294277274174</v>
      </c>
      <c r="BA100" s="1">
        <f t="shared" si="92"/>
        <v>3.94020641548831</v>
      </c>
    </row>
    <row r="101" s="1" customFormat="1" spans="1:53">
      <c r="A101" s="13"/>
      <c r="B101" s="13"/>
      <c r="C101" s="16">
        <v>10</v>
      </c>
      <c r="D101" s="17">
        <v>6.28602430841936</v>
      </c>
      <c r="E101" s="19">
        <f t="shared" si="93"/>
        <v>14.3442027028667</v>
      </c>
      <c r="F101" s="16" t="s">
        <v>73</v>
      </c>
      <c r="G101" s="13">
        <v>11</v>
      </c>
      <c r="H101" s="18">
        <f t="shared" si="76"/>
        <v>6.28602430841936</v>
      </c>
      <c r="I101" s="18">
        <f t="shared" si="77"/>
        <v>279.436024308419</v>
      </c>
      <c r="J101" s="18">
        <f t="shared" si="78"/>
        <v>0.0388560078720544</v>
      </c>
      <c r="K101" s="18">
        <f t="shared" si="79"/>
        <v>28.47</v>
      </c>
      <c r="L101" s="18">
        <f t="shared" si="80"/>
        <v>0.2847</v>
      </c>
      <c r="M101" s="13" t="s">
        <v>75</v>
      </c>
      <c r="N101" s="18">
        <f>(O100-P100)*$C$22/100</f>
        <v>0.953458392272337</v>
      </c>
      <c r="O101" s="18">
        <f t="shared" si="94"/>
        <v>0.334882020645912</v>
      </c>
      <c r="P101" s="18">
        <f t="shared" si="81"/>
        <v>0.0130121784304271</v>
      </c>
      <c r="Q101" s="23">
        <f t="shared" si="82"/>
        <v>0.00390365352912812</v>
      </c>
      <c r="R101" s="18">
        <f t="shared" si="83"/>
        <v>0.08541</v>
      </c>
      <c r="S101" s="24">
        <f t="shared" si="84"/>
        <v>0.0457048768192028</v>
      </c>
      <c r="T101" s="3">
        <v>0.01</v>
      </c>
      <c r="U101" s="25">
        <f t="shared" si="85"/>
        <v>0.000457048768192028</v>
      </c>
      <c r="V101" s="24"/>
      <c r="W101" s="3"/>
      <c r="X101" s="3"/>
      <c r="Y101" s="27"/>
      <c r="Z101" s="3"/>
      <c r="AA101" s="26"/>
      <c r="AB101" s="3"/>
      <c r="AC101" s="3"/>
      <c r="AD101" s="26"/>
      <c r="AE101" s="24">
        <v>0.001</v>
      </c>
      <c r="AF101" s="3">
        <v>0.49</v>
      </c>
      <c r="AG101" s="25">
        <f t="shared" si="86"/>
        <v>0.00049</v>
      </c>
      <c r="AH101" s="34"/>
      <c r="AI101" s="3"/>
      <c r="AJ101" s="25"/>
      <c r="AK101" s="35"/>
      <c r="AL101" s="26"/>
      <c r="AM101" s="26"/>
      <c r="AN101" s="35"/>
      <c r="AO101" s="26"/>
      <c r="AP101" s="25"/>
      <c r="AQ101" s="3">
        <v>0.01</v>
      </c>
      <c r="AR101" s="3">
        <v>0.5</v>
      </c>
      <c r="AS101" s="3">
        <f t="shared" si="87"/>
        <v>0.005</v>
      </c>
      <c r="AT101" s="2">
        <f t="shared" si="88"/>
        <v>0.00594704876819203</v>
      </c>
      <c r="AU101" s="28">
        <f t="shared" si="89"/>
        <v>28.47</v>
      </c>
      <c r="AV101" s="1">
        <f t="shared" si="90"/>
        <v>0.3</v>
      </c>
      <c r="AW101" s="2">
        <f t="shared" si="95"/>
        <v>0.780881010196508</v>
      </c>
      <c r="AX101" s="1">
        <f t="shared" si="91"/>
        <v>265.747927383209</v>
      </c>
      <c r="AZ101" s="2">
        <f t="shared" si="96"/>
        <v>0.00721294277274174</v>
      </c>
      <c r="BA101" s="1">
        <f t="shared" si="92"/>
        <v>2.45469484743578</v>
      </c>
    </row>
    <row r="102" s="1" customFormat="1" spans="1:54">
      <c r="A102" s="13"/>
      <c r="B102" s="13"/>
      <c r="C102" s="16">
        <v>11</v>
      </c>
      <c r="D102" s="17">
        <v>-1.9397931271</v>
      </c>
      <c r="E102" s="19">
        <f t="shared" si="93"/>
        <v>6.28602430841936</v>
      </c>
      <c r="F102" s="16" t="s">
        <v>75</v>
      </c>
      <c r="G102" s="13">
        <v>12</v>
      </c>
      <c r="H102" s="18">
        <f t="shared" si="76"/>
        <v>-1.9397931271</v>
      </c>
      <c r="I102" s="18">
        <f t="shared" si="77"/>
        <v>271.2102068729</v>
      </c>
      <c r="J102" s="18">
        <f t="shared" si="78"/>
        <v>0.0135045897152301</v>
      </c>
      <c r="K102" s="18">
        <f t="shared" si="79"/>
        <v>28.47</v>
      </c>
      <c r="L102" s="18">
        <f t="shared" si="80"/>
        <v>0.2847</v>
      </c>
      <c r="M102" s="13" t="s">
        <v>73</v>
      </c>
      <c r="N102" s="13"/>
      <c r="O102" s="18">
        <f t="shared" si="94"/>
        <v>0.606569842215485</v>
      </c>
      <c r="P102" s="18">
        <f t="shared" si="81"/>
        <v>0.00819147685275199</v>
      </c>
      <c r="Q102" s="23">
        <f t="shared" si="82"/>
        <v>0.0024574430558256</v>
      </c>
      <c r="R102" s="18">
        <f t="shared" si="83"/>
        <v>0.08541</v>
      </c>
      <c r="S102" s="24">
        <f t="shared" si="84"/>
        <v>0.0287723106875728</v>
      </c>
      <c r="T102" s="3">
        <v>0.01</v>
      </c>
      <c r="U102" s="25">
        <f t="shared" si="85"/>
        <v>0.000287723106875728</v>
      </c>
      <c r="V102" s="24"/>
      <c r="W102" s="3"/>
      <c r="X102" s="3"/>
      <c r="Y102" s="27"/>
      <c r="Z102" s="3"/>
      <c r="AA102" s="26"/>
      <c r="AB102" s="3"/>
      <c r="AC102" s="3"/>
      <c r="AD102" s="26"/>
      <c r="AE102" s="24">
        <v>0.001</v>
      </c>
      <c r="AF102" s="3">
        <v>0.49</v>
      </c>
      <c r="AG102" s="25">
        <f t="shared" si="86"/>
        <v>0.00049</v>
      </c>
      <c r="AH102" s="34"/>
      <c r="AI102" s="3"/>
      <c r="AJ102" s="25"/>
      <c r="AK102" s="35"/>
      <c r="AL102" s="26"/>
      <c r="AM102" s="26"/>
      <c r="AN102" s="35"/>
      <c r="AO102" s="26"/>
      <c r="AP102" s="25"/>
      <c r="AQ102" s="3">
        <v>0.01</v>
      </c>
      <c r="AR102" s="3">
        <v>0.5</v>
      </c>
      <c r="AS102" s="3">
        <f t="shared" si="87"/>
        <v>0.005</v>
      </c>
      <c r="AT102" s="2">
        <f t="shared" si="88"/>
        <v>0.00577772310687573</v>
      </c>
      <c r="AU102" s="28">
        <f t="shared" si="89"/>
        <v>28.47</v>
      </c>
      <c r="AV102" s="1">
        <f t="shared" si="90"/>
        <v>0.3</v>
      </c>
      <c r="AW102" s="2">
        <f t="shared" si="95"/>
        <v>0.780881010196508</v>
      </c>
      <c r="AX102" s="1">
        <f t="shared" si="91"/>
        <v>258.181494804369</v>
      </c>
      <c r="AY102" s="1">
        <f>SUM(AX91:AX102)</f>
        <v>4802.95796559086</v>
      </c>
      <c r="AZ102" s="2">
        <f t="shared" si="96"/>
        <v>0.00721294277274174</v>
      </c>
      <c r="BA102" s="1">
        <f t="shared" si="92"/>
        <v>2.38480424378126</v>
      </c>
      <c r="BB102" s="1">
        <f>SUM(BA91:BA102)</f>
        <v>44.3645837116374</v>
      </c>
    </row>
    <row r="103" s="1" customFormat="1" spans="1:46">
      <c r="A103" s="13"/>
      <c r="B103" s="13"/>
      <c r="C103" s="16">
        <v>12</v>
      </c>
      <c r="D103" s="17">
        <v>-11.1148165983226</v>
      </c>
      <c r="E103" s="19">
        <f t="shared" si="93"/>
        <v>-1.9397931271</v>
      </c>
      <c r="F103" s="16" t="s">
        <v>73</v>
      </c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AT103" s="2"/>
    </row>
    <row r="104" s="1" customFormat="1" spans="19:46">
      <c r="S104" s="22" t="s">
        <v>45</v>
      </c>
      <c r="T104" s="22"/>
      <c r="U104" s="22"/>
      <c r="V104" s="22" t="s">
        <v>46</v>
      </c>
      <c r="W104" s="22"/>
      <c r="X104" s="22"/>
      <c r="Y104" s="22" t="s">
        <v>47</v>
      </c>
      <c r="Z104" s="22"/>
      <c r="AA104" s="22"/>
      <c r="AB104" s="22" t="s">
        <v>48</v>
      </c>
      <c r="AC104" s="22"/>
      <c r="AD104" s="22"/>
      <c r="AE104" s="22" t="s">
        <v>49</v>
      </c>
      <c r="AF104" s="22"/>
      <c r="AG104" s="22"/>
      <c r="AH104" s="22" t="s">
        <v>50</v>
      </c>
      <c r="AI104" s="22"/>
      <c r="AJ104" s="22"/>
      <c r="AK104" s="30" t="s">
        <v>78</v>
      </c>
      <c r="AL104" s="31"/>
      <c r="AM104" s="32"/>
      <c r="AN104" s="31" t="s">
        <v>79</v>
      </c>
      <c r="AO104" s="31"/>
      <c r="AP104" s="32"/>
      <c r="AQ104" s="22" t="s">
        <v>52</v>
      </c>
      <c r="AR104" s="22"/>
      <c r="AS104" s="22"/>
      <c r="AT104" s="2"/>
    </row>
    <row r="105" s="1" customFormat="1" spans="1:50">
      <c r="A105" s="15" t="s">
        <v>9</v>
      </c>
      <c r="B105" s="15"/>
      <c r="C105" s="16" t="s">
        <v>53</v>
      </c>
      <c r="D105" s="16" t="s">
        <v>54</v>
      </c>
      <c r="E105" s="16" t="s">
        <v>55</v>
      </c>
      <c r="F105" s="16" t="s">
        <v>56</v>
      </c>
      <c r="G105" s="13" t="s">
        <v>53</v>
      </c>
      <c r="H105" s="13" t="s">
        <v>55</v>
      </c>
      <c r="I105" s="13" t="s">
        <v>57</v>
      </c>
      <c r="J105" s="13" t="s">
        <v>58</v>
      </c>
      <c r="K105" s="21" t="s">
        <v>59</v>
      </c>
      <c r="L105" s="21" t="s">
        <v>60</v>
      </c>
      <c r="M105" s="13" t="s">
        <v>61</v>
      </c>
      <c r="N105" s="21" t="s">
        <v>62</v>
      </c>
      <c r="O105" s="13" t="s">
        <v>63</v>
      </c>
      <c r="P105" s="13" t="s">
        <v>64</v>
      </c>
      <c r="Q105" s="21" t="s">
        <v>65</v>
      </c>
      <c r="R105" s="21" t="s">
        <v>66</v>
      </c>
      <c r="S105" s="4" t="s">
        <v>12</v>
      </c>
      <c r="T105" s="3" t="s">
        <v>13</v>
      </c>
      <c r="U105" s="3"/>
      <c r="V105" s="4" t="s">
        <v>12</v>
      </c>
      <c r="W105" s="3" t="s">
        <v>13</v>
      </c>
      <c r="X105" s="3"/>
      <c r="Y105" s="4" t="s">
        <v>12</v>
      </c>
      <c r="Z105" s="3" t="s">
        <v>13</v>
      </c>
      <c r="AA105" s="3"/>
      <c r="AB105" s="4" t="s">
        <v>12</v>
      </c>
      <c r="AC105" s="3" t="s">
        <v>13</v>
      </c>
      <c r="AD105" s="3"/>
      <c r="AE105" s="4" t="s">
        <v>12</v>
      </c>
      <c r="AF105" s="3" t="s">
        <v>13</v>
      </c>
      <c r="AG105" s="3"/>
      <c r="AH105" s="4" t="s">
        <v>12</v>
      </c>
      <c r="AI105" s="3" t="s">
        <v>13</v>
      </c>
      <c r="AJ105" s="3"/>
      <c r="AK105" s="4" t="s">
        <v>12</v>
      </c>
      <c r="AL105" s="3" t="s">
        <v>13</v>
      </c>
      <c r="AM105" s="3"/>
      <c r="AN105" s="4" t="s">
        <v>12</v>
      </c>
      <c r="AO105" s="3" t="s">
        <v>13</v>
      </c>
      <c r="AP105" s="3"/>
      <c r="AQ105" s="33" t="s">
        <v>12</v>
      </c>
      <c r="AR105" s="33" t="s">
        <v>13</v>
      </c>
      <c r="AS105" s="33"/>
      <c r="AT105" s="2" t="s">
        <v>67</v>
      </c>
      <c r="AU105" s="1" t="s">
        <v>68</v>
      </c>
      <c r="AV105" s="1" t="s">
        <v>38</v>
      </c>
      <c r="AW105" s="1" t="s">
        <v>69</v>
      </c>
      <c r="AX105" s="1" t="s">
        <v>70</v>
      </c>
    </row>
    <row r="106" s="1" customFormat="1" spans="1:52">
      <c r="A106" s="13" t="s">
        <v>71</v>
      </c>
      <c r="B106" s="13">
        <f>F11</f>
        <v>910.8575</v>
      </c>
      <c r="C106" s="16" t="s">
        <v>72</v>
      </c>
      <c r="D106" s="17">
        <v>-10.7670349256129</v>
      </c>
      <c r="E106" s="16"/>
      <c r="F106" s="16"/>
      <c r="G106" s="13">
        <v>1</v>
      </c>
      <c r="H106" s="18">
        <f t="shared" ref="H106:H117" si="97">E107</f>
        <v>-10.7670349256129</v>
      </c>
      <c r="I106" s="18">
        <f t="shared" ref="I106:I117" si="98">H106+273.15</f>
        <v>262.382965074387</v>
      </c>
      <c r="J106" s="18">
        <f t="shared" ref="J106:J117" si="99">EXP(($C$16*(I106-$C$14))/($C$17*I106*$C$14))</f>
        <v>0.00403585515232311</v>
      </c>
      <c r="K106" s="18">
        <f t="shared" ref="K106:K117" si="100">$B$106/12</f>
        <v>75.9047916666667</v>
      </c>
      <c r="L106" s="18">
        <f t="shared" ref="L106:L117" si="101">K106*$B$107/100</f>
        <v>0.759047916666667</v>
      </c>
      <c r="M106" s="13" t="s">
        <v>73</v>
      </c>
      <c r="N106" s="13"/>
      <c r="O106" s="18">
        <f>L106</f>
        <v>0.759047916666667</v>
      </c>
      <c r="P106" s="18">
        <f t="shared" ref="P106:P117" si="102">O106*J106</f>
        <v>0.00306340744533929</v>
      </c>
      <c r="Q106" s="23">
        <f t="shared" ref="Q106:Q117" si="103">P106*$B$108</f>
        <v>0.000796485935788215</v>
      </c>
      <c r="R106" s="18">
        <f t="shared" ref="R106:R117" si="104">L106*$B$108</f>
        <v>0.197352458333333</v>
      </c>
      <c r="S106" s="24">
        <f t="shared" ref="S106:S117" si="105">Q106/R106</f>
        <v>0.00403585515232311</v>
      </c>
      <c r="T106" s="3">
        <v>0.01</v>
      </c>
      <c r="U106" s="25">
        <f t="shared" ref="U106:U117" si="106">S106*T106</f>
        <v>4.03585515232311e-5</v>
      </c>
      <c r="V106" s="24"/>
      <c r="W106" s="3"/>
      <c r="X106" s="3"/>
      <c r="Y106" s="27"/>
      <c r="Z106" s="3"/>
      <c r="AA106" s="26"/>
      <c r="AB106" s="3"/>
      <c r="AC106" s="3"/>
      <c r="AD106" s="26"/>
      <c r="AE106" s="24">
        <v>0.001</v>
      </c>
      <c r="AF106" s="3">
        <v>0.49</v>
      </c>
      <c r="AG106" s="25">
        <f t="shared" ref="AG106:AG117" si="107">AF106*AE106</f>
        <v>0.00049</v>
      </c>
      <c r="AH106" s="34"/>
      <c r="AI106" s="3"/>
      <c r="AJ106" s="25"/>
      <c r="AK106" s="35"/>
      <c r="AL106" s="26"/>
      <c r="AM106" s="26"/>
      <c r="AN106" s="35"/>
      <c r="AO106" s="26"/>
      <c r="AP106" s="25"/>
      <c r="AQ106" s="3">
        <v>0.01</v>
      </c>
      <c r="AR106" s="3">
        <v>0.5</v>
      </c>
      <c r="AS106" s="3">
        <f t="shared" ref="AS106:AS117" si="108">AR106*AQ106</f>
        <v>0.005</v>
      </c>
      <c r="AT106" s="2">
        <f t="shared" ref="AT106:AT117" si="109">(AS106+AM106+AD106+AA106+U106+X106+AG106+AJ106+AP106)</f>
        <v>0.00553035855152323</v>
      </c>
      <c r="AU106" s="28">
        <f t="shared" ref="AU106:AU117" si="110">$B$106/12</f>
        <v>75.9047916666667</v>
      </c>
      <c r="AV106" s="1">
        <f t="shared" ref="AV106:AV117" si="111">$B$108</f>
        <v>0.26</v>
      </c>
      <c r="AW106" s="2">
        <f t="shared" ref="AW106:AW117" si="112">$E$11/12</f>
        <v>0.746605938228922</v>
      </c>
      <c r="AX106" s="1">
        <f t="shared" ref="AX106:AX117" si="113">AW106*10000*AV106*0.67*AU106*AT106</f>
        <v>545.96156760931</v>
      </c>
      <c r="AZ106" s="2"/>
    </row>
    <row r="107" s="1" customFormat="1" spans="1:52">
      <c r="A107" s="13" t="s">
        <v>74</v>
      </c>
      <c r="B107" s="13">
        <v>1</v>
      </c>
      <c r="C107" s="16">
        <v>1</v>
      </c>
      <c r="D107" s="17">
        <v>-16.8114605651613</v>
      </c>
      <c r="E107" s="19">
        <f t="shared" ref="E107:E118" si="114">D106</f>
        <v>-10.7670349256129</v>
      </c>
      <c r="F107" s="16" t="s">
        <v>73</v>
      </c>
      <c r="G107" s="13">
        <v>2</v>
      </c>
      <c r="H107" s="18">
        <f t="shared" si="97"/>
        <v>-16.8114605651613</v>
      </c>
      <c r="I107" s="18">
        <f t="shared" si="98"/>
        <v>256.338539434839</v>
      </c>
      <c r="J107" s="18">
        <f t="shared" si="99"/>
        <v>0.00168234995406867</v>
      </c>
      <c r="K107" s="18">
        <f t="shared" si="100"/>
        <v>75.9047916666667</v>
      </c>
      <c r="L107" s="18">
        <f t="shared" si="101"/>
        <v>0.759047916666667</v>
      </c>
      <c r="M107" s="13" t="s">
        <v>73</v>
      </c>
      <c r="N107" s="13"/>
      <c r="O107" s="18">
        <f t="shared" ref="O107:O117" si="115">L107+O106-P106-N107</f>
        <v>1.51503242588799</v>
      </c>
      <c r="P107" s="18">
        <f t="shared" si="102"/>
        <v>0.00254881473210521</v>
      </c>
      <c r="Q107" s="23">
        <f t="shared" si="103"/>
        <v>0.000662691830347355</v>
      </c>
      <c r="R107" s="18">
        <f t="shared" si="104"/>
        <v>0.197352458333333</v>
      </c>
      <c r="S107" s="24">
        <f t="shared" si="105"/>
        <v>0.0033579101874072</v>
      </c>
      <c r="T107" s="3">
        <v>0.01</v>
      </c>
      <c r="U107" s="25">
        <f t="shared" si="106"/>
        <v>3.3579101874072e-5</v>
      </c>
      <c r="V107" s="24"/>
      <c r="W107" s="3"/>
      <c r="X107" s="3"/>
      <c r="Y107" s="27"/>
      <c r="Z107" s="3"/>
      <c r="AA107" s="26"/>
      <c r="AB107" s="3"/>
      <c r="AC107" s="3"/>
      <c r="AD107" s="26"/>
      <c r="AE107" s="24">
        <v>0.001</v>
      </c>
      <c r="AF107" s="3">
        <v>0.49</v>
      </c>
      <c r="AG107" s="25">
        <f t="shared" si="107"/>
        <v>0.00049</v>
      </c>
      <c r="AH107" s="34"/>
      <c r="AI107" s="3"/>
      <c r="AJ107" s="25"/>
      <c r="AK107" s="35"/>
      <c r="AL107" s="26"/>
      <c r="AM107" s="26"/>
      <c r="AN107" s="35"/>
      <c r="AO107" s="26"/>
      <c r="AP107" s="25"/>
      <c r="AQ107" s="3">
        <v>0.01</v>
      </c>
      <c r="AR107" s="3">
        <v>0.5</v>
      </c>
      <c r="AS107" s="3">
        <f t="shared" si="108"/>
        <v>0.005</v>
      </c>
      <c r="AT107" s="2">
        <f t="shared" si="109"/>
        <v>0.00552357910187407</v>
      </c>
      <c r="AU107" s="28">
        <f t="shared" si="110"/>
        <v>75.9047916666667</v>
      </c>
      <c r="AV107" s="1">
        <f t="shared" si="111"/>
        <v>0.26</v>
      </c>
      <c r="AW107" s="2">
        <f t="shared" si="112"/>
        <v>0.746605938228922</v>
      </c>
      <c r="AX107" s="1">
        <f t="shared" si="113"/>
        <v>545.292294736042</v>
      </c>
      <c r="AZ107" s="2"/>
    </row>
    <row r="108" s="1" customFormat="1" spans="1:52">
      <c r="A108" s="13" t="s">
        <v>38</v>
      </c>
      <c r="B108" s="13">
        <v>0.26</v>
      </c>
      <c r="C108" s="16">
        <v>2</v>
      </c>
      <c r="D108" s="17">
        <v>-6.52627460764286</v>
      </c>
      <c r="E108" s="19">
        <f t="shared" si="114"/>
        <v>-16.8114605651613</v>
      </c>
      <c r="F108" s="16" t="s">
        <v>73</v>
      </c>
      <c r="G108" s="13">
        <v>3</v>
      </c>
      <c r="H108" s="18">
        <f t="shared" si="97"/>
        <v>-6.52627460764286</v>
      </c>
      <c r="I108" s="18">
        <f t="shared" si="98"/>
        <v>266.623725392357</v>
      </c>
      <c r="J108" s="18">
        <f t="shared" si="99"/>
        <v>0.00728234813308375</v>
      </c>
      <c r="K108" s="18">
        <f t="shared" si="100"/>
        <v>75.9047916666667</v>
      </c>
      <c r="L108" s="18">
        <f t="shared" si="101"/>
        <v>0.759047916666667</v>
      </c>
      <c r="M108" s="13" t="s">
        <v>73</v>
      </c>
      <c r="N108" s="13"/>
      <c r="O108" s="18">
        <f t="shared" si="115"/>
        <v>2.27153152782256</v>
      </c>
      <c r="P108" s="18">
        <f t="shared" si="102"/>
        <v>0.0165420833808795</v>
      </c>
      <c r="Q108" s="23">
        <f t="shared" si="103"/>
        <v>0.00430094167902866</v>
      </c>
      <c r="R108" s="18">
        <f t="shared" si="104"/>
        <v>0.197352458333333</v>
      </c>
      <c r="S108" s="24">
        <f t="shared" si="105"/>
        <v>0.021793200426033</v>
      </c>
      <c r="T108" s="3">
        <v>0.01</v>
      </c>
      <c r="U108" s="25">
        <f t="shared" si="106"/>
        <v>0.00021793200426033</v>
      </c>
      <c r="V108" s="24"/>
      <c r="W108" s="3"/>
      <c r="X108" s="3"/>
      <c r="Y108" s="27"/>
      <c r="Z108" s="3"/>
      <c r="AA108" s="26"/>
      <c r="AB108" s="3"/>
      <c r="AC108" s="3"/>
      <c r="AD108" s="26"/>
      <c r="AE108" s="24">
        <v>0.001</v>
      </c>
      <c r="AF108" s="3">
        <v>0.49</v>
      </c>
      <c r="AG108" s="25">
        <f t="shared" si="107"/>
        <v>0.00049</v>
      </c>
      <c r="AH108" s="34"/>
      <c r="AI108" s="3"/>
      <c r="AJ108" s="25"/>
      <c r="AK108" s="35"/>
      <c r="AL108" s="26"/>
      <c r="AM108" s="26"/>
      <c r="AN108" s="35"/>
      <c r="AO108" s="26"/>
      <c r="AP108" s="25"/>
      <c r="AQ108" s="3">
        <v>0.01</v>
      </c>
      <c r="AR108" s="3">
        <v>0.5</v>
      </c>
      <c r="AS108" s="3">
        <f t="shared" si="108"/>
        <v>0.005</v>
      </c>
      <c r="AT108" s="2">
        <f t="shared" si="109"/>
        <v>0.00570793200426033</v>
      </c>
      <c r="AU108" s="28">
        <f t="shared" si="110"/>
        <v>75.9047916666667</v>
      </c>
      <c r="AV108" s="1">
        <f t="shared" si="111"/>
        <v>0.26</v>
      </c>
      <c r="AW108" s="2">
        <f t="shared" si="112"/>
        <v>0.746605938228922</v>
      </c>
      <c r="AX108" s="1">
        <f t="shared" si="113"/>
        <v>563.491765646007</v>
      </c>
      <c r="AZ108" s="2"/>
    </row>
    <row r="109" s="1" customFormat="1" spans="1:52">
      <c r="A109" s="13"/>
      <c r="B109" s="13"/>
      <c r="C109" s="16">
        <v>3</v>
      </c>
      <c r="D109" s="17">
        <v>-2.81274909454839</v>
      </c>
      <c r="E109" s="19">
        <f t="shared" si="114"/>
        <v>-6.52627460764286</v>
      </c>
      <c r="F109" s="16" t="s">
        <v>73</v>
      </c>
      <c r="G109" s="13">
        <v>4</v>
      </c>
      <c r="H109" s="18">
        <f t="shared" si="97"/>
        <v>-2.81274909454839</v>
      </c>
      <c r="I109" s="18">
        <f t="shared" si="98"/>
        <v>270.337250905452</v>
      </c>
      <c r="J109" s="18">
        <f t="shared" si="99"/>
        <v>0.0120263432533406</v>
      </c>
      <c r="K109" s="18">
        <f t="shared" si="100"/>
        <v>75.9047916666667</v>
      </c>
      <c r="L109" s="18">
        <f t="shared" si="101"/>
        <v>0.759047916666667</v>
      </c>
      <c r="M109" s="13" t="s">
        <v>73</v>
      </c>
      <c r="N109" s="13"/>
      <c r="O109" s="18">
        <f t="shared" si="115"/>
        <v>3.01403736110834</v>
      </c>
      <c r="P109" s="18">
        <f t="shared" si="102"/>
        <v>0.0362478478830818</v>
      </c>
      <c r="Q109" s="23">
        <f t="shared" si="103"/>
        <v>0.00942444044960127</v>
      </c>
      <c r="R109" s="18">
        <f t="shared" si="104"/>
        <v>0.197352458333333</v>
      </c>
      <c r="S109" s="24">
        <f t="shared" si="105"/>
        <v>0.0477543605445398</v>
      </c>
      <c r="T109" s="3">
        <v>0.01</v>
      </c>
      <c r="U109" s="25">
        <f t="shared" si="106"/>
        <v>0.000477543605445398</v>
      </c>
      <c r="V109" s="24"/>
      <c r="W109" s="3"/>
      <c r="X109" s="3"/>
      <c r="Y109" s="27"/>
      <c r="Z109" s="3"/>
      <c r="AA109" s="26"/>
      <c r="AB109" s="3"/>
      <c r="AC109" s="3"/>
      <c r="AD109" s="26"/>
      <c r="AE109" s="24">
        <v>0.001</v>
      </c>
      <c r="AF109" s="3">
        <v>0.49</v>
      </c>
      <c r="AG109" s="25">
        <f t="shared" si="107"/>
        <v>0.00049</v>
      </c>
      <c r="AH109" s="34"/>
      <c r="AI109" s="3"/>
      <c r="AJ109" s="25"/>
      <c r="AK109" s="35"/>
      <c r="AL109" s="26"/>
      <c r="AM109" s="26"/>
      <c r="AN109" s="35"/>
      <c r="AO109" s="26"/>
      <c r="AP109" s="25"/>
      <c r="AQ109" s="3">
        <v>0.01</v>
      </c>
      <c r="AR109" s="3">
        <v>0.5</v>
      </c>
      <c r="AS109" s="3">
        <f t="shared" si="108"/>
        <v>0.005</v>
      </c>
      <c r="AT109" s="2">
        <f t="shared" si="109"/>
        <v>0.0059675436054454</v>
      </c>
      <c r="AU109" s="28">
        <f t="shared" si="110"/>
        <v>75.9047916666667</v>
      </c>
      <c r="AV109" s="1">
        <f t="shared" si="111"/>
        <v>0.26</v>
      </c>
      <c r="AW109" s="2">
        <f t="shared" si="112"/>
        <v>0.746605938228922</v>
      </c>
      <c r="AX109" s="1">
        <f t="shared" si="113"/>
        <v>589.120837510349</v>
      </c>
      <c r="AZ109" s="2"/>
    </row>
    <row r="110" s="1" customFormat="1" spans="1:52">
      <c r="A110" s="13"/>
      <c r="B110" s="13"/>
      <c r="C110" s="16">
        <v>4</v>
      </c>
      <c r="D110" s="17">
        <v>9.69678457513334</v>
      </c>
      <c r="E110" s="19">
        <f t="shared" si="114"/>
        <v>-2.81274909454839</v>
      </c>
      <c r="F110" s="16" t="s">
        <v>73</v>
      </c>
      <c r="G110" s="13">
        <v>5</v>
      </c>
      <c r="H110" s="18">
        <f t="shared" si="97"/>
        <v>9.69678457513334</v>
      </c>
      <c r="I110" s="18">
        <f t="shared" si="98"/>
        <v>282.846784575133</v>
      </c>
      <c r="J110" s="18">
        <f t="shared" si="99"/>
        <v>0.0591478781631769</v>
      </c>
      <c r="K110" s="18">
        <f t="shared" si="100"/>
        <v>75.9047916666667</v>
      </c>
      <c r="L110" s="18">
        <f t="shared" si="101"/>
        <v>0.759047916666667</v>
      </c>
      <c r="M110" s="13" t="s">
        <v>75</v>
      </c>
      <c r="N110" s="18">
        <f>(O109-P109)*$C$22/100</f>
        <v>2.828900037564</v>
      </c>
      <c r="O110" s="18">
        <f t="shared" si="115"/>
        <v>0.90793739232793</v>
      </c>
      <c r="P110" s="18">
        <f t="shared" si="102"/>
        <v>0.053702570261205</v>
      </c>
      <c r="Q110" s="23">
        <f t="shared" si="103"/>
        <v>0.0139626682679133</v>
      </c>
      <c r="R110" s="18">
        <f t="shared" si="104"/>
        <v>0.197352458333333</v>
      </c>
      <c r="S110" s="24">
        <f t="shared" si="105"/>
        <v>0.0707499079860966</v>
      </c>
      <c r="T110" s="3">
        <v>0.01</v>
      </c>
      <c r="U110" s="25">
        <f t="shared" si="106"/>
        <v>0.000707499079860965</v>
      </c>
      <c r="V110" s="24"/>
      <c r="W110" s="3"/>
      <c r="X110" s="3"/>
      <c r="Y110" s="27"/>
      <c r="Z110" s="3"/>
      <c r="AA110" s="26"/>
      <c r="AB110" s="3"/>
      <c r="AC110" s="3"/>
      <c r="AD110" s="26"/>
      <c r="AE110" s="24">
        <v>0.001</v>
      </c>
      <c r="AF110" s="3">
        <v>0.49</v>
      </c>
      <c r="AG110" s="25">
        <f t="shared" si="107"/>
        <v>0.00049</v>
      </c>
      <c r="AH110" s="34"/>
      <c r="AI110" s="3"/>
      <c r="AJ110" s="25"/>
      <c r="AK110" s="35"/>
      <c r="AL110" s="26"/>
      <c r="AM110" s="26"/>
      <c r="AN110" s="35"/>
      <c r="AO110" s="26"/>
      <c r="AP110" s="25"/>
      <c r="AQ110" s="3">
        <v>0.01</v>
      </c>
      <c r="AR110" s="3">
        <v>0.5</v>
      </c>
      <c r="AS110" s="3">
        <f t="shared" si="108"/>
        <v>0.005</v>
      </c>
      <c r="AT110" s="2">
        <f t="shared" si="109"/>
        <v>0.00619749907986097</v>
      </c>
      <c r="AU110" s="28">
        <f t="shared" si="110"/>
        <v>75.9047916666667</v>
      </c>
      <c r="AV110" s="1">
        <f t="shared" si="111"/>
        <v>0.26</v>
      </c>
      <c r="AW110" s="2">
        <f t="shared" si="112"/>
        <v>0.746605938228922</v>
      </c>
      <c r="AX110" s="1">
        <f t="shared" si="113"/>
        <v>611.822232026204</v>
      </c>
      <c r="AZ110" s="2"/>
    </row>
    <row r="111" s="1" customFormat="1" spans="1:52">
      <c r="A111" s="13"/>
      <c r="B111" s="13"/>
      <c r="C111" s="16">
        <v>5</v>
      </c>
      <c r="D111" s="17">
        <v>14.2580589036452</v>
      </c>
      <c r="E111" s="19">
        <f t="shared" si="114"/>
        <v>9.69678457513334</v>
      </c>
      <c r="F111" s="16" t="s">
        <v>75</v>
      </c>
      <c r="G111" s="13">
        <v>6</v>
      </c>
      <c r="H111" s="18">
        <f t="shared" si="97"/>
        <v>14.2580589036452</v>
      </c>
      <c r="I111" s="18">
        <f t="shared" si="98"/>
        <v>287.408058903645</v>
      </c>
      <c r="J111" s="18">
        <f t="shared" si="99"/>
        <v>0.102142264584926</v>
      </c>
      <c r="K111" s="18">
        <f t="shared" si="100"/>
        <v>75.9047916666667</v>
      </c>
      <c r="L111" s="18">
        <f t="shared" si="101"/>
        <v>0.759047916666667</v>
      </c>
      <c r="M111" s="13" t="s">
        <v>73</v>
      </c>
      <c r="N111" s="13"/>
      <c r="O111" s="18">
        <f t="shared" si="115"/>
        <v>1.61328273873339</v>
      </c>
      <c r="P111" s="18">
        <f t="shared" si="102"/>
        <v>0.16478435235</v>
      </c>
      <c r="Q111" s="23">
        <f t="shared" si="103"/>
        <v>0.0428439316110001</v>
      </c>
      <c r="R111" s="18">
        <f t="shared" si="104"/>
        <v>0.197352458333333</v>
      </c>
      <c r="S111" s="24">
        <f t="shared" si="105"/>
        <v>0.217093478200487</v>
      </c>
      <c r="T111" s="3">
        <v>0.01</v>
      </c>
      <c r="U111" s="25">
        <f t="shared" si="106"/>
        <v>0.00217093478200487</v>
      </c>
      <c r="V111" s="24"/>
      <c r="W111" s="3"/>
      <c r="X111" s="3"/>
      <c r="Y111" s="27"/>
      <c r="Z111" s="3"/>
      <c r="AA111" s="26"/>
      <c r="AB111" s="3"/>
      <c r="AC111" s="3"/>
      <c r="AD111" s="26"/>
      <c r="AE111" s="24">
        <v>0.001</v>
      </c>
      <c r="AF111" s="3">
        <v>0.49</v>
      </c>
      <c r="AG111" s="25">
        <f t="shared" si="107"/>
        <v>0.00049</v>
      </c>
      <c r="AH111" s="34"/>
      <c r="AI111" s="3"/>
      <c r="AJ111" s="25"/>
      <c r="AK111" s="35"/>
      <c r="AL111" s="26"/>
      <c r="AM111" s="26"/>
      <c r="AN111" s="35"/>
      <c r="AO111" s="26"/>
      <c r="AP111" s="25"/>
      <c r="AQ111" s="3">
        <v>0.01</v>
      </c>
      <c r="AR111" s="3">
        <v>0.5</v>
      </c>
      <c r="AS111" s="3">
        <f t="shared" si="108"/>
        <v>0.005</v>
      </c>
      <c r="AT111" s="2">
        <f t="shared" si="109"/>
        <v>0.00766093478200487</v>
      </c>
      <c r="AU111" s="28">
        <f t="shared" si="110"/>
        <v>75.9047916666667</v>
      </c>
      <c r="AV111" s="1">
        <f t="shared" si="111"/>
        <v>0.26</v>
      </c>
      <c r="AW111" s="2">
        <f t="shared" si="112"/>
        <v>0.746605938228922</v>
      </c>
      <c r="AX111" s="1">
        <f t="shared" si="113"/>
        <v>756.293814220067</v>
      </c>
      <c r="AZ111" s="2"/>
    </row>
    <row r="112" s="1" customFormat="1" spans="1:52">
      <c r="A112" s="13"/>
      <c r="B112" s="13"/>
      <c r="C112" s="16">
        <v>6</v>
      </c>
      <c r="D112" s="17">
        <v>18.9465158903333</v>
      </c>
      <c r="E112" s="19">
        <f t="shared" si="114"/>
        <v>14.2580589036452</v>
      </c>
      <c r="F112" s="16" t="s">
        <v>73</v>
      </c>
      <c r="G112" s="13">
        <v>7</v>
      </c>
      <c r="H112" s="18">
        <f t="shared" si="97"/>
        <v>18.9465158903333</v>
      </c>
      <c r="I112" s="18">
        <f t="shared" si="98"/>
        <v>292.096515890333</v>
      </c>
      <c r="J112" s="18">
        <f t="shared" si="99"/>
        <v>0.175939999716357</v>
      </c>
      <c r="K112" s="18">
        <f t="shared" si="100"/>
        <v>75.9047916666667</v>
      </c>
      <c r="L112" s="18">
        <f t="shared" si="101"/>
        <v>0.759047916666667</v>
      </c>
      <c r="M112" s="13" t="s">
        <v>73</v>
      </c>
      <c r="N112" s="13"/>
      <c r="O112" s="18">
        <f t="shared" si="115"/>
        <v>2.20754630305006</v>
      </c>
      <c r="P112" s="18">
        <f t="shared" si="102"/>
        <v>0.388395695932472</v>
      </c>
      <c r="Q112" s="23">
        <f t="shared" si="103"/>
        <v>0.100982880942443</v>
      </c>
      <c r="R112" s="18">
        <f t="shared" si="104"/>
        <v>0.197352458333333</v>
      </c>
      <c r="S112" s="24">
        <f t="shared" si="105"/>
        <v>0.511687980961859</v>
      </c>
      <c r="T112" s="3">
        <v>0.01</v>
      </c>
      <c r="U112" s="25">
        <f t="shared" si="106"/>
        <v>0.00511687980961859</v>
      </c>
      <c r="V112" s="24"/>
      <c r="W112" s="3"/>
      <c r="X112" s="3"/>
      <c r="Y112" s="27"/>
      <c r="Z112" s="3"/>
      <c r="AA112" s="26"/>
      <c r="AB112" s="3"/>
      <c r="AC112" s="3"/>
      <c r="AD112" s="26"/>
      <c r="AE112" s="24">
        <v>0.005</v>
      </c>
      <c r="AF112" s="3">
        <v>0.49</v>
      </c>
      <c r="AG112" s="25">
        <f t="shared" si="107"/>
        <v>0.00245</v>
      </c>
      <c r="AH112" s="34"/>
      <c r="AI112" s="3"/>
      <c r="AJ112" s="25"/>
      <c r="AK112" s="35"/>
      <c r="AL112" s="26"/>
      <c r="AM112" s="26"/>
      <c r="AN112" s="35"/>
      <c r="AO112" s="26"/>
      <c r="AP112" s="25"/>
      <c r="AQ112" s="3">
        <v>0.015</v>
      </c>
      <c r="AR112" s="3">
        <v>0.5</v>
      </c>
      <c r="AS112" s="3">
        <f t="shared" si="108"/>
        <v>0.0075</v>
      </c>
      <c r="AT112" s="2">
        <f t="shared" si="109"/>
        <v>0.0150668798096186</v>
      </c>
      <c r="AU112" s="28">
        <f t="shared" si="110"/>
        <v>75.9047916666667</v>
      </c>
      <c r="AV112" s="1">
        <f t="shared" si="111"/>
        <v>0.26</v>
      </c>
      <c r="AW112" s="2">
        <f t="shared" si="112"/>
        <v>0.746605938228922</v>
      </c>
      <c r="AX112" s="1">
        <f t="shared" si="113"/>
        <v>1487.41482911171</v>
      </c>
      <c r="AZ112" s="2"/>
    </row>
    <row r="113" s="1" customFormat="1" spans="1:52">
      <c r="A113" s="13"/>
      <c r="B113" s="13"/>
      <c r="C113" s="16">
        <v>7</v>
      </c>
      <c r="D113" s="17">
        <v>20.9092101912903</v>
      </c>
      <c r="E113" s="19">
        <f t="shared" si="114"/>
        <v>18.9465158903333</v>
      </c>
      <c r="F113" s="16" t="s">
        <v>73</v>
      </c>
      <c r="G113" s="13">
        <v>8</v>
      </c>
      <c r="H113" s="18">
        <f t="shared" si="97"/>
        <v>20.9092101912903</v>
      </c>
      <c r="I113" s="18">
        <f t="shared" si="98"/>
        <v>294.05921019129</v>
      </c>
      <c r="J113" s="18">
        <f t="shared" si="99"/>
        <v>0.219780950285769</v>
      </c>
      <c r="K113" s="18">
        <f t="shared" si="100"/>
        <v>75.9047916666667</v>
      </c>
      <c r="L113" s="18">
        <f t="shared" si="101"/>
        <v>0.759047916666667</v>
      </c>
      <c r="M113" s="13" t="s">
        <v>73</v>
      </c>
      <c r="N113" s="13"/>
      <c r="O113" s="18">
        <f t="shared" si="115"/>
        <v>2.57819852378425</v>
      </c>
      <c r="P113" s="18">
        <f t="shared" si="102"/>
        <v>0.56663892158267</v>
      </c>
      <c r="Q113" s="23">
        <f t="shared" si="103"/>
        <v>0.147326119611494</v>
      </c>
      <c r="R113" s="18">
        <f t="shared" si="104"/>
        <v>0.197352458333333</v>
      </c>
      <c r="S113" s="24">
        <f t="shared" si="105"/>
        <v>0.746512715654429</v>
      </c>
      <c r="T113" s="3">
        <v>0.01</v>
      </c>
      <c r="U113" s="25">
        <f t="shared" si="106"/>
        <v>0.00746512715654429</v>
      </c>
      <c r="V113" s="24"/>
      <c r="W113" s="3"/>
      <c r="X113" s="3"/>
      <c r="Y113" s="27"/>
      <c r="Z113" s="3"/>
      <c r="AA113" s="26"/>
      <c r="AB113" s="3"/>
      <c r="AC113" s="3"/>
      <c r="AD113" s="26"/>
      <c r="AE113" s="24">
        <v>0.005</v>
      </c>
      <c r="AF113" s="3">
        <v>0.49</v>
      </c>
      <c r="AG113" s="25">
        <f t="shared" si="107"/>
        <v>0.00245</v>
      </c>
      <c r="AH113" s="34"/>
      <c r="AI113" s="3"/>
      <c r="AJ113" s="25"/>
      <c r="AK113" s="35"/>
      <c r="AL113" s="26"/>
      <c r="AM113" s="26"/>
      <c r="AN113" s="35"/>
      <c r="AO113" s="26"/>
      <c r="AP113" s="25"/>
      <c r="AQ113" s="3">
        <v>0.015</v>
      </c>
      <c r="AR113" s="3">
        <v>0.5</v>
      </c>
      <c r="AS113" s="3">
        <f t="shared" si="108"/>
        <v>0.0075</v>
      </c>
      <c r="AT113" s="2">
        <f t="shared" si="109"/>
        <v>0.0174151271565443</v>
      </c>
      <c r="AU113" s="28">
        <f t="shared" si="110"/>
        <v>75.9047916666667</v>
      </c>
      <c r="AV113" s="1">
        <f t="shared" si="111"/>
        <v>0.26</v>
      </c>
      <c r="AW113" s="2">
        <f t="shared" si="112"/>
        <v>0.746605938228922</v>
      </c>
      <c r="AX113" s="1">
        <f t="shared" si="113"/>
        <v>1719.23574826511</v>
      </c>
      <c r="AZ113" s="2"/>
    </row>
    <row r="114" s="1" customFormat="1" spans="1:52">
      <c r="A114" s="13"/>
      <c r="B114" s="13"/>
      <c r="C114" s="16">
        <v>8</v>
      </c>
      <c r="D114" s="17">
        <v>19.9427852645161</v>
      </c>
      <c r="E114" s="19">
        <f t="shared" si="114"/>
        <v>20.9092101912903</v>
      </c>
      <c r="F114" s="16" t="s">
        <v>73</v>
      </c>
      <c r="G114" s="13">
        <v>9</v>
      </c>
      <c r="H114" s="18">
        <f t="shared" si="97"/>
        <v>19.9427852645161</v>
      </c>
      <c r="I114" s="18">
        <f t="shared" si="98"/>
        <v>293.092785264516</v>
      </c>
      <c r="J114" s="18">
        <f t="shared" si="99"/>
        <v>0.197048747582137</v>
      </c>
      <c r="K114" s="18">
        <f t="shared" si="100"/>
        <v>75.9047916666667</v>
      </c>
      <c r="L114" s="18">
        <f t="shared" si="101"/>
        <v>0.759047916666667</v>
      </c>
      <c r="M114" s="13" t="s">
        <v>73</v>
      </c>
      <c r="N114" s="13"/>
      <c r="O114" s="18">
        <f t="shared" si="115"/>
        <v>2.77060751886825</v>
      </c>
      <c r="P114" s="18">
        <f t="shared" si="102"/>
        <v>0.545944741634641</v>
      </c>
      <c r="Q114" s="23">
        <f t="shared" si="103"/>
        <v>0.141945632825007</v>
      </c>
      <c r="R114" s="18">
        <f t="shared" si="104"/>
        <v>0.197352458333333</v>
      </c>
      <c r="S114" s="24">
        <f t="shared" si="105"/>
        <v>0.719249377604695</v>
      </c>
      <c r="T114" s="3">
        <v>0.01</v>
      </c>
      <c r="U114" s="25">
        <f t="shared" si="106"/>
        <v>0.00719249377604695</v>
      </c>
      <c r="V114" s="24"/>
      <c r="W114" s="3"/>
      <c r="X114" s="3"/>
      <c r="Y114" s="27"/>
      <c r="Z114" s="3"/>
      <c r="AA114" s="26"/>
      <c r="AB114" s="3"/>
      <c r="AC114" s="3"/>
      <c r="AD114" s="26"/>
      <c r="AE114" s="24">
        <v>0.005</v>
      </c>
      <c r="AF114" s="3">
        <v>0.49</v>
      </c>
      <c r="AG114" s="25">
        <f t="shared" si="107"/>
        <v>0.00245</v>
      </c>
      <c r="AH114" s="34"/>
      <c r="AI114" s="3"/>
      <c r="AJ114" s="25"/>
      <c r="AK114" s="35"/>
      <c r="AL114" s="26"/>
      <c r="AM114" s="26"/>
      <c r="AN114" s="35"/>
      <c r="AO114" s="26"/>
      <c r="AP114" s="25"/>
      <c r="AQ114" s="3">
        <v>0.015</v>
      </c>
      <c r="AR114" s="3">
        <v>0.5</v>
      </c>
      <c r="AS114" s="3">
        <f t="shared" si="108"/>
        <v>0.0075</v>
      </c>
      <c r="AT114" s="2">
        <f t="shared" si="109"/>
        <v>0.017142493776047</v>
      </c>
      <c r="AU114" s="28">
        <f t="shared" si="110"/>
        <v>75.9047916666667</v>
      </c>
      <c r="AV114" s="1">
        <f t="shared" si="111"/>
        <v>0.26</v>
      </c>
      <c r="AW114" s="2">
        <f t="shared" si="112"/>
        <v>0.746605938228922</v>
      </c>
      <c r="AX114" s="1">
        <f t="shared" si="113"/>
        <v>1692.32115558324</v>
      </c>
      <c r="AZ114" s="2"/>
    </row>
    <row r="115" s="1" customFormat="1" spans="1:52">
      <c r="A115" s="13"/>
      <c r="B115" s="13"/>
      <c r="C115" s="16">
        <v>9</v>
      </c>
      <c r="D115" s="17">
        <v>14.3442027028667</v>
      </c>
      <c r="E115" s="19">
        <f t="shared" si="114"/>
        <v>19.9427852645161</v>
      </c>
      <c r="F115" s="16" t="s">
        <v>73</v>
      </c>
      <c r="G115" s="13">
        <v>10</v>
      </c>
      <c r="H115" s="18">
        <f t="shared" si="97"/>
        <v>14.3442027028667</v>
      </c>
      <c r="I115" s="18">
        <f t="shared" si="98"/>
        <v>287.494202702867</v>
      </c>
      <c r="J115" s="18">
        <f t="shared" si="99"/>
        <v>0.103184398132237</v>
      </c>
      <c r="K115" s="18">
        <f t="shared" si="100"/>
        <v>75.9047916666667</v>
      </c>
      <c r="L115" s="18">
        <f t="shared" si="101"/>
        <v>0.759047916666667</v>
      </c>
      <c r="M115" s="13" t="s">
        <v>73</v>
      </c>
      <c r="N115" s="13"/>
      <c r="O115" s="18">
        <f t="shared" si="115"/>
        <v>2.98371069390028</v>
      </c>
      <c r="P115" s="18">
        <f t="shared" si="102"/>
        <v>0.307872392150819</v>
      </c>
      <c r="Q115" s="23">
        <f t="shared" si="103"/>
        <v>0.080046821959213</v>
      </c>
      <c r="R115" s="18">
        <f t="shared" si="104"/>
        <v>0.197352458333333</v>
      </c>
      <c r="S115" s="24">
        <f t="shared" si="105"/>
        <v>0.405603368892481</v>
      </c>
      <c r="T115" s="3">
        <v>0.01</v>
      </c>
      <c r="U115" s="25">
        <f t="shared" si="106"/>
        <v>0.00405603368892481</v>
      </c>
      <c r="V115" s="24"/>
      <c r="W115" s="3"/>
      <c r="X115" s="3"/>
      <c r="Y115" s="27"/>
      <c r="Z115" s="3"/>
      <c r="AA115" s="26"/>
      <c r="AB115" s="3"/>
      <c r="AC115" s="3"/>
      <c r="AD115" s="26"/>
      <c r="AE115" s="24">
        <v>0.001</v>
      </c>
      <c r="AF115" s="3">
        <v>0.49</v>
      </c>
      <c r="AG115" s="25">
        <f t="shared" si="107"/>
        <v>0.00049</v>
      </c>
      <c r="AH115" s="34"/>
      <c r="AI115" s="3"/>
      <c r="AJ115" s="25"/>
      <c r="AK115" s="35"/>
      <c r="AL115" s="26"/>
      <c r="AM115" s="26"/>
      <c r="AN115" s="35"/>
      <c r="AO115" s="26"/>
      <c r="AP115" s="25"/>
      <c r="AQ115" s="3">
        <v>0.01</v>
      </c>
      <c r="AR115" s="3">
        <v>0.5</v>
      </c>
      <c r="AS115" s="3">
        <f t="shared" si="108"/>
        <v>0.005</v>
      </c>
      <c r="AT115" s="2">
        <f t="shared" si="109"/>
        <v>0.00954603368892481</v>
      </c>
      <c r="AU115" s="28">
        <f t="shared" si="110"/>
        <v>75.9047916666667</v>
      </c>
      <c r="AV115" s="1">
        <f t="shared" si="111"/>
        <v>0.26</v>
      </c>
      <c r="AW115" s="2">
        <f t="shared" si="112"/>
        <v>0.746605938228922</v>
      </c>
      <c r="AX115" s="1">
        <f t="shared" si="113"/>
        <v>942.392336536877</v>
      </c>
      <c r="AZ115" s="2"/>
    </row>
    <row r="116" s="1" customFormat="1" spans="1:52">
      <c r="A116" s="13"/>
      <c r="B116" s="13"/>
      <c r="C116" s="16">
        <v>10</v>
      </c>
      <c r="D116" s="17">
        <v>6.28602430841936</v>
      </c>
      <c r="E116" s="19">
        <f t="shared" si="114"/>
        <v>14.3442027028667</v>
      </c>
      <c r="F116" s="16" t="s">
        <v>73</v>
      </c>
      <c r="G116" s="13">
        <v>11</v>
      </c>
      <c r="H116" s="18">
        <f t="shared" si="97"/>
        <v>6.28602430841936</v>
      </c>
      <c r="I116" s="18">
        <f t="shared" si="98"/>
        <v>279.436024308419</v>
      </c>
      <c r="J116" s="18">
        <f t="shared" si="99"/>
        <v>0.0388560078720544</v>
      </c>
      <c r="K116" s="18">
        <f t="shared" si="100"/>
        <v>75.9047916666667</v>
      </c>
      <c r="L116" s="18">
        <f t="shared" si="101"/>
        <v>0.759047916666667</v>
      </c>
      <c r="M116" s="13" t="s">
        <v>75</v>
      </c>
      <c r="N116" s="18">
        <f>(O115-P115)*$C$22/100</f>
        <v>2.54204638666198</v>
      </c>
      <c r="O116" s="18">
        <f t="shared" si="115"/>
        <v>0.89283983175414</v>
      </c>
      <c r="P116" s="18">
        <f t="shared" si="102"/>
        <v>0.0346921915311226</v>
      </c>
      <c r="Q116" s="23">
        <f t="shared" si="103"/>
        <v>0.00901996979809187</v>
      </c>
      <c r="R116" s="18">
        <f t="shared" si="104"/>
        <v>0.197352458333333</v>
      </c>
      <c r="S116" s="24">
        <f t="shared" si="105"/>
        <v>0.0457048768192029</v>
      </c>
      <c r="T116" s="3">
        <v>0.01</v>
      </c>
      <c r="U116" s="25">
        <f t="shared" si="106"/>
        <v>0.000457048768192029</v>
      </c>
      <c r="V116" s="24"/>
      <c r="W116" s="3"/>
      <c r="X116" s="3"/>
      <c r="Y116" s="27"/>
      <c r="Z116" s="3"/>
      <c r="AA116" s="26"/>
      <c r="AB116" s="3"/>
      <c r="AC116" s="3"/>
      <c r="AD116" s="26"/>
      <c r="AE116" s="24">
        <v>0.001</v>
      </c>
      <c r="AF116" s="3">
        <v>0.49</v>
      </c>
      <c r="AG116" s="25">
        <f t="shared" si="107"/>
        <v>0.00049</v>
      </c>
      <c r="AH116" s="34"/>
      <c r="AI116" s="3"/>
      <c r="AJ116" s="25"/>
      <c r="AK116" s="35"/>
      <c r="AL116" s="26"/>
      <c r="AM116" s="26"/>
      <c r="AN116" s="35"/>
      <c r="AO116" s="26"/>
      <c r="AP116" s="25"/>
      <c r="AQ116" s="3">
        <v>0.01</v>
      </c>
      <c r="AR116" s="3">
        <v>0.5</v>
      </c>
      <c r="AS116" s="3">
        <f t="shared" si="108"/>
        <v>0.005</v>
      </c>
      <c r="AT116" s="2">
        <f t="shared" si="109"/>
        <v>0.00594704876819203</v>
      </c>
      <c r="AU116" s="28">
        <f t="shared" si="110"/>
        <v>75.9047916666667</v>
      </c>
      <c r="AV116" s="1">
        <f t="shared" si="111"/>
        <v>0.26</v>
      </c>
      <c r="AW116" s="2">
        <f t="shared" si="112"/>
        <v>0.746605938228922</v>
      </c>
      <c r="AX116" s="1">
        <f t="shared" si="113"/>
        <v>587.097570235632</v>
      </c>
      <c r="AZ116" s="2"/>
    </row>
    <row r="117" s="1" customFormat="1" spans="1:52">
      <c r="A117" s="13"/>
      <c r="B117" s="13"/>
      <c r="C117" s="16">
        <v>11</v>
      </c>
      <c r="D117" s="17">
        <v>-1.9397931271</v>
      </c>
      <c r="E117" s="19">
        <f t="shared" si="114"/>
        <v>6.28602430841936</v>
      </c>
      <c r="F117" s="16" t="s">
        <v>75</v>
      </c>
      <c r="G117" s="13">
        <v>12</v>
      </c>
      <c r="H117" s="18">
        <f t="shared" si="97"/>
        <v>-1.9397931271</v>
      </c>
      <c r="I117" s="18">
        <f t="shared" si="98"/>
        <v>271.2102068729</v>
      </c>
      <c r="J117" s="18">
        <f t="shared" si="99"/>
        <v>0.0135045897152301</v>
      </c>
      <c r="K117" s="18">
        <f t="shared" si="100"/>
        <v>75.9047916666667</v>
      </c>
      <c r="L117" s="18">
        <f t="shared" si="101"/>
        <v>0.759047916666667</v>
      </c>
      <c r="M117" s="13" t="s">
        <v>73</v>
      </c>
      <c r="N117" s="13"/>
      <c r="O117" s="18">
        <f t="shared" si="115"/>
        <v>1.61719555688968</v>
      </c>
      <c r="P117" s="18">
        <f t="shared" si="102"/>
        <v>0.0218395624850882</v>
      </c>
      <c r="Q117" s="23">
        <f t="shared" si="103"/>
        <v>0.00567828624612294</v>
      </c>
      <c r="R117" s="18">
        <f t="shared" si="104"/>
        <v>0.197352458333333</v>
      </c>
      <c r="S117" s="24">
        <f t="shared" si="105"/>
        <v>0.0287723106875729</v>
      </c>
      <c r="T117" s="3">
        <v>0.01</v>
      </c>
      <c r="U117" s="25">
        <f t="shared" si="106"/>
        <v>0.000287723106875729</v>
      </c>
      <c r="V117" s="24"/>
      <c r="W117" s="3"/>
      <c r="X117" s="3"/>
      <c r="Y117" s="27"/>
      <c r="Z117" s="3"/>
      <c r="AA117" s="26"/>
      <c r="AB117" s="3"/>
      <c r="AC117" s="3"/>
      <c r="AD117" s="26"/>
      <c r="AE117" s="24">
        <v>0.001</v>
      </c>
      <c r="AF117" s="3">
        <v>0.49</v>
      </c>
      <c r="AG117" s="25">
        <f t="shared" si="107"/>
        <v>0.00049</v>
      </c>
      <c r="AH117" s="34"/>
      <c r="AI117" s="3"/>
      <c r="AJ117" s="25"/>
      <c r="AK117" s="35"/>
      <c r="AL117" s="26"/>
      <c r="AM117" s="26"/>
      <c r="AN117" s="35"/>
      <c r="AO117" s="26"/>
      <c r="AP117" s="25"/>
      <c r="AQ117" s="3">
        <v>0.01</v>
      </c>
      <c r="AR117" s="3">
        <v>0.5</v>
      </c>
      <c r="AS117" s="3">
        <f t="shared" si="108"/>
        <v>0.005</v>
      </c>
      <c r="AT117" s="2">
        <f t="shared" si="109"/>
        <v>0.00577772310687573</v>
      </c>
      <c r="AU117" s="28">
        <f t="shared" si="110"/>
        <v>75.9047916666667</v>
      </c>
      <c r="AV117" s="1">
        <f t="shared" si="111"/>
        <v>0.26</v>
      </c>
      <c r="AW117" s="2">
        <f t="shared" si="112"/>
        <v>0.746605938228922</v>
      </c>
      <c r="AX117" s="1">
        <f t="shared" si="113"/>
        <v>570.381600985633</v>
      </c>
      <c r="AY117" s="1">
        <f>SUM(AX106:AX117)</f>
        <v>10610.8257524662</v>
      </c>
      <c r="AZ117" s="2"/>
    </row>
    <row r="118" s="1" customFormat="1" spans="1:46">
      <c r="A118" s="13"/>
      <c r="B118" s="13"/>
      <c r="C118" s="16">
        <v>12</v>
      </c>
      <c r="D118" s="17">
        <v>-11.1148165983226</v>
      </c>
      <c r="E118" s="19">
        <f t="shared" si="114"/>
        <v>-1.9397931271</v>
      </c>
      <c r="F118" s="16" t="s">
        <v>73</v>
      </c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AT118" s="2"/>
    </row>
  </sheetData>
  <mergeCells count="72">
    <mergeCell ref="A7:B7"/>
    <mergeCell ref="A8:B8"/>
    <mergeCell ref="A9:B9"/>
    <mergeCell ref="A10:B10"/>
    <mergeCell ref="A11:B11"/>
    <mergeCell ref="S25:U25"/>
    <mergeCell ref="V25:X25"/>
    <mergeCell ref="Y25:AA25"/>
    <mergeCell ref="AB25:AD25"/>
    <mergeCell ref="AE25:AG25"/>
    <mergeCell ref="AH25:AJ25"/>
    <mergeCell ref="AK25:AM25"/>
    <mergeCell ref="AN25:AP25"/>
    <mergeCell ref="A26:B26"/>
    <mergeCell ref="S40:U40"/>
    <mergeCell ref="V40:X40"/>
    <mergeCell ref="Y40:AA40"/>
    <mergeCell ref="AB40:AD40"/>
    <mergeCell ref="AE40:AG40"/>
    <mergeCell ref="AH40:AJ40"/>
    <mergeCell ref="AK40:AM40"/>
    <mergeCell ref="AN40:AP40"/>
    <mergeCell ref="S41:U41"/>
    <mergeCell ref="V41:X41"/>
    <mergeCell ref="Y41:AA41"/>
    <mergeCell ref="AB41:AD41"/>
    <mergeCell ref="AE41:AG41"/>
    <mergeCell ref="AH41:AJ41"/>
    <mergeCell ref="AK41:AM41"/>
    <mergeCell ref="AN41:AP41"/>
    <mergeCell ref="A42:B42"/>
    <mergeCell ref="S57:U57"/>
    <mergeCell ref="A58:B58"/>
    <mergeCell ref="S73:U73"/>
    <mergeCell ref="V73:X73"/>
    <mergeCell ref="Y73:AA73"/>
    <mergeCell ref="AB73:AD73"/>
    <mergeCell ref="AE73:AG73"/>
    <mergeCell ref="AH73:AJ73"/>
    <mergeCell ref="AK73:AM73"/>
    <mergeCell ref="AN73:AP73"/>
    <mergeCell ref="AQ73:AS73"/>
    <mergeCell ref="A74:B74"/>
    <mergeCell ref="S89:U89"/>
    <mergeCell ref="V89:X89"/>
    <mergeCell ref="Y89:AA89"/>
    <mergeCell ref="AB89:AD89"/>
    <mergeCell ref="AE89:AG89"/>
    <mergeCell ref="AH89:AJ89"/>
    <mergeCell ref="AK89:AM89"/>
    <mergeCell ref="AN89:AP89"/>
    <mergeCell ref="AQ89:AS89"/>
    <mergeCell ref="A90:B90"/>
    <mergeCell ref="S104:U104"/>
    <mergeCell ref="V104:X104"/>
    <mergeCell ref="Y104:AA104"/>
    <mergeCell ref="AB104:AD104"/>
    <mergeCell ref="AE104:AG104"/>
    <mergeCell ref="AH104:AJ104"/>
    <mergeCell ref="AK104:AM104"/>
    <mergeCell ref="AN104:AP104"/>
    <mergeCell ref="AQ104:AS104"/>
    <mergeCell ref="A105:B105"/>
    <mergeCell ref="A2:A4"/>
    <mergeCell ref="A5:A6"/>
    <mergeCell ref="E2:E4"/>
    <mergeCell ref="E5:E6"/>
    <mergeCell ref="G2:G4"/>
    <mergeCell ref="G5:G6"/>
    <mergeCell ref="G14:G15"/>
    <mergeCell ref="I2:I4"/>
    <mergeCell ref="I5:I6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31</vt:i4>
      </vt:variant>
    </vt:vector>
  </HeadingPairs>
  <TitlesOfParts>
    <vt:vector size="31" baseType="lpstr">
      <vt:lpstr>北京</vt:lpstr>
      <vt:lpstr>天津</vt:lpstr>
      <vt:lpstr>河北</vt:lpstr>
      <vt:lpstr>山西</vt:lpstr>
      <vt:lpstr>内蒙</vt:lpstr>
      <vt:lpstr>辽宁</vt:lpstr>
      <vt:lpstr>吉林</vt:lpstr>
      <vt:lpstr>黑龙江</vt:lpstr>
      <vt:lpstr>上海</vt:lpstr>
      <vt:lpstr>江苏</vt:lpstr>
      <vt:lpstr>浙江</vt:lpstr>
      <vt:lpstr>安徽</vt:lpstr>
      <vt:lpstr>福建</vt:lpstr>
      <vt:lpstr>江西</vt:lpstr>
      <vt:lpstr>山东</vt:lpstr>
      <vt:lpstr>河南</vt:lpstr>
      <vt:lpstr>湖北</vt:lpstr>
      <vt:lpstr>湖南</vt:lpstr>
      <vt:lpstr>广东</vt:lpstr>
      <vt:lpstr>广西</vt:lpstr>
      <vt:lpstr>海南</vt:lpstr>
      <vt:lpstr>重庆</vt:lpstr>
      <vt:lpstr>四川</vt:lpstr>
      <vt:lpstr>贵州</vt:lpstr>
      <vt:lpstr>云南</vt:lpstr>
      <vt:lpstr>西藏</vt:lpstr>
      <vt:lpstr>陕西</vt:lpstr>
      <vt:lpstr>甘肃</vt:lpstr>
      <vt:lpstr>青海</vt:lpstr>
      <vt:lpstr>宁夏</vt:lpstr>
      <vt:lpstr>新疆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对方正在学习中</cp:lastModifiedBy>
  <dcterms:created xsi:type="dcterms:W3CDTF">2022-08-28T10:18:00Z</dcterms:created>
  <dcterms:modified xsi:type="dcterms:W3CDTF">2023-01-03T18:33:49Z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E5CB9F350BCB4979B8E88C5644A5A3A7</vt:lpwstr>
  </property>
  <property fmtid="{D5CDD505-2E9C-101B-9397-08002B2CF9AE}" pid="3" name="KSOProductBuildVer">
    <vt:lpwstr>2052-11.1.0.12980</vt:lpwstr>
  </property>
</Properties>
</file>