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9" activeTab="30"/>
  </bookViews>
  <sheets>
    <sheet name="北京" sheetId="1" r:id="rId1"/>
    <sheet name="天津" sheetId="2" r:id="rId2"/>
    <sheet name="河北" sheetId="3" r:id="rId3"/>
    <sheet name="山西" sheetId="4" r:id="rId4"/>
    <sheet name="内蒙" sheetId="5" r:id="rId5"/>
    <sheet name="辽宁" sheetId="6" r:id="rId6"/>
    <sheet name="吉林" sheetId="7" r:id="rId7"/>
    <sheet name="黑龙江" sheetId="8" r:id="rId8"/>
    <sheet name="上海" sheetId="9" r:id="rId9"/>
    <sheet name="江苏" sheetId="10" r:id="rId10"/>
    <sheet name="浙江" sheetId="11" r:id="rId11"/>
    <sheet name="安徽" sheetId="12" r:id="rId12"/>
    <sheet name="福建" sheetId="13" r:id="rId13"/>
    <sheet name="江西" sheetId="14" r:id="rId14"/>
    <sheet name="山东" sheetId="15" r:id="rId15"/>
    <sheet name="河南" sheetId="16" r:id="rId16"/>
    <sheet name="湖北" sheetId="17" r:id="rId17"/>
    <sheet name="湖南" sheetId="18" r:id="rId18"/>
    <sheet name="广东" sheetId="19" r:id="rId19"/>
    <sheet name="广西" sheetId="31" r:id="rId20"/>
    <sheet name="海南" sheetId="20" r:id="rId21"/>
    <sheet name="重庆" sheetId="21" r:id="rId22"/>
    <sheet name="四川" sheetId="22" r:id="rId23"/>
    <sheet name="贵州" sheetId="23" r:id="rId24"/>
    <sheet name="云南" sheetId="24" r:id="rId25"/>
    <sheet name="西藏" sheetId="25" r:id="rId26"/>
    <sheet name="陕西" sheetId="26" r:id="rId27"/>
    <sheet name="甘肃" sheetId="27" r:id="rId28"/>
    <sheet name="青海" sheetId="28" r:id="rId29"/>
    <sheet name="宁夏" sheetId="29" r:id="rId30"/>
    <sheet name="新疆" sheetId="30" r:id="rId31"/>
  </sheets>
  <calcPr calcId="144525"/>
</workbook>
</file>

<file path=xl/sharedStrings.xml><?xml version="1.0" encoding="utf-8"?>
<sst xmlns="http://schemas.openxmlformats.org/spreadsheetml/2006/main" count="13234" uniqueCount="85">
  <si>
    <t>出栏量</t>
  </si>
  <si>
    <t>存栏量</t>
  </si>
  <si>
    <t>总头数</t>
  </si>
  <si>
    <t>VS(kg/头/年)</t>
  </si>
  <si>
    <t>羊</t>
  </si>
  <si>
    <t>猪</t>
  </si>
  <si>
    <t>马</t>
  </si>
  <si>
    <t>驴</t>
  </si>
  <si>
    <t>骡</t>
  </si>
  <si>
    <t>骆驼</t>
  </si>
  <si>
    <t>牛</t>
  </si>
  <si>
    <t>肉牛</t>
  </si>
  <si>
    <t>MCF</t>
  </si>
  <si>
    <t>AWMS</t>
  </si>
  <si>
    <t>奶牛</t>
  </si>
  <si>
    <t>役用牛</t>
  </si>
  <si>
    <t>山羊</t>
  </si>
  <si>
    <t>绵羊</t>
  </si>
  <si>
    <t>T1</t>
  </si>
  <si>
    <t>K</t>
  </si>
  <si>
    <t>Total CH4</t>
  </si>
  <si>
    <t>这次按温度计算的</t>
  </si>
  <si>
    <t>kg</t>
  </si>
  <si>
    <t>万吨</t>
  </si>
  <si>
    <t>T2</t>
  </si>
  <si>
    <t>上一次计算的</t>
  </si>
  <si>
    <t>Ea</t>
  </si>
  <si>
    <t>cal/mol</t>
  </si>
  <si>
    <t>R</t>
  </si>
  <si>
    <t>cal/K mol</t>
  </si>
  <si>
    <t>一年总甲烷量</t>
  </si>
  <si>
    <t>一个月的奶牛的甲烷量</t>
  </si>
  <si>
    <t>Minimum T2</t>
  </si>
  <si>
    <t>℃</t>
  </si>
  <si>
    <t>清单中数据</t>
  </si>
  <si>
    <t>Damping T2</t>
  </si>
  <si>
    <t>差距</t>
  </si>
  <si>
    <t>%</t>
  </si>
  <si>
    <t>B0</t>
  </si>
  <si>
    <t>m3/kg VS</t>
  </si>
  <si>
    <t>MDP</t>
  </si>
  <si>
    <t>unitless</t>
  </si>
  <si>
    <t>Emptying efficiency</t>
  </si>
  <si>
    <t>CH4 Density</t>
  </si>
  <si>
    <t>kg/m3</t>
  </si>
  <si>
    <t>liquid</t>
  </si>
  <si>
    <t>logoon</t>
  </si>
  <si>
    <t>solid</t>
  </si>
  <si>
    <t>dry</t>
  </si>
  <si>
    <t>daily</t>
  </si>
  <si>
    <t>digestion</t>
  </si>
  <si>
    <t>fuel</t>
  </si>
  <si>
    <t>PRP</t>
  </si>
  <si>
    <t>月份</t>
  </si>
  <si>
    <t>空气温度 ℃</t>
  </si>
  <si>
    <t>粪便温度 ℃</t>
  </si>
  <si>
    <t>一年清理</t>
  </si>
  <si>
    <t>粪便温度 K</t>
  </si>
  <si>
    <t>f</t>
  </si>
  <si>
    <t>VS排出</t>
  </si>
  <si>
    <t>VS loaded</t>
  </si>
  <si>
    <t>粪便清理</t>
  </si>
  <si>
    <t>VS清空</t>
  </si>
  <si>
    <t>VS可用</t>
  </si>
  <si>
    <t>VS消耗</t>
  </si>
  <si>
    <t>甲烷生产</t>
  </si>
  <si>
    <t>potential CH4</t>
  </si>
  <si>
    <t>mcf*awms总和</t>
  </si>
  <si>
    <t>VS</t>
  </si>
  <si>
    <t>N (万)</t>
  </si>
  <si>
    <t>CH4 (kg)</t>
  </si>
  <si>
    <t>VS excretion</t>
  </si>
  <si>
    <t>上一年12</t>
  </si>
  <si>
    <t>N</t>
  </si>
  <si>
    <t>VS% liquid storage</t>
  </si>
  <si>
    <t>Y</t>
  </si>
  <si>
    <t>MEF</t>
  </si>
  <si>
    <t>MEF总和</t>
  </si>
  <si>
    <t>pit&lt;1</t>
  </si>
  <si>
    <t>pit&gt;1</t>
  </si>
  <si>
    <t>驴/骡</t>
  </si>
  <si>
    <t>N (万) 驴</t>
  </si>
  <si>
    <t>CH4 (kg) 驴</t>
  </si>
  <si>
    <t>N 骡</t>
  </si>
  <si>
    <t>CH4 (kg) 骡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</si>
</sst>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00_ "/>
    <numFmt numFmtId="179" formatCode="0.00000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7" borderId="15" applyNumberFormat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0" fillId="4" borderId="1" xfId="0" applyFill="1" applyBorder="1" applyAlignment="1"/>
    <xf numFmtId="177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1" xfId="0" applyFont="1" applyFill="1" applyBorder="1" applyAlignment="1"/>
    <xf numFmtId="0" fontId="4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pane xSplit="4" topLeftCell="E1" activePane="topRight" state="frozen"/>
      <selection/>
      <selection pane="topRight" activeCell="E13" sqref="E13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7" width="14.1111111111111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2" width="8.44444444444444" style="1" customWidth="1"/>
    <col min="23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pans="3:41">
      <c r="C1" s="3" t="s">
        <v>0</v>
      </c>
      <c r="D1" s="3" t="s">
        <v>1</v>
      </c>
      <c r="E1" s="3" t="s">
        <v>2</v>
      </c>
      <c r="F1" s="3" t="s">
        <v>3</v>
      </c>
      <c r="G1"/>
      <c r="H1"/>
      <c r="I1"/>
      <c r="J1"/>
      <c r="K1"/>
      <c r="L1"/>
      <c r="M1"/>
      <c r="N1"/>
      <c r="O1"/>
      <c r="P1"/>
      <c r="Q1"/>
      <c r="R1" s="5" t="s">
        <v>4</v>
      </c>
      <c r="S1" s="45"/>
      <c r="T1" s="45"/>
      <c r="U1" s="45"/>
      <c r="V1" s="45"/>
      <c r="W1" s="46"/>
      <c r="X1" s="47" t="s">
        <v>5</v>
      </c>
      <c r="Y1" s="50"/>
      <c r="Z1" s="51"/>
      <c r="AA1" s="47" t="s">
        <v>6</v>
      </c>
      <c r="AB1" s="50"/>
      <c r="AC1" s="51"/>
      <c r="AD1" s="47" t="s">
        <v>7</v>
      </c>
      <c r="AE1" s="50"/>
      <c r="AF1" s="51"/>
      <c r="AG1" s="47" t="s">
        <v>8</v>
      </c>
      <c r="AH1" s="50"/>
      <c r="AI1" s="51"/>
      <c r="AJ1" s="4" t="s">
        <v>9</v>
      </c>
      <c r="AK1" s="4"/>
      <c r="AL1" s="4"/>
      <c r="AM1" s="4"/>
      <c r="AN1" s="4"/>
      <c r="AO1" s="4"/>
    </row>
    <row r="2" spans="1:41">
      <c r="A2" s="4" t="s">
        <v>10</v>
      </c>
      <c r="B2" s="5" t="s">
        <v>11</v>
      </c>
      <c r="C2" s="3"/>
      <c r="D2" s="3"/>
      <c r="E2" s="6">
        <v>25.92</v>
      </c>
      <c r="F2" s="3">
        <v>1166.832</v>
      </c>
      <c r="G2" s="43">
        <f>(F2+F3+F4)/3</f>
        <v>1338.18733333333</v>
      </c>
      <c r="H2"/>
      <c r="I2"/>
      <c r="J2"/>
      <c r="K2"/>
      <c r="L2"/>
      <c r="M2"/>
      <c r="N2"/>
      <c r="O2"/>
      <c r="P2"/>
      <c r="Q2"/>
      <c r="R2" s="48" t="s">
        <v>12</v>
      </c>
      <c r="S2" s="48" t="s">
        <v>13</v>
      </c>
      <c r="T2" s="48"/>
      <c r="U2" s="48" t="s">
        <v>12</v>
      </c>
      <c r="V2" s="48" t="s">
        <v>13</v>
      </c>
      <c r="W2" s="48"/>
      <c r="X2" s="48" t="s">
        <v>12</v>
      </c>
      <c r="Y2" s="48" t="s">
        <v>13</v>
      </c>
      <c r="Z2" s="48"/>
      <c r="AA2" s="48" t="s">
        <v>12</v>
      </c>
      <c r="AB2" s="48" t="s">
        <v>13</v>
      </c>
      <c r="AC2" s="48"/>
      <c r="AD2" s="48" t="s">
        <v>12</v>
      </c>
      <c r="AE2" s="48" t="s">
        <v>13</v>
      </c>
      <c r="AF2" s="48"/>
      <c r="AG2" s="48" t="s">
        <v>12</v>
      </c>
      <c r="AH2" s="48" t="s">
        <v>13</v>
      </c>
      <c r="AI2" s="48"/>
      <c r="AJ2" s="48" t="s">
        <v>12</v>
      </c>
      <c r="AK2" s="48"/>
      <c r="AL2" s="48"/>
      <c r="AM2" s="48"/>
      <c r="AN2" s="48" t="s">
        <v>13</v>
      </c>
      <c r="AO2" s="48"/>
    </row>
    <row r="3" spans="1:41">
      <c r="A3" s="4"/>
      <c r="B3" s="5" t="s">
        <v>14</v>
      </c>
      <c r="C3" s="3"/>
      <c r="D3" s="3"/>
      <c r="E3" s="8"/>
      <c r="F3" s="3">
        <v>1192.09</v>
      </c>
      <c r="G3" s="43"/>
      <c r="H3"/>
      <c r="I3"/>
      <c r="J3"/>
      <c r="K3"/>
      <c r="L3"/>
      <c r="M3"/>
      <c r="N3"/>
      <c r="O3"/>
      <c r="P3"/>
      <c r="Q3"/>
      <c r="R3" s="4"/>
      <c r="S3" s="4">
        <v>0</v>
      </c>
      <c r="T3" s="4"/>
      <c r="U3" s="4"/>
      <c r="V3" s="4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>
      <c r="A4" s="4"/>
      <c r="B4" s="5" t="s">
        <v>15</v>
      </c>
      <c r="C4" s="3"/>
      <c r="D4" s="3"/>
      <c r="E4" s="10"/>
      <c r="F4" s="3">
        <v>1655.64</v>
      </c>
      <c r="G4" s="43"/>
      <c r="H4"/>
      <c r="I4"/>
      <c r="J4"/>
      <c r="K4"/>
      <c r="L4"/>
      <c r="M4"/>
      <c r="N4"/>
      <c r="O4"/>
      <c r="P4"/>
      <c r="Q4"/>
      <c r="R4" s="49"/>
      <c r="S4" s="49">
        <v>0</v>
      </c>
      <c r="T4" s="49"/>
      <c r="U4" s="49"/>
      <c r="V4" s="49">
        <v>0</v>
      </c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41">
      <c r="A5" s="4" t="s">
        <v>4</v>
      </c>
      <c r="B5" s="5" t="s">
        <v>16</v>
      </c>
      <c r="C5" s="3"/>
      <c r="D5" s="3"/>
      <c r="E5" s="6">
        <v>116.746520547945</v>
      </c>
      <c r="F5" s="3">
        <v>93.9145</v>
      </c>
      <c r="G5" s="43">
        <f>(F5+F6)/2</f>
        <v>92.50925</v>
      </c>
      <c r="H5"/>
      <c r="I5"/>
      <c r="J5"/>
      <c r="K5"/>
      <c r="L5"/>
      <c r="M5"/>
      <c r="N5"/>
      <c r="O5"/>
      <c r="P5"/>
      <c r="Q5"/>
      <c r="R5" s="4"/>
      <c r="S5" s="4">
        <v>3</v>
      </c>
      <c r="T5" s="4"/>
      <c r="U5" s="4"/>
      <c r="V5" s="4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>
      <c r="A6" s="4"/>
      <c r="B6" s="5" t="s">
        <v>17</v>
      </c>
      <c r="C6" s="3"/>
      <c r="D6" s="3"/>
      <c r="E6" s="10"/>
      <c r="F6" s="3">
        <v>91.104</v>
      </c>
      <c r="G6" s="43"/>
      <c r="H6"/>
      <c r="I6"/>
      <c r="J6"/>
      <c r="K6"/>
      <c r="L6"/>
      <c r="M6"/>
      <c r="N6"/>
      <c r="O6"/>
      <c r="P6"/>
      <c r="Q6"/>
      <c r="R6" s="4"/>
      <c r="S6" s="4">
        <v>80</v>
      </c>
      <c r="T6" s="4"/>
      <c r="U6" s="4"/>
      <c r="V6" s="4">
        <v>50</v>
      </c>
      <c r="W6" s="4"/>
      <c r="X6" s="4"/>
      <c r="Y6" s="4"/>
      <c r="Z6" s="4"/>
      <c r="AA6" s="4"/>
      <c r="AB6" s="4">
        <v>50</v>
      </c>
      <c r="AC6" s="4"/>
      <c r="AD6" s="4"/>
      <c r="AE6" s="4">
        <v>50</v>
      </c>
      <c r="AF6" s="4"/>
      <c r="AG6" s="4"/>
      <c r="AH6" s="4">
        <v>50</v>
      </c>
      <c r="AI6" s="4"/>
      <c r="AJ6" s="4"/>
      <c r="AK6" s="4"/>
      <c r="AL6" s="4"/>
      <c r="AM6" s="4"/>
      <c r="AN6" s="4">
        <v>50</v>
      </c>
      <c r="AO6" s="4"/>
    </row>
    <row r="7" spans="1:41">
      <c r="A7" s="4" t="s">
        <v>5</v>
      </c>
      <c r="B7" s="5"/>
      <c r="C7" s="3"/>
      <c r="D7" s="3"/>
      <c r="E7" s="12">
        <v>379.384109589041</v>
      </c>
      <c r="F7" s="3">
        <v>134.758</v>
      </c>
      <c r="G7"/>
      <c r="H7"/>
      <c r="I7"/>
      <c r="J7"/>
      <c r="K7"/>
      <c r="L7"/>
      <c r="M7"/>
      <c r="N7"/>
      <c r="O7"/>
      <c r="P7"/>
      <c r="Q7"/>
      <c r="R7" s="4"/>
      <c r="S7" s="4">
        <v>0</v>
      </c>
      <c r="T7" s="4"/>
      <c r="U7" s="4"/>
      <c r="V7" s="4">
        <v>0</v>
      </c>
      <c r="W7" s="4"/>
      <c r="X7" s="4"/>
      <c r="Y7" s="4"/>
      <c r="Z7" s="4"/>
      <c r="AA7" s="4"/>
      <c r="AB7" s="4">
        <v>50</v>
      </c>
      <c r="AC7" s="4"/>
      <c r="AD7" s="4"/>
      <c r="AE7" s="4">
        <v>50</v>
      </c>
      <c r="AF7" s="4"/>
      <c r="AG7" s="4"/>
      <c r="AH7" s="4">
        <v>50</v>
      </c>
      <c r="AI7" s="4"/>
      <c r="AJ7" s="4"/>
      <c r="AK7" s="4"/>
      <c r="AL7" s="4"/>
      <c r="AM7" s="4"/>
      <c r="AN7" s="4">
        <v>50</v>
      </c>
      <c r="AO7" s="4"/>
    </row>
    <row r="8" spans="1:41">
      <c r="A8" s="4" t="s">
        <v>6</v>
      </c>
      <c r="B8" s="5"/>
      <c r="C8" s="3"/>
      <c r="D8" s="3"/>
      <c r="E8" s="12">
        <v>0.19</v>
      </c>
      <c r="F8" s="3">
        <v>625.464</v>
      </c>
      <c r="G8"/>
      <c r="H8"/>
      <c r="I8"/>
      <c r="J8"/>
      <c r="K8"/>
      <c r="L8"/>
      <c r="M8"/>
      <c r="N8"/>
      <c r="O8"/>
      <c r="P8"/>
      <c r="Q8"/>
      <c r="R8" s="4"/>
      <c r="S8" s="4">
        <v>0</v>
      </c>
      <c r="T8" s="4"/>
      <c r="U8" s="4"/>
      <c r="V8" s="4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>
      <c r="A9" s="4" t="s">
        <v>7</v>
      </c>
      <c r="B9" s="5"/>
      <c r="C9" s="3"/>
      <c r="D9" s="3"/>
      <c r="E9" s="12">
        <v>0.33</v>
      </c>
      <c r="F9" s="3">
        <v>341.64</v>
      </c>
      <c r="G9"/>
      <c r="H9"/>
      <c r="I9"/>
      <c r="J9"/>
      <c r="K9"/>
      <c r="L9"/>
      <c r="M9"/>
      <c r="N9"/>
      <c r="O9"/>
      <c r="P9"/>
      <c r="Q9"/>
      <c r="R9" s="4"/>
      <c r="S9" s="4">
        <v>0</v>
      </c>
      <c r="T9" s="4"/>
      <c r="U9" s="4"/>
      <c r="V9" s="4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 t="s">
        <v>8</v>
      </c>
      <c r="B10" s="5"/>
      <c r="C10" s="3"/>
      <c r="D10" s="3"/>
      <c r="E10" s="12">
        <v>0.07</v>
      </c>
      <c r="F10" s="3">
        <v>341.64</v>
      </c>
      <c r="G10"/>
      <c r="H10"/>
      <c r="I10"/>
      <c r="J10"/>
      <c r="K10"/>
      <c r="L10"/>
      <c r="M10"/>
      <c r="N10"/>
      <c r="O10"/>
      <c r="P10"/>
      <c r="Q10"/>
      <c r="R10" s="5"/>
      <c r="S10" s="46"/>
      <c r="T10" s="4"/>
      <c r="U10" s="5"/>
      <c r="V10" s="46"/>
      <c r="W10" s="4"/>
      <c r="X10" s="5"/>
      <c r="Y10" s="46"/>
      <c r="Z10" s="4"/>
      <c r="AA10" s="5"/>
      <c r="AB10" s="46"/>
      <c r="AC10" s="4"/>
      <c r="AD10" s="5"/>
      <c r="AE10" s="46"/>
      <c r="AF10" s="4"/>
      <c r="AG10" s="5"/>
      <c r="AH10" s="46"/>
      <c r="AI10" s="4"/>
      <c r="AJ10" s="5"/>
      <c r="AK10" s="45"/>
      <c r="AL10" s="45"/>
      <c r="AM10" s="45"/>
      <c r="AN10" s="46"/>
      <c r="AO10" s="4"/>
    </row>
    <row r="11" spans="1:17">
      <c r="A11" s="4" t="s">
        <v>9</v>
      </c>
      <c r="B11" s="5"/>
      <c r="C11" s="3"/>
      <c r="D11" s="3"/>
      <c r="E11" s="12">
        <v>0</v>
      </c>
      <c r="F11" s="3">
        <v>910.8575</v>
      </c>
      <c r="G11"/>
      <c r="H11"/>
      <c r="I11"/>
      <c r="J11"/>
      <c r="K11"/>
      <c r="L11"/>
      <c r="M11"/>
      <c r="N11"/>
      <c r="O11"/>
      <c r="P11"/>
      <c r="Q11"/>
    </row>
    <row r="14" spans="1:19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AV38+AV53+AG69+AY85+AY101+BB101</f>
        <v>11121151.3965941</v>
      </c>
      <c r="J14" s="14" t="s">
        <v>22</v>
      </c>
      <c r="K14" s="14">
        <f>I14/(10000*1000)</f>
        <v>1.11211513965941</v>
      </c>
      <c r="L14" s="14" t="s">
        <v>23</v>
      </c>
      <c r="M14" s="13"/>
      <c r="N14" s="13"/>
      <c r="O14" s="13"/>
      <c r="P14" s="13"/>
      <c r="Q14" s="13"/>
      <c r="R14" s="13"/>
      <c r="S14" s="13"/>
    </row>
    <row r="15" spans="1:19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7605456.95746215</v>
      </c>
      <c r="J15" s="14" t="s">
        <v>22</v>
      </c>
      <c r="K15" s="14">
        <f>I15/(10000*1000)</f>
        <v>0.760545695746215</v>
      </c>
      <c r="L15" s="14" t="s">
        <v>23</v>
      </c>
      <c r="M15" s="13"/>
      <c r="N15" s="13"/>
      <c r="O15" s="13"/>
      <c r="P15" s="13"/>
      <c r="Q15" s="13"/>
      <c r="R15" s="13"/>
      <c r="S15" s="13"/>
    </row>
    <row r="16" spans="1:19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ht="16.2" spans="1:32">
      <c r="A17" s="13" t="s">
        <v>28</v>
      </c>
      <c r="B17" s="13" t="s">
        <v>29</v>
      </c>
      <c r="C17" s="13">
        <v>1.987</v>
      </c>
      <c r="D17" s="13"/>
      <c r="E17" s="13"/>
      <c r="F17" s="13"/>
      <c r="G17" s="44" t="s">
        <v>30</v>
      </c>
      <c r="H17" s="44">
        <f>K14+天津!K14+河北!K14+山西!K14+内蒙!K14+辽宁!K14+吉林!K14+黑龙江!K14+上海!K14+江苏!K14+浙江!K14+安徽!K14+福建!K14+江西!K14+山东!K14+河南!K14+湖北!K14+湖南!K14+广东!K14+广西!K14+海南!K14+重庆!K14+四川!K14+贵州!K14+云南!K14+西藏!K14+陕西!K14+甘肃!K14+青海!K14+宁夏!K14+新疆!K14</f>
        <v>272.691019826577</v>
      </c>
      <c r="I17" s="44" t="s">
        <v>23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</row>
    <row r="18" ht="16.2" spans="1:19">
      <c r="A18" s="13" t="s">
        <v>32</v>
      </c>
      <c r="B18" s="13" t="s">
        <v>33</v>
      </c>
      <c r="C18" s="13">
        <v>1</v>
      </c>
      <c r="D18" s="13"/>
      <c r="E18" s="13"/>
      <c r="F18" s="13"/>
      <c r="G18" s="44" t="s">
        <v>34</v>
      </c>
      <c r="H18" s="44"/>
      <c r="I18" s="44" t="s">
        <v>23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>
      <c r="A19" s="13" t="s">
        <v>35</v>
      </c>
      <c r="B19" s="13" t="s">
        <v>33</v>
      </c>
      <c r="C19" s="13">
        <v>3</v>
      </c>
      <c r="D19" s="13"/>
      <c r="E19" s="13"/>
      <c r="F19" s="13"/>
      <c r="G19" s="4" t="s">
        <v>36</v>
      </c>
      <c r="H19" s="4"/>
      <c r="I19" s="4" t="s">
        <v>37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4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</row>
    <row r="26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pans="1:47">
      <c r="A27" s="13" t="s">
        <v>71</v>
      </c>
      <c r="B27" s="13">
        <f>G2</f>
        <v>1338.18733333333</v>
      </c>
      <c r="C27" s="16" t="s">
        <v>72</v>
      </c>
      <c r="D27" s="16">
        <v>-5</v>
      </c>
      <c r="E27" s="16"/>
      <c r="F27" s="16"/>
      <c r="G27" s="13">
        <v>1</v>
      </c>
      <c r="H27" s="18">
        <f t="shared" ref="H27:H38" si="0">E28</f>
        <v>-5</v>
      </c>
      <c r="I27" s="18">
        <f t="shared" ref="I27:I38" si="1">H27+273.15</f>
        <v>268.15</v>
      </c>
      <c r="J27" s="18">
        <f>EXP(($C$16*(I27-$C$14))/($C$17*I27*$C$14))</f>
        <v>0.00896487173486583</v>
      </c>
      <c r="K27" s="18">
        <f>$B$27/12</f>
        <v>111.515611111111</v>
      </c>
      <c r="L27" s="18">
        <f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2">O27*J27</f>
        <v>0.0099972315004629</v>
      </c>
      <c r="Q27" s="24">
        <f>P27*$B$29</f>
        <v>0.00129964009506018</v>
      </c>
      <c r="R27" s="18">
        <f>L27*$B$29</f>
        <v>0.144970294444444</v>
      </c>
      <c r="S27" s="25">
        <f t="shared" ref="S27:S38" si="3">Q27/R27</f>
        <v>0.00896487173486583</v>
      </c>
      <c r="T27" s="3">
        <v>0.01</v>
      </c>
      <c r="U27" s="26">
        <f>S27*T27</f>
        <v>8.96487173486583e-5</v>
      </c>
      <c r="V27" s="25"/>
      <c r="W27" s="3"/>
      <c r="X27" s="26"/>
      <c r="Y27" s="28">
        <v>0.02</v>
      </c>
      <c r="Z27" s="3">
        <v>0.21</v>
      </c>
      <c r="AA27" s="27">
        <f>Y27*Z27</f>
        <v>0.0042</v>
      </c>
      <c r="AB27" s="3">
        <v>0.01</v>
      </c>
      <c r="AC27" s="3">
        <v>0.29</v>
      </c>
      <c r="AD27" s="27">
        <f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>AK27*AL27</f>
        <v>0.011</v>
      </c>
      <c r="AN27" s="3">
        <v>0.01</v>
      </c>
      <c r="AO27" s="3">
        <v>0.38</v>
      </c>
      <c r="AP27" s="3">
        <f>AO27*AN27</f>
        <v>0.0038</v>
      </c>
      <c r="AQ27" s="1">
        <f>(AP27+AM27+AD27+AA27+U27+X27+AG27+AJ27)</f>
        <v>0.0219896487173487</v>
      </c>
      <c r="AR27" s="29">
        <f>$B$27/12</f>
        <v>111.515611111111</v>
      </c>
      <c r="AS27" s="1">
        <f>$B$29</f>
        <v>0.13</v>
      </c>
      <c r="AT27" s="2">
        <f>$E$2/12</f>
        <v>2.16</v>
      </c>
      <c r="AU27" s="1">
        <f>AT27*10000*AS27*0.67*AR27*AQ27</f>
        <v>4613.45051308371</v>
      </c>
    </row>
    <row r="28" spans="1:47">
      <c r="A28" s="13" t="s">
        <v>74</v>
      </c>
      <c r="B28" s="13">
        <v>1</v>
      </c>
      <c r="C28" s="16">
        <v>1</v>
      </c>
      <c r="D28" s="19">
        <v>-4.30641702280645</v>
      </c>
      <c r="E28" s="20">
        <f t="shared" ref="E28:E39" si="4">D27</f>
        <v>-5</v>
      </c>
      <c r="F28" s="16" t="s">
        <v>73</v>
      </c>
      <c r="G28" s="13">
        <v>2</v>
      </c>
      <c r="H28" s="18">
        <f t="shared" si="0"/>
        <v>-4.30641702280645</v>
      </c>
      <c r="I28" s="18">
        <f t="shared" si="1"/>
        <v>268.843582977194</v>
      </c>
      <c r="J28" s="18">
        <f t="shared" ref="J28:J38" si="5">EXP(($C$16*(I28-$C$14))/($C$17*I28*$C$14))</f>
        <v>0.00984527462289475</v>
      </c>
      <c r="K28" s="18">
        <f t="shared" ref="K28:K38" si="6">$B$27/12</f>
        <v>111.515611111111</v>
      </c>
      <c r="L28" s="18">
        <f t="shared" ref="L28:L38" si="7">K28*$B$28/100</f>
        <v>1.11515611111111</v>
      </c>
      <c r="M28" s="13" t="s">
        <v>73</v>
      </c>
      <c r="N28" s="13"/>
      <c r="O28" s="18">
        <f t="shared" ref="O28:O38" si="8">L28+O27-P27-N28</f>
        <v>2.22031499072176</v>
      </c>
      <c r="P28" s="18">
        <f t="shared" si="2"/>
        <v>0.0218596108329857</v>
      </c>
      <c r="Q28" s="24">
        <f t="shared" ref="Q28:Q38" si="9">P28*$B$29</f>
        <v>0.00284174940828815</v>
      </c>
      <c r="R28" s="18">
        <f t="shared" ref="R28:R38" si="10">L28*$B$29</f>
        <v>0.144970294444444</v>
      </c>
      <c r="S28" s="25">
        <f t="shared" si="3"/>
        <v>0.0196022876216007</v>
      </c>
      <c r="T28" s="3">
        <v>0.01</v>
      </c>
      <c r="U28" s="26">
        <f t="shared" ref="U28:U38" si="11">S28*T28</f>
        <v>0.000196022876216007</v>
      </c>
      <c r="V28" s="25"/>
      <c r="W28" s="3"/>
      <c r="X28" s="26"/>
      <c r="Y28" s="28">
        <v>0.02</v>
      </c>
      <c r="Z28" s="3">
        <v>0.21</v>
      </c>
      <c r="AA28" s="27">
        <f t="shared" ref="AA28:AA38" si="12">Y28*Z28</f>
        <v>0.0042</v>
      </c>
      <c r="AB28" s="3">
        <v>0.01</v>
      </c>
      <c r="AC28" s="3">
        <v>0.29</v>
      </c>
      <c r="AD28" s="27">
        <f t="shared" ref="AD28:AD38" si="13">AB28*AC28</f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ref="AM28:AM38" si="14">AK28*AL28</f>
        <v>0.011</v>
      </c>
      <c r="AN28" s="3">
        <v>0.01</v>
      </c>
      <c r="AO28" s="3">
        <v>0.38</v>
      </c>
      <c r="AP28" s="3">
        <f t="shared" ref="AP28:AP38" si="15">AO28*AN28</f>
        <v>0.0038</v>
      </c>
      <c r="AQ28" s="1">
        <f t="shared" ref="AQ28:AQ38" si="16">(AP28+AM28+AD28+AA28+U28+X28+AG28+AJ28)</f>
        <v>0.022096022876216</v>
      </c>
      <c r="AR28" s="29">
        <f t="shared" ref="AR28:AR38" si="17">$B$27/12</f>
        <v>111.515611111111</v>
      </c>
      <c r="AS28" s="1">
        <f t="shared" ref="AS28:AS38" si="18">$B$29</f>
        <v>0.13</v>
      </c>
      <c r="AT28" s="2">
        <f t="shared" ref="AT28:AT38" si="19">$E$2/12</f>
        <v>2.16</v>
      </c>
      <c r="AU28" s="1">
        <f t="shared" ref="AU28:AU38" si="20">AT28*10000*AS28*0.67*AR28*AQ28</f>
        <v>4635.76791906475</v>
      </c>
    </row>
    <row r="29" spans="1:47">
      <c r="A29" s="13" t="s">
        <v>38</v>
      </c>
      <c r="B29" s="13">
        <v>0.13</v>
      </c>
      <c r="C29" s="16">
        <v>2</v>
      </c>
      <c r="D29" s="19">
        <v>-1.79845421539286</v>
      </c>
      <c r="E29" s="20">
        <f t="shared" si="4"/>
        <v>-4.30641702280645</v>
      </c>
      <c r="F29" s="16" t="s">
        <v>73</v>
      </c>
      <c r="G29" s="13">
        <v>3</v>
      </c>
      <c r="H29" s="18">
        <f t="shared" si="0"/>
        <v>-1.79845421539286</v>
      </c>
      <c r="I29" s="18">
        <f t="shared" si="1"/>
        <v>271.351545784607</v>
      </c>
      <c r="J29" s="18">
        <f t="shared" si="5"/>
        <v>0.0137595001011304</v>
      </c>
      <c r="K29" s="18">
        <f t="shared" si="6"/>
        <v>111.515611111111</v>
      </c>
      <c r="L29" s="18">
        <f t="shared" si="7"/>
        <v>1.11515611111111</v>
      </c>
      <c r="M29" s="13" t="s">
        <v>73</v>
      </c>
      <c r="N29" s="13"/>
      <c r="O29" s="18">
        <f t="shared" si="8"/>
        <v>3.31361149099988</v>
      </c>
      <c r="P29" s="18">
        <f t="shared" si="2"/>
        <v>0.0455936376455198</v>
      </c>
      <c r="Q29" s="24">
        <f t="shared" si="9"/>
        <v>0.00592717289391757</v>
      </c>
      <c r="R29" s="18">
        <f t="shared" si="10"/>
        <v>0.144970294444444</v>
      </c>
      <c r="S29" s="25">
        <f t="shared" si="3"/>
        <v>0.0408854304713369</v>
      </c>
      <c r="T29" s="3">
        <v>0.01</v>
      </c>
      <c r="U29" s="26">
        <f t="shared" si="11"/>
        <v>0.000408854304713369</v>
      </c>
      <c r="V29" s="25"/>
      <c r="W29" s="3"/>
      <c r="X29" s="26"/>
      <c r="Y29" s="28">
        <v>0.02</v>
      </c>
      <c r="Z29" s="3">
        <v>0.21</v>
      </c>
      <c r="AA29" s="27">
        <f t="shared" si="12"/>
        <v>0.0042</v>
      </c>
      <c r="AB29" s="3">
        <v>0.01</v>
      </c>
      <c r="AC29" s="3">
        <v>0.29</v>
      </c>
      <c r="AD29" s="27">
        <f t="shared" si="13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4"/>
        <v>0.011</v>
      </c>
      <c r="AN29" s="3">
        <v>0.01</v>
      </c>
      <c r="AO29" s="3">
        <v>0.38</v>
      </c>
      <c r="AP29" s="3">
        <f t="shared" si="15"/>
        <v>0.0038</v>
      </c>
      <c r="AQ29" s="1">
        <f t="shared" si="16"/>
        <v>0.0223088543047134</v>
      </c>
      <c r="AR29" s="29">
        <f t="shared" si="17"/>
        <v>111.515611111111</v>
      </c>
      <c r="AS29" s="1">
        <f t="shared" si="18"/>
        <v>0.13</v>
      </c>
      <c r="AT29" s="2">
        <f t="shared" si="19"/>
        <v>2.16</v>
      </c>
      <c r="AU29" s="1">
        <f t="shared" si="20"/>
        <v>4680.42016774878</v>
      </c>
    </row>
    <row r="30" spans="1:47">
      <c r="A30" s="13"/>
      <c r="B30" s="13"/>
      <c r="C30" s="16">
        <v>3</v>
      </c>
      <c r="D30" s="19">
        <v>5.44530640925807</v>
      </c>
      <c r="E30" s="20">
        <f t="shared" si="4"/>
        <v>-1.79845421539286</v>
      </c>
      <c r="F30" s="16" t="s">
        <v>73</v>
      </c>
      <c r="G30" s="13">
        <v>4</v>
      </c>
      <c r="H30" s="18">
        <f t="shared" si="0"/>
        <v>5.44530640925807</v>
      </c>
      <c r="I30" s="18">
        <f t="shared" si="1"/>
        <v>278.595306409258</v>
      </c>
      <c r="J30" s="18">
        <f t="shared" si="5"/>
        <v>0.034977764663321</v>
      </c>
      <c r="K30" s="18">
        <f t="shared" si="6"/>
        <v>111.515611111111</v>
      </c>
      <c r="L30" s="18">
        <f t="shared" si="7"/>
        <v>1.11515611111111</v>
      </c>
      <c r="M30" s="13" t="s">
        <v>73</v>
      </c>
      <c r="N30" s="13"/>
      <c r="O30" s="18">
        <f t="shared" si="8"/>
        <v>4.38317396446548</v>
      </c>
      <c r="P30" s="18">
        <f t="shared" si="2"/>
        <v>0.153313627407469</v>
      </c>
      <c r="Q30" s="24">
        <f t="shared" si="9"/>
        <v>0.019930771562971</v>
      </c>
      <c r="R30" s="18">
        <f t="shared" si="10"/>
        <v>0.144970294444444</v>
      </c>
      <c r="S30" s="25">
        <f t="shared" si="3"/>
        <v>0.137481762311029</v>
      </c>
      <c r="T30" s="3">
        <v>0.01</v>
      </c>
      <c r="U30" s="26">
        <f t="shared" si="11"/>
        <v>0.00137481762311029</v>
      </c>
      <c r="V30" s="25"/>
      <c r="W30" s="3"/>
      <c r="X30" s="26"/>
      <c r="Y30" s="28">
        <v>0.02</v>
      </c>
      <c r="Z30" s="3">
        <v>0.21</v>
      </c>
      <c r="AA30" s="27">
        <f t="shared" si="12"/>
        <v>0.0042</v>
      </c>
      <c r="AB30" s="3">
        <v>0.01</v>
      </c>
      <c r="AC30" s="3">
        <v>0.29</v>
      </c>
      <c r="AD30" s="27">
        <f t="shared" si="13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4"/>
        <v>0.011</v>
      </c>
      <c r="AN30" s="3">
        <v>0.01</v>
      </c>
      <c r="AO30" s="3">
        <v>0.38</v>
      </c>
      <c r="AP30" s="3">
        <f t="shared" si="15"/>
        <v>0.0038</v>
      </c>
      <c r="AQ30" s="1">
        <f t="shared" si="16"/>
        <v>0.0232748176231103</v>
      </c>
      <c r="AR30" s="29">
        <f t="shared" si="17"/>
        <v>111.515611111111</v>
      </c>
      <c r="AS30" s="1">
        <f t="shared" si="18"/>
        <v>0.13</v>
      </c>
      <c r="AT30" s="2">
        <f t="shared" si="19"/>
        <v>2.16</v>
      </c>
      <c r="AU30" s="1">
        <f t="shared" si="20"/>
        <v>4883.08024768732</v>
      </c>
    </row>
    <row r="31" spans="1:47">
      <c r="A31" s="13"/>
      <c r="B31" s="13"/>
      <c r="C31" s="16">
        <v>4</v>
      </c>
      <c r="D31" s="19">
        <v>12.6908548827667</v>
      </c>
      <c r="E31" s="20">
        <f t="shared" si="4"/>
        <v>5.44530640925807</v>
      </c>
      <c r="F31" s="16" t="s">
        <v>73</v>
      </c>
      <c r="G31" s="13">
        <v>5</v>
      </c>
      <c r="H31" s="18">
        <f t="shared" si="0"/>
        <v>12.6908548827667</v>
      </c>
      <c r="I31" s="18">
        <f t="shared" si="1"/>
        <v>285.840854882767</v>
      </c>
      <c r="J31" s="18">
        <f t="shared" si="5"/>
        <v>0.0848276199087106</v>
      </c>
      <c r="K31" s="18">
        <f t="shared" si="6"/>
        <v>111.515611111111</v>
      </c>
      <c r="L31" s="18">
        <f t="shared" si="7"/>
        <v>1.11515611111111</v>
      </c>
      <c r="M31" s="13" t="s">
        <v>75</v>
      </c>
      <c r="N31" s="18">
        <f>(O30-P30)*C22/100</f>
        <v>4.01836732020511</v>
      </c>
      <c r="O31" s="18">
        <f t="shared" si="8"/>
        <v>1.32664912796401</v>
      </c>
      <c r="P31" s="18">
        <f t="shared" si="2"/>
        <v>0.112536487979154</v>
      </c>
      <c r="Q31" s="24">
        <f t="shared" si="9"/>
        <v>0.01462974343729</v>
      </c>
      <c r="R31" s="18">
        <f t="shared" si="10"/>
        <v>0.144970294444444</v>
      </c>
      <c r="S31" s="25">
        <f t="shared" si="3"/>
        <v>0.100915456461988</v>
      </c>
      <c r="T31" s="3">
        <v>0.01</v>
      </c>
      <c r="U31" s="26">
        <f t="shared" si="11"/>
        <v>0.00100915456461988</v>
      </c>
      <c r="V31" s="25"/>
      <c r="W31" s="3"/>
      <c r="X31" s="26"/>
      <c r="Y31" s="28">
        <v>0.04</v>
      </c>
      <c r="Z31" s="3">
        <v>0.21</v>
      </c>
      <c r="AA31" s="27">
        <f t="shared" si="12"/>
        <v>0.0084</v>
      </c>
      <c r="AB31" s="3">
        <v>0.015</v>
      </c>
      <c r="AC31" s="3">
        <v>0.29</v>
      </c>
      <c r="AD31" s="27">
        <f t="shared" si="13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4"/>
        <v>0.011</v>
      </c>
      <c r="AN31" s="3">
        <v>0.015</v>
      </c>
      <c r="AO31" s="3">
        <v>0.38</v>
      </c>
      <c r="AP31" s="3">
        <f t="shared" si="15"/>
        <v>0.0057</v>
      </c>
      <c r="AQ31" s="1">
        <f t="shared" si="16"/>
        <v>0.0304591545646199</v>
      </c>
      <c r="AR31" s="29">
        <f t="shared" si="17"/>
        <v>111.515611111111</v>
      </c>
      <c r="AS31" s="1">
        <f t="shared" si="18"/>
        <v>0.13</v>
      </c>
      <c r="AT31" s="2">
        <f t="shared" si="19"/>
        <v>2.16</v>
      </c>
      <c r="AU31" s="1">
        <f t="shared" si="20"/>
        <v>6390.36139505846</v>
      </c>
    </row>
    <row r="32" spans="1:47">
      <c r="A32" s="13"/>
      <c r="B32" s="13"/>
      <c r="C32" s="16">
        <v>5</v>
      </c>
      <c r="D32" s="19">
        <v>18.5641248550323</v>
      </c>
      <c r="E32" s="20">
        <f t="shared" si="4"/>
        <v>12.6908548827667</v>
      </c>
      <c r="F32" s="16" t="s">
        <v>75</v>
      </c>
      <c r="G32" s="13">
        <v>6</v>
      </c>
      <c r="H32" s="18">
        <f t="shared" si="0"/>
        <v>18.5641248550323</v>
      </c>
      <c r="I32" s="18">
        <f t="shared" si="1"/>
        <v>291.714124855032</v>
      </c>
      <c r="J32" s="18">
        <f t="shared" si="5"/>
        <v>0.168417704952047</v>
      </c>
      <c r="K32" s="18">
        <f t="shared" si="6"/>
        <v>111.515611111111</v>
      </c>
      <c r="L32" s="18">
        <f t="shared" si="7"/>
        <v>1.11515611111111</v>
      </c>
      <c r="M32" s="13" t="s">
        <v>73</v>
      </c>
      <c r="N32" s="13"/>
      <c r="O32" s="18">
        <f t="shared" si="8"/>
        <v>2.32926875109597</v>
      </c>
      <c r="P32" s="18">
        <f t="shared" si="2"/>
        <v>0.392290097276104</v>
      </c>
      <c r="Q32" s="24">
        <f t="shared" si="9"/>
        <v>0.0509977126458935</v>
      </c>
      <c r="R32" s="18">
        <f t="shared" si="10"/>
        <v>0.144970294444444</v>
      </c>
      <c r="S32" s="25">
        <f t="shared" si="3"/>
        <v>0.351780430889839</v>
      </c>
      <c r="T32" s="3">
        <v>0.01</v>
      </c>
      <c r="U32" s="26">
        <f t="shared" si="11"/>
        <v>0.00351780430889839</v>
      </c>
      <c r="V32" s="25"/>
      <c r="W32" s="3"/>
      <c r="X32" s="26"/>
      <c r="Y32" s="28">
        <v>0.04</v>
      </c>
      <c r="Z32" s="3">
        <v>0.21</v>
      </c>
      <c r="AA32" s="27">
        <f t="shared" si="12"/>
        <v>0.0084</v>
      </c>
      <c r="AB32" s="3">
        <v>0.015</v>
      </c>
      <c r="AC32" s="3">
        <v>0.29</v>
      </c>
      <c r="AD32" s="27">
        <f t="shared" si="13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4"/>
        <v>0.011</v>
      </c>
      <c r="AN32" s="3">
        <v>0.015</v>
      </c>
      <c r="AO32" s="3">
        <v>0.38</v>
      </c>
      <c r="AP32" s="3">
        <f t="shared" si="15"/>
        <v>0.0057</v>
      </c>
      <c r="AQ32" s="1">
        <f t="shared" si="16"/>
        <v>0.0329678043088984</v>
      </c>
      <c r="AR32" s="29">
        <f t="shared" si="17"/>
        <v>111.515611111111</v>
      </c>
      <c r="AS32" s="1">
        <f t="shared" si="18"/>
        <v>0.13</v>
      </c>
      <c r="AT32" s="2">
        <f t="shared" si="19"/>
        <v>2.16</v>
      </c>
      <c r="AU32" s="1">
        <f t="shared" si="20"/>
        <v>6916.67864544537</v>
      </c>
    </row>
    <row r="33" spans="1:47">
      <c r="A33" s="13"/>
      <c r="B33" s="13"/>
      <c r="C33" s="16">
        <v>6</v>
      </c>
      <c r="D33" s="19">
        <v>21.6637282406667</v>
      </c>
      <c r="E33" s="20">
        <f t="shared" si="4"/>
        <v>18.5641248550323</v>
      </c>
      <c r="F33" s="16" t="s">
        <v>73</v>
      </c>
      <c r="G33" s="13">
        <v>7</v>
      </c>
      <c r="H33" s="18">
        <f t="shared" si="0"/>
        <v>21.6637282406667</v>
      </c>
      <c r="I33" s="18">
        <f t="shared" si="1"/>
        <v>294.813728240667</v>
      </c>
      <c r="J33" s="18">
        <f t="shared" si="5"/>
        <v>0.239217741417404</v>
      </c>
      <c r="K33" s="18">
        <f t="shared" si="6"/>
        <v>111.515611111111</v>
      </c>
      <c r="L33" s="18">
        <f t="shared" si="7"/>
        <v>1.11515611111111</v>
      </c>
      <c r="M33" s="13" t="s">
        <v>73</v>
      </c>
      <c r="N33" s="13"/>
      <c r="O33" s="18">
        <f t="shared" si="8"/>
        <v>3.05213476493098</v>
      </c>
      <c r="P33" s="18">
        <f t="shared" si="2"/>
        <v>0.730124784968328</v>
      </c>
      <c r="Q33" s="24">
        <f t="shared" si="9"/>
        <v>0.0949162220458826</v>
      </c>
      <c r="R33" s="18">
        <f t="shared" si="10"/>
        <v>0.144970294444444</v>
      </c>
      <c r="S33" s="25">
        <f t="shared" si="3"/>
        <v>0.654728766397425</v>
      </c>
      <c r="T33" s="3">
        <v>0.01</v>
      </c>
      <c r="U33" s="26">
        <f t="shared" si="11"/>
        <v>0.00654728766397425</v>
      </c>
      <c r="V33" s="25"/>
      <c r="W33" s="3"/>
      <c r="X33" s="26"/>
      <c r="Y33" s="28">
        <v>0.04</v>
      </c>
      <c r="Z33" s="3">
        <v>0.21</v>
      </c>
      <c r="AA33" s="27">
        <f t="shared" si="12"/>
        <v>0.0084</v>
      </c>
      <c r="AB33" s="3">
        <v>0.015</v>
      </c>
      <c r="AC33" s="3">
        <v>0.29</v>
      </c>
      <c r="AD33" s="27">
        <f t="shared" si="13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4"/>
        <v>0.011</v>
      </c>
      <c r="AN33" s="3">
        <v>0.015</v>
      </c>
      <c r="AO33" s="3">
        <v>0.38</v>
      </c>
      <c r="AP33" s="3">
        <f t="shared" si="15"/>
        <v>0.0057</v>
      </c>
      <c r="AQ33" s="1">
        <f t="shared" si="16"/>
        <v>0.0359972876639742</v>
      </c>
      <c r="AR33" s="29">
        <f t="shared" si="17"/>
        <v>111.515611111111</v>
      </c>
      <c r="AS33" s="1">
        <f t="shared" si="18"/>
        <v>0.13</v>
      </c>
      <c r="AT33" s="2">
        <f t="shared" si="19"/>
        <v>2.16</v>
      </c>
      <c r="AU33" s="1">
        <f t="shared" si="20"/>
        <v>7552.26731348201</v>
      </c>
    </row>
    <row r="34" spans="1:47">
      <c r="A34" s="13"/>
      <c r="B34" s="13"/>
      <c r="C34" s="16">
        <v>7</v>
      </c>
      <c r="D34" s="19">
        <v>23.9121417751613</v>
      </c>
      <c r="E34" s="20">
        <f t="shared" si="4"/>
        <v>21.6637282406667</v>
      </c>
      <c r="F34" s="16" t="s">
        <v>73</v>
      </c>
      <c r="G34" s="13">
        <v>8</v>
      </c>
      <c r="H34" s="18">
        <f t="shared" si="0"/>
        <v>23.9121417751613</v>
      </c>
      <c r="I34" s="18">
        <f t="shared" si="1"/>
        <v>297.062141775161</v>
      </c>
      <c r="J34" s="18">
        <f t="shared" si="5"/>
        <v>0.307154046134688</v>
      </c>
      <c r="K34" s="18">
        <f t="shared" si="6"/>
        <v>111.515611111111</v>
      </c>
      <c r="L34" s="18">
        <f t="shared" si="7"/>
        <v>1.11515611111111</v>
      </c>
      <c r="M34" s="13" t="s">
        <v>73</v>
      </c>
      <c r="N34" s="13"/>
      <c r="O34" s="18">
        <f t="shared" si="8"/>
        <v>3.43716609107376</v>
      </c>
      <c r="P34" s="18">
        <f t="shared" si="2"/>
        <v>1.05573947211026</v>
      </c>
      <c r="Q34" s="24">
        <f t="shared" si="9"/>
        <v>0.137246131374333</v>
      </c>
      <c r="R34" s="18">
        <f t="shared" si="10"/>
        <v>0.144970294444444</v>
      </c>
      <c r="S34" s="25">
        <f t="shared" si="3"/>
        <v>0.946718994400116</v>
      </c>
      <c r="T34" s="3">
        <v>0.01</v>
      </c>
      <c r="U34" s="26">
        <f t="shared" si="11"/>
        <v>0.00946718994400116</v>
      </c>
      <c r="V34" s="25"/>
      <c r="W34" s="3"/>
      <c r="X34" s="26"/>
      <c r="Y34" s="28">
        <v>0.04</v>
      </c>
      <c r="Z34" s="3">
        <v>0.21</v>
      </c>
      <c r="AA34" s="27">
        <f t="shared" si="12"/>
        <v>0.0084</v>
      </c>
      <c r="AB34" s="3">
        <v>0.015</v>
      </c>
      <c r="AC34" s="3">
        <v>0.29</v>
      </c>
      <c r="AD34" s="27">
        <f t="shared" si="13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4"/>
        <v>0.011</v>
      </c>
      <c r="AN34" s="3">
        <v>0.015</v>
      </c>
      <c r="AO34" s="3">
        <v>0.38</v>
      </c>
      <c r="AP34" s="3">
        <f t="shared" si="15"/>
        <v>0.0057</v>
      </c>
      <c r="AQ34" s="1">
        <f t="shared" si="16"/>
        <v>0.0389171899440012</v>
      </c>
      <c r="AR34" s="29">
        <f t="shared" si="17"/>
        <v>111.515611111111</v>
      </c>
      <c r="AS34" s="1">
        <f t="shared" si="18"/>
        <v>0.13</v>
      </c>
      <c r="AT34" s="2">
        <f t="shared" si="19"/>
        <v>2.16</v>
      </c>
      <c r="AU34" s="1">
        <f t="shared" si="20"/>
        <v>8164.86576128335</v>
      </c>
    </row>
    <row r="35" spans="1:47">
      <c r="A35" s="13"/>
      <c r="B35" s="13"/>
      <c r="C35" s="16">
        <v>8</v>
      </c>
      <c r="D35" s="19">
        <v>22.8297559480645</v>
      </c>
      <c r="E35" s="20">
        <f t="shared" si="4"/>
        <v>23.9121417751613</v>
      </c>
      <c r="F35" s="16" t="s">
        <v>73</v>
      </c>
      <c r="G35" s="13">
        <v>9</v>
      </c>
      <c r="H35" s="18">
        <f t="shared" si="0"/>
        <v>22.8297559480645</v>
      </c>
      <c r="I35" s="18">
        <f t="shared" si="1"/>
        <v>295.979755948064</v>
      </c>
      <c r="J35" s="18">
        <f t="shared" si="5"/>
        <v>0.272458269137493</v>
      </c>
      <c r="K35" s="18">
        <f t="shared" si="6"/>
        <v>111.515611111111</v>
      </c>
      <c r="L35" s="18">
        <f t="shared" si="7"/>
        <v>1.11515611111111</v>
      </c>
      <c r="M35" s="13" t="s">
        <v>73</v>
      </c>
      <c r="N35" s="13"/>
      <c r="O35" s="18">
        <f t="shared" si="8"/>
        <v>3.49658273007462</v>
      </c>
      <c r="P35" s="18">
        <f t="shared" si="2"/>
        <v>0.95267287853218</v>
      </c>
      <c r="Q35" s="24">
        <f t="shared" si="9"/>
        <v>0.123847474209183</v>
      </c>
      <c r="R35" s="18">
        <f t="shared" si="10"/>
        <v>0.144970294444444</v>
      </c>
      <c r="S35" s="25">
        <f t="shared" si="3"/>
        <v>0.85429552780997</v>
      </c>
      <c r="T35" s="3">
        <v>0.01</v>
      </c>
      <c r="U35" s="26">
        <f t="shared" si="11"/>
        <v>0.0085429552780997</v>
      </c>
      <c r="V35" s="25"/>
      <c r="W35" s="3"/>
      <c r="X35" s="26"/>
      <c r="Y35" s="28">
        <v>0.04</v>
      </c>
      <c r="Z35" s="3">
        <v>0.21</v>
      </c>
      <c r="AA35" s="27">
        <f t="shared" si="12"/>
        <v>0.0084</v>
      </c>
      <c r="AB35" s="3">
        <v>0.015</v>
      </c>
      <c r="AC35" s="3">
        <v>0.29</v>
      </c>
      <c r="AD35" s="27">
        <f t="shared" si="13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4"/>
        <v>0.011</v>
      </c>
      <c r="AN35" s="3">
        <v>0.015</v>
      </c>
      <c r="AO35" s="3">
        <v>0.38</v>
      </c>
      <c r="AP35" s="3">
        <f t="shared" si="15"/>
        <v>0.0057</v>
      </c>
      <c r="AQ35" s="1">
        <f t="shared" si="16"/>
        <v>0.0379929552780997</v>
      </c>
      <c r="AR35" s="29">
        <f t="shared" si="17"/>
        <v>111.515611111111</v>
      </c>
      <c r="AS35" s="1">
        <f t="shared" si="18"/>
        <v>0.13</v>
      </c>
      <c r="AT35" s="2">
        <f t="shared" si="19"/>
        <v>2.16</v>
      </c>
      <c r="AU35" s="1">
        <f t="shared" si="20"/>
        <v>7970.9603947893</v>
      </c>
    </row>
    <row r="36" spans="1:47">
      <c r="A36" s="13"/>
      <c r="B36" s="13"/>
      <c r="C36" s="16">
        <v>9</v>
      </c>
      <c r="D36" s="19">
        <v>17.5129186406667</v>
      </c>
      <c r="E36" s="20">
        <f t="shared" si="4"/>
        <v>22.8297559480645</v>
      </c>
      <c r="F36" s="16" t="s">
        <v>73</v>
      </c>
      <c r="G36" s="13">
        <v>10</v>
      </c>
      <c r="H36" s="18">
        <f t="shared" si="0"/>
        <v>17.5129186406667</v>
      </c>
      <c r="I36" s="18">
        <f t="shared" si="1"/>
        <v>290.662918640667</v>
      </c>
      <c r="J36" s="18">
        <f t="shared" si="5"/>
        <v>0.149266533462203</v>
      </c>
      <c r="K36" s="18">
        <f t="shared" si="6"/>
        <v>111.515611111111</v>
      </c>
      <c r="L36" s="18">
        <f t="shared" si="7"/>
        <v>1.11515611111111</v>
      </c>
      <c r="M36" s="13" t="s">
        <v>73</v>
      </c>
      <c r="N36" s="13"/>
      <c r="O36" s="18">
        <f t="shared" si="8"/>
        <v>3.65906596265355</v>
      </c>
      <c r="P36" s="18">
        <f t="shared" si="2"/>
        <v>0.546176091954834</v>
      </c>
      <c r="Q36" s="24">
        <f t="shared" si="9"/>
        <v>0.0710028919541284</v>
      </c>
      <c r="R36" s="18">
        <f t="shared" si="10"/>
        <v>0.144970294444444</v>
      </c>
      <c r="S36" s="25">
        <f t="shared" si="3"/>
        <v>0.489775455214642</v>
      </c>
      <c r="T36" s="3">
        <v>0.01</v>
      </c>
      <c r="U36" s="26">
        <f t="shared" si="11"/>
        <v>0.00489775455214642</v>
      </c>
      <c r="V36" s="25"/>
      <c r="W36" s="3"/>
      <c r="X36" s="26"/>
      <c r="Y36" s="28">
        <v>0.02</v>
      </c>
      <c r="Z36" s="3">
        <v>0.21</v>
      </c>
      <c r="AA36" s="27">
        <f t="shared" si="12"/>
        <v>0.0042</v>
      </c>
      <c r="AB36" s="3">
        <v>0.01</v>
      </c>
      <c r="AC36" s="3">
        <v>0.29</v>
      </c>
      <c r="AD36" s="27">
        <f t="shared" si="13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4"/>
        <v>0.011</v>
      </c>
      <c r="AN36" s="3">
        <v>0.01</v>
      </c>
      <c r="AO36" s="3">
        <v>0.38</v>
      </c>
      <c r="AP36" s="3">
        <f t="shared" si="15"/>
        <v>0.0038</v>
      </c>
      <c r="AQ36" s="1">
        <f t="shared" si="16"/>
        <v>0.0267977545521464</v>
      </c>
      <c r="AR36" s="29">
        <f t="shared" si="17"/>
        <v>111.515611111111</v>
      </c>
      <c r="AS36" s="1">
        <f t="shared" si="18"/>
        <v>0.13</v>
      </c>
      <c r="AT36" s="2">
        <f t="shared" si="19"/>
        <v>2.16</v>
      </c>
      <c r="AU36" s="1">
        <f t="shared" si="20"/>
        <v>5622.19597398815</v>
      </c>
    </row>
    <row r="37" spans="1:47">
      <c r="A37" s="13"/>
      <c r="B37" s="13"/>
      <c r="C37" s="16">
        <v>10</v>
      </c>
      <c r="D37" s="19">
        <v>11.1062261582581</v>
      </c>
      <c r="E37" s="20">
        <f t="shared" si="4"/>
        <v>17.5129186406667</v>
      </c>
      <c r="F37" s="16" t="s">
        <v>73</v>
      </c>
      <c r="G37" s="13">
        <v>11</v>
      </c>
      <c r="H37" s="18">
        <f t="shared" si="0"/>
        <v>11.1062261582581</v>
      </c>
      <c r="I37" s="18">
        <f t="shared" si="1"/>
        <v>284.256226158258</v>
      </c>
      <c r="J37" s="18">
        <f t="shared" si="5"/>
        <v>0.0701564800579194</v>
      </c>
      <c r="K37" s="18">
        <f t="shared" si="6"/>
        <v>111.515611111111</v>
      </c>
      <c r="L37" s="18">
        <f t="shared" si="7"/>
        <v>1.11515611111111</v>
      </c>
      <c r="M37" s="13" t="s">
        <v>75</v>
      </c>
      <c r="N37" s="18">
        <f>(O36-P36)*C22/100</f>
        <v>2.95724537716378</v>
      </c>
      <c r="O37" s="18">
        <f t="shared" si="8"/>
        <v>1.27080060464605</v>
      </c>
      <c r="P37" s="18">
        <f t="shared" si="2"/>
        <v>0.0891548972774423</v>
      </c>
      <c r="Q37" s="24">
        <f t="shared" si="9"/>
        <v>0.0115901366460675</v>
      </c>
      <c r="R37" s="18">
        <f t="shared" si="10"/>
        <v>0.144970294444444</v>
      </c>
      <c r="S37" s="25">
        <f t="shared" si="3"/>
        <v>0.0799483555612772</v>
      </c>
      <c r="T37" s="3">
        <v>0.01</v>
      </c>
      <c r="U37" s="26">
        <f t="shared" si="11"/>
        <v>0.000799483555612772</v>
      </c>
      <c r="V37" s="25"/>
      <c r="W37" s="3"/>
      <c r="X37" s="26"/>
      <c r="Y37" s="28">
        <v>0.02</v>
      </c>
      <c r="Z37" s="3">
        <v>0.21</v>
      </c>
      <c r="AA37" s="27">
        <f t="shared" si="12"/>
        <v>0.0042</v>
      </c>
      <c r="AB37" s="3">
        <v>0.01</v>
      </c>
      <c r="AC37" s="3">
        <v>0.29</v>
      </c>
      <c r="AD37" s="27">
        <f t="shared" si="13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4"/>
        <v>0.011</v>
      </c>
      <c r="AN37" s="3">
        <v>0.01</v>
      </c>
      <c r="AO37" s="3">
        <v>0.38</v>
      </c>
      <c r="AP37" s="3">
        <f t="shared" si="15"/>
        <v>0.0038</v>
      </c>
      <c r="AQ37" s="1">
        <f t="shared" si="16"/>
        <v>0.0226994835556128</v>
      </c>
      <c r="AR37" s="29">
        <f t="shared" si="17"/>
        <v>111.515611111111</v>
      </c>
      <c r="AS37" s="1">
        <f t="shared" si="18"/>
        <v>0.13</v>
      </c>
      <c r="AT37" s="2">
        <f t="shared" si="19"/>
        <v>2.16</v>
      </c>
      <c r="AU37" s="1">
        <f t="shared" si="20"/>
        <v>4762.37457916989</v>
      </c>
    </row>
    <row r="38" spans="1:48">
      <c r="A38" s="13"/>
      <c r="B38" s="13"/>
      <c r="C38" s="16">
        <v>11</v>
      </c>
      <c r="D38" s="19">
        <v>0.199451971666667</v>
      </c>
      <c r="E38" s="20">
        <f t="shared" si="4"/>
        <v>11.1062261582581</v>
      </c>
      <c r="F38" s="16" t="s">
        <v>75</v>
      </c>
      <c r="G38" s="13">
        <v>12</v>
      </c>
      <c r="H38" s="18">
        <f t="shared" si="0"/>
        <v>0.199451971666667</v>
      </c>
      <c r="I38" s="18">
        <f t="shared" si="1"/>
        <v>273.349451971667</v>
      </c>
      <c r="J38" s="18">
        <f t="shared" si="5"/>
        <v>0.0178855747735963</v>
      </c>
      <c r="K38" s="18">
        <f t="shared" si="6"/>
        <v>111.515611111111</v>
      </c>
      <c r="L38" s="18">
        <f t="shared" si="7"/>
        <v>1.11515611111111</v>
      </c>
      <c r="M38" s="13" t="s">
        <v>73</v>
      </c>
      <c r="N38" s="13"/>
      <c r="O38" s="18">
        <f t="shared" si="8"/>
        <v>2.29680181847972</v>
      </c>
      <c r="P38" s="18">
        <f t="shared" si="2"/>
        <v>0.0410796206645509</v>
      </c>
      <c r="Q38" s="24">
        <f t="shared" si="9"/>
        <v>0.00534035068639162</v>
      </c>
      <c r="R38" s="18">
        <f t="shared" si="10"/>
        <v>0.144970294444444</v>
      </c>
      <c r="S38" s="25">
        <f t="shared" si="3"/>
        <v>0.0368375514918896</v>
      </c>
      <c r="T38" s="3">
        <v>0.01</v>
      </c>
      <c r="U38" s="26">
        <f t="shared" si="11"/>
        <v>0.000368375514918896</v>
      </c>
      <c r="V38" s="25"/>
      <c r="W38" s="3"/>
      <c r="X38" s="26"/>
      <c r="Y38" s="28">
        <v>0.02</v>
      </c>
      <c r="Z38" s="3">
        <v>0.21</v>
      </c>
      <c r="AA38" s="27">
        <f t="shared" si="12"/>
        <v>0.0042</v>
      </c>
      <c r="AB38" s="3">
        <v>0.01</v>
      </c>
      <c r="AC38" s="3">
        <v>0.29</v>
      </c>
      <c r="AD38" s="27">
        <f t="shared" si="13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4"/>
        <v>0.011</v>
      </c>
      <c r="AN38" s="3">
        <v>0.01</v>
      </c>
      <c r="AO38" s="3">
        <v>0.38</v>
      </c>
      <c r="AP38" s="3">
        <f t="shared" si="15"/>
        <v>0.0038</v>
      </c>
      <c r="AQ38" s="1">
        <f t="shared" si="16"/>
        <v>0.0222683755149189</v>
      </c>
      <c r="AR38" s="29">
        <f t="shared" si="17"/>
        <v>111.515611111111</v>
      </c>
      <c r="AS38" s="1">
        <f t="shared" si="18"/>
        <v>0.13</v>
      </c>
      <c r="AT38" s="2">
        <f t="shared" si="19"/>
        <v>2.16</v>
      </c>
      <c r="AU38" s="1">
        <f t="shared" si="20"/>
        <v>4671.92767676146</v>
      </c>
      <c r="AV38" s="1">
        <f>SUM(AU27:AU38)</f>
        <v>70864.3505875625</v>
      </c>
    </row>
    <row r="39" spans="1:19">
      <c r="A39" s="13"/>
      <c r="B39" s="13"/>
      <c r="C39" s="16">
        <v>12</v>
      </c>
      <c r="D39" s="19">
        <v>-3.52923313796774</v>
      </c>
      <c r="E39" s="20">
        <f t="shared" si="4"/>
        <v>0.199451971666667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9:42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</row>
    <row r="4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pans="1:47">
      <c r="A42" s="13" t="s">
        <v>71</v>
      </c>
      <c r="B42" s="13">
        <f>G5</f>
        <v>92.50925</v>
      </c>
      <c r="C42" s="16" t="s">
        <v>72</v>
      </c>
      <c r="D42" s="16">
        <v>-5</v>
      </c>
      <c r="E42" s="16"/>
      <c r="F42" s="16"/>
      <c r="G42" s="13">
        <v>1</v>
      </c>
      <c r="H42" s="18">
        <f t="shared" ref="H42:H53" si="21">E43</f>
        <v>-5</v>
      </c>
      <c r="I42" s="18">
        <f t="shared" ref="I42:I53" si="22">H42+273.15</f>
        <v>268.15</v>
      </c>
      <c r="J42" s="18">
        <f t="shared" ref="J42:J53" si="23">EXP(($C$16*(I42-$C$14))/($C$17*I42*$C$14))</f>
        <v>0.00896487173486583</v>
      </c>
      <c r="K42" s="18">
        <f>$B$42/12</f>
        <v>7.70910416666667</v>
      </c>
      <c r="L42" s="18">
        <f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4">O42*J42</f>
        <v>0.000691111300448864</v>
      </c>
      <c r="Q42" s="24">
        <f>P42*$B$44</f>
        <v>8.98444690583523e-5</v>
      </c>
      <c r="R42" s="18">
        <f>L42*$B$44</f>
        <v>0.0100218354166667</v>
      </c>
      <c r="S42" s="25">
        <f t="shared" ref="S42:S53" si="25">Q42/R42</f>
        <v>0.00896487173486583</v>
      </c>
      <c r="T42" s="3">
        <v>0.01</v>
      </c>
      <c r="U42" s="26">
        <f t="shared" ref="U42:U53" si="26">S42*T42</f>
        <v>8.96487173486583e-5</v>
      </c>
      <c r="V42" s="25"/>
      <c r="W42" s="3"/>
      <c r="X42" s="26"/>
      <c r="Y42" s="28">
        <v>0.02</v>
      </c>
      <c r="Z42" s="3">
        <v>0.49</v>
      </c>
      <c r="AA42" s="27">
        <f t="shared" ref="AA42:AA53" si="27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28">AO42*AN42</f>
        <v>0.005</v>
      </c>
      <c r="AQ42" s="1">
        <f>(AP42+AM42+AD42+AA42+U42+X42+AG42+AJ42)</f>
        <v>0.0148896487173487</v>
      </c>
      <c r="AR42" s="29">
        <f>$B$42/12</f>
        <v>7.70910416666667</v>
      </c>
      <c r="AS42" s="1">
        <f>$B$44</f>
        <v>0.13</v>
      </c>
      <c r="AT42" s="2">
        <f t="shared" ref="AT42:AT53" si="29">$E$5/12</f>
        <v>9.72887671232875</v>
      </c>
      <c r="AU42" s="1">
        <f t="shared" ref="AU42:AU53" si="30">AT42*10000*AS42*0.67*AR42*AQ42</f>
        <v>972.678285709646</v>
      </c>
    </row>
    <row r="43" spans="1:47">
      <c r="A43" s="13" t="s">
        <v>74</v>
      </c>
      <c r="B43" s="13">
        <v>1</v>
      </c>
      <c r="C43" s="16">
        <v>1</v>
      </c>
      <c r="D43" s="19">
        <v>-4.30641702280645</v>
      </c>
      <c r="E43" s="20">
        <f t="shared" ref="E43:E54" si="31">D42</f>
        <v>-5</v>
      </c>
      <c r="F43" s="16" t="s">
        <v>73</v>
      </c>
      <c r="G43" s="13">
        <v>2</v>
      </c>
      <c r="H43" s="18">
        <f t="shared" si="21"/>
        <v>-4.30641702280645</v>
      </c>
      <c r="I43" s="18">
        <f t="shared" si="22"/>
        <v>268.843582977194</v>
      </c>
      <c r="J43" s="18">
        <f t="shared" si="23"/>
        <v>0.00984527462289475</v>
      </c>
      <c r="K43" s="18">
        <f t="shared" ref="K43:K53" si="32">$B$42/12</f>
        <v>7.70910416666667</v>
      </c>
      <c r="L43" s="18">
        <f t="shared" ref="L43:L53" si="33">K43*$B$43/100</f>
        <v>0.0770910416666667</v>
      </c>
      <c r="M43" s="13" t="s">
        <v>73</v>
      </c>
      <c r="N43" s="13"/>
      <c r="O43" s="18">
        <f t="shared" ref="O43:O53" si="34">L43+O42-P42-N43</f>
        <v>0.153490972032884</v>
      </c>
      <c r="P43" s="18">
        <f t="shared" si="24"/>
        <v>0.00151116077179881</v>
      </c>
      <c r="Q43" s="24">
        <f t="shared" ref="Q43:Q53" si="35">P43*$B$44</f>
        <v>0.000196450900333845</v>
      </c>
      <c r="R43" s="18">
        <f t="shared" ref="R43:R53" si="36">L43*$B$44</f>
        <v>0.0100218354166667</v>
      </c>
      <c r="S43" s="25">
        <f t="shared" si="25"/>
        <v>0.0196022876216007</v>
      </c>
      <c r="T43" s="3">
        <v>0.01</v>
      </c>
      <c r="U43" s="26">
        <f t="shared" si="26"/>
        <v>0.000196022876216007</v>
      </c>
      <c r="V43" s="25"/>
      <c r="W43" s="3"/>
      <c r="X43" s="26"/>
      <c r="Y43" s="28">
        <v>0.02</v>
      </c>
      <c r="Z43" s="3">
        <v>0.49</v>
      </c>
      <c r="AA43" s="27">
        <f t="shared" si="27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28"/>
        <v>0.005</v>
      </c>
      <c r="AQ43" s="1">
        <f t="shared" ref="AQ43:AQ53" si="37">(AP43+AM43+AD43+AA43+U43+X43+AG43+AJ43)</f>
        <v>0.014996022876216</v>
      </c>
      <c r="AR43" s="29">
        <f t="shared" ref="AR43:AR53" si="38">$B$42/12</f>
        <v>7.70910416666667</v>
      </c>
      <c r="AS43" s="1">
        <f t="shared" ref="AS43:AS53" si="39">$B$44</f>
        <v>0.13</v>
      </c>
      <c r="AT43" s="2">
        <f t="shared" si="29"/>
        <v>9.72887671232875</v>
      </c>
      <c r="AU43" s="1">
        <f t="shared" si="30"/>
        <v>979.627263248004</v>
      </c>
    </row>
    <row r="44" spans="1:47">
      <c r="A44" s="13" t="s">
        <v>38</v>
      </c>
      <c r="B44" s="13">
        <v>0.13</v>
      </c>
      <c r="C44" s="16">
        <v>2</v>
      </c>
      <c r="D44" s="19">
        <v>-1.79845421539286</v>
      </c>
      <c r="E44" s="20">
        <f t="shared" si="31"/>
        <v>-4.30641702280645</v>
      </c>
      <c r="F44" s="16" t="s">
        <v>73</v>
      </c>
      <c r="G44" s="13">
        <v>3</v>
      </c>
      <c r="H44" s="18">
        <f t="shared" si="21"/>
        <v>-1.79845421539286</v>
      </c>
      <c r="I44" s="18">
        <f t="shared" si="22"/>
        <v>271.351545784607</v>
      </c>
      <c r="J44" s="18">
        <f t="shared" si="23"/>
        <v>0.0137595001011304</v>
      </c>
      <c r="K44" s="18">
        <f t="shared" si="32"/>
        <v>7.70910416666667</v>
      </c>
      <c r="L44" s="18">
        <f t="shared" si="33"/>
        <v>0.0770910416666667</v>
      </c>
      <c r="M44" s="13" t="s">
        <v>73</v>
      </c>
      <c r="N44" s="13"/>
      <c r="O44" s="18">
        <f t="shared" si="34"/>
        <v>0.229070852927752</v>
      </c>
      <c r="P44" s="18">
        <f t="shared" si="24"/>
        <v>0.00315190042402544</v>
      </c>
      <c r="Q44" s="24">
        <f t="shared" si="35"/>
        <v>0.000409747055123307</v>
      </c>
      <c r="R44" s="18">
        <f t="shared" si="36"/>
        <v>0.0100218354166667</v>
      </c>
      <c r="S44" s="25">
        <f t="shared" si="25"/>
        <v>0.0408854304713369</v>
      </c>
      <c r="T44" s="3">
        <v>0.01</v>
      </c>
      <c r="U44" s="26">
        <f t="shared" si="26"/>
        <v>0.000408854304713369</v>
      </c>
      <c r="V44" s="25"/>
      <c r="W44" s="3"/>
      <c r="X44" s="26"/>
      <c r="Y44" s="28">
        <v>0.02</v>
      </c>
      <c r="Z44" s="3">
        <v>0.49</v>
      </c>
      <c r="AA44" s="27">
        <f t="shared" si="27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28"/>
        <v>0.005</v>
      </c>
      <c r="AQ44" s="1">
        <f t="shared" si="37"/>
        <v>0.0152088543047134</v>
      </c>
      <c r="AR44" s="29">
        <f t="shared" si="38"/>
        <v>7.70910416666667</v>
      </c>
      <c r="AS44" s="1">
        <f t="shared" si="39"/>
        <v>0.13</v>
      </c>
      <c r="AT44" s="2">
        <f t="shared" si="29"/>
        <v>9.72887671232875</v>
      </c>
      <c r="AU44" s="1">
        <f t="shared" si="30"/>
        <v>993.530647602179</v>
      </c>
    </row>
    <row r="45" spans="1:47">
      <c r="A45" s="13"/>
      <c r="B45" s="13"/>
      <c r="C45" s="16">
        <v>3</v>
      </c>
      <c r="D45" s="19">
        <v>5.44530640925807</v>
      </c>
      <c r="E45" s="20">
        <f t="shared" si="31"/>
        <v>-1.79845421539286</v>
      </c>
      <c r="F45" s="16" t="s">
        <v>73</v>
      </c>
      <c r="G45" s="13">
        <v>4</v>
      </c>
      <c r="H45" s="18">
        <f t="shared" si="21"/>
        <v>5.44530640925807</v>
      </c>
      <c r="I45" s="18">
        <f t="shared" si="22"/>
        <v>278.595306409258</v>
      </c>
      <c r="J45" s="18">
        <f t="shared" si="23"/>
        <v>0.034977764663321</v>
      </c>
      <c r="K45" s="18">
        <f t="shared" si="32"/>
        <v>7.70910416666667</v>
      </c>
      <c r="L45" s="18">
        <f t="shared" si="33"/>
        <v>0.0770910416666667</v>
      </c>
      <c r="M45" s="13" t="s">
        <v>73</v>
      </c>
      <c r="N45" s="13"/>
      <c r="O45" s="18">
        <f t="shared" si="34"/>
        <v>0.303009994170394</v>
      </c>
      <c r="P45" s="18">
        <f t="shared" si="24"/>
        <v>0.0105986122667263</v>
      </c>
      <c r="Q45" s="24">
        <f t="shared" si="35"/>
        <v>0.00137781959467442</v>
      </c>
      <c r="R45" s="18">
        <f t="shared" si="36"/>
        <v>0.0100218354166667</v>
      </c>
      <c r="S45" s="25">
        <f t="shared" si="25"/>
        <v>0.137481762311029</v>
      </c>
      <c r="T45" s="3">
        <v>0.01</v>
      </c>
      <c r="U45" s="26">
        <f t="shared" si="26"/>
        <v>0.00137481762311029</v>
      </c>
      <c r="V45" s="25"/>
      <c r="W45" s="3"/>
      <c r="X45" s="26"/>
      <c r="Y45" s="28">
        <v>0.02</v>
      </c>
      <c r="Z45" s="3">
        <v>0.49</v>
      </c>
      <c r="AA45" s="27">
        <f t="shared" si="27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28"/>
        <v>0.005</v>
      </c>
      <c r="AQ45" s="1">
        <f t="shared" si="37"/>
        <v>0.0161748176231103</v>
      </c>
      <c r="AR45" s="29">
        <f t="shared" si="38"/>
        <v>7.70910416666667</v>
      </c>
      <c r="AS45" s="1">
        <f t="shared" si="39"/>
        <v>0.13</v>
      </c>
      <c r="AT45" s="2">
        <f t="shared" si="29"/>
        <v>9.72887671232875</v>
      </c>
      <c r="AU45" s="1">
        <f t="shared" si="30"/>
        <v>1056.6329787876</v>
      </c>
    </row>
    <row r="46" spans="1:47">
      <c r="A46" s="13"/>
      <c r="B46" s="13"/>
      <c r="C46" s="16">
        <v>4</v>
      </c>
      <c r="D46" s="19">
        <v>12.6908548827667</v>
      </c>
      <c r="E46" s="20">
        <f t="shared" si="31"/>
        <v>5.44530640925807</v>
      </c>
      <c r="F46" s="16" t="s">
        <v>73</v>
      </c>
      <c r="G46" s="13">
        <v>5</v>
      </c>
      <c r="H46" s="18">
        <f t="shared" si="21"/>
        <v>12.6908548827667</v>
      </c>
      <c r="I46" s="18">
        <f t="shared" si="22"/>
        <v>285.840854882767</v>
      </c>
      <c r="J46" s="18">
        <f t="shared" si="23"/>
        <v>0.0848276199087106</v>
      </c>
      <c r="K46" s="18">
        <f t="shared" si="32"/>
        <v>7.70910416666667</v>
      </c>
      <c r="L46" s="18">
        <f t="shared" si="33"/>
        <v>0.0770910416666667</v>
      </c>
      <c r="M46" s="13" t="s">
        <v>75</v>
      </c>
      <c r="N46" s="18">
        <f>(O45-P45)*$C$22/100</f>
        <v>0.277790812808484</v>
      </c>
      <c r="O46" s="18">
        <f t="shared" si="34"/>
        <v>0.09171161076185</v>
      </c>
      <c r="P46" s="18">
        <f t="shared" si="24"/>
        <v>0.00777967765892183</v>
      </c>
      <c r="Q46" s="24">
        <f t="shared" si="35"/>
        <v>0.00101135809565984</v>
      </c>
      <c r="R46" s="18">
        <f t="shared" si="36"/>
        <v>0.0100218354166667</v>
      </c>
      <c r="S46" s="25">
        <f t="shared" si="25"/>
        <v>0.100915456461988</v>
      </c>
      <c r="T46" s="3">
        <v>0.01</v>
      </c>
      <c r="U46" s="26">
        <f t="shared" si="26"/>
        <v>0.00100915456461988</v>
      </c>
      <c r="V46" s="25"/>
      <c r="W46" s="3"/>
      <c r="X46" s="26"/>
      <c r="Y46" s="28">
        <v>0.04</v>
      </c>
      <c r="Z46" s="3">
        <v>0.49</v>
      </c>
      <c r="AA46" s="27">
        <f t="shared" si="27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28"/>
        <v>0.0075</v>
      </c>
      <c r="AQ46" s="1">
        <f t="shared" si="37"/>
        <v>0.0281091545646199</v>
      </c>
      <c r="AR46" s="29">
        <f t="shared" si="38"/>
        <v>7.70910416666667</v>
      </c>
      <c r="AS46" s="1">
        <f t="shared" si="39"/>
        <v>0.13</v>
      </c>
      <c r="AT46" s="2">
        <f t="shared" si="29"/>
        <v>9.72887671232875</v>
      </c>
      <c r="AU46" s="1">
        <f t="shared" si="30"/>
        <v>1836.25314429382</v>
      </c>
    </row>
    <row r="47" spans="1:47">
      <c r="A47" s="13"/>
      <c r="B47" s="13"/>
      <c r="C47" s="16">
        <v>5</v>
      </c>
      <c r="D47" s="19">
        <v>18.5641248550323</v>
      </c>
      <c r="E47" s="20">
        <f t="shared" si="31"/>
        <v>12.6908548827667</v>
      </c>
      <c r="F47" s="16" t="s">
        <v>75</v>
      </c>
      <c r="G47" s="13">
        <v>6</v>
      </c>
      <c r="H47" s="18">
        <f t="shared" si="21"/>
        <v>18.5641248550323</v>
      </c>
      <c r="I47" s="18">
        <f t="shared" si="22"/>
        <v>291.714124855032</v>
      </c>
      <c r="J47" s="18">
        <f t="shared" si="23"/>
        <v>0.168417704952047</v>
      </c>
      <c r="K47" s="18">
        <f t="shared" si="32"/>
        <v>7.70910416666667</v>
      </c>
      <c r="L47" s="18">
        <f t="shared" si="33"/>
        <v>0.0770910416666667</v>
      </c>
      <c r="M47" s="13" t="s">
        <v>73</v>
      </c>
      <c r="N47" s="13"/>
      <c r="O47" s="18">
        <f t="shared" si="34"/>
        <v>0.161022974769595</v>
      </c>
      <c r="P47" s="18">
        <f t="shared" si="24"/>
        <v>0.0271191198552465</v>
      </c>
      <c r="Q47" s="24">
        <f t="shared" si="35"/>
        <v>0.00352548558118205</v>
      </c>
      <c r="R47" s="18">
        <f t="shared" si="36"/>
        <v>0.0100218354166667</v>
      </c>
      <c r="S47" s="25">
        <f t="shared" si="25"/>
        <v>0.351780430889839</v>
      </c>
      <c r="T47" s="3">
        <v>0.01</v>
      </c>
      <c r="U47" s="26">
        <f t="shared" si="26"/>
        <v>0.00351780430889839</v>
      </c>
      <c r="V47" s="25"/>
      <c r="W47" s="3"/>
      <c r="X47" s="26"/>
      <c r="Y47" s="28">
        <v>0.04</v>
      </c>
      <c r="Z47" s="3">
        <v>0.49</v>
      </c>
      <c r="AA47" s="27">
        <f t="shared" si="27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28"/>
        <v>0.0075</v>
      </c>
      <c r="AQ47" s="1">
        <f t="shared" si="37"/>
        <v>0.0306178043088984</v>
      </c>
      <c r="AR47" s="29">
        <f t="shared" si="38"/>
        <v>7.70910416666667</v>
      </c>
      <c r="AS47" s="1">
        <f t="shared" si="39"/>
        <v>0.13</v>
      </c>
      <c r="AT47" s="2">
        <f t="shared" si="29"/>
        <v>9.72887671232875</v>
      </c>
      <c r="AU47" s="1">
        <f t="shared" si="30"/>
        <v>2000.13270781016</v>
      </c>
    </row>
    <row r="48" spans="1:47">
      <c r="A48" s="13"/>
      <c r="B48" s="13"/>
      <c r="C48" s="16">
        <v>6</v>
      </c>
      <c r="D48" s="19">
        <v>21.6637282406667</v>
      </c>
      <c r="E48" s="20">
        <f t="shared" si="31"/>
        <v>18.5641248550323</v>
      </c>
      <c r="F48" s="16" t="s">
        <v>73</v>
      </c>
      <c r="G48" s="13">
        <v>7</v>
      </c>
      <c r="H48" s="18">
        <f t="shared" si="21"/>
        <v>21.6637282406667</v>
      </c>
      <c r="I48" s="18">
        <f t="shared" si="22"/>
        <v>294.813728240667</v>
      </c>
      <c r="J48" s="18">
        <f t="shared" si="23"/>
        <v>0.239217741417404</v>
      </c>
      <c r="K48" s="18">
        <f t="shared" si="32"/>
        <v>7.70910416666667</v>
      </c>
      <c r="L48" s="18">
        <f t="shared" si="33"/>
        <v>0.0770910416666667</v>
      </c>
      <c r="M48" s="13" t="s">
        <v>73</v>
      </c>
      <c r="N48" s="13"/>
      <c r="O48" s="18">
        <f t="shared" si="34"/>
        <v>0.210994896581015</v>
      </c>
      <c r="P48" s="18">
        <f t="shared" si="24"/>
        <v>0.0504737226107091</v>
      </c>
      <c r="Q48" s="24">
        <f t="shared" si="35"/>
        <v>0.00656158393939219</v>
      </c>
      <c r="R48" s="18">
        <f t="shared" si="36"/>
        <v>0.0100218354166667</v>
      </c>
      <c r="S48" s="25">
        <f t="shared" si="25"/>
        <v>0.654728766397425</v>
      </c>
      <c r="T48" s="3">
        <v>0.01</v>
      </c>
      <c r="U48" s="26">
        <f t="shared" si="26"/>
        <v>0.00654728766397425</v>
      </c>
      <c r="V48" s="25"/>
      <c r="W48" s="3"/>
      <c r="X48" s="26"/>
      <c r="Y48" s="28">
        <v>0.04</v>
      </c>
      <c r="Z48" s="3">
        <v>0.49</v>
      </c>
      <c r="AA48" s="27">
        <f t="shared" si="27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28"/>
        <v>0.0075</v>
      </c>
      <c r="AQ48" s="1">
        <f t="shared" si="37"/>
        <v>0.0336472876639742</v>
      </c>
      <c r="AR48" s="29">
        <f t="shared" si="38"/>
        <v>7.70910416666667</v>
      </c>
      <c r="AS48" s="1">
        <f t="shared" si="39"/>
        <v>0.13</v>
      </c>
      <c r="AT48" s="2">
        <f t="shared" si="29"/>
        <v>9.72887671232875</v>
      </c>
      <c r="AU48" s="1">
        <f t="shared" si="30"/>
        <v>2198.03614612082</v>
      </c>
    </row>
    <row r="49" spans="1:47">
      <c r="A49" s="13"/>
      <c r="B49" s="13"/>
      <c r="C49" s="16">
        <v>7</v>
      </c>
      <c r="D49" s="19">
        <v>23.9121417751613</v>
      </c>
      <c r="E49" s="20">
        <f t="shared" si="31"/>
        <v>21.6637282406667</v>
      </c>
      <c r="F49" s="16" t="s">
        <v>73</v>
      </c>
      <c r="G49" s="13">
        <v>8</v>
      </c>
      <c r="H49" s="18">
        <f t="shared" si="21"/>
        <v>23.9121417751613</v>
      </c>
      <c r="I49" s="18">
        <f t="shared" si="22"/>
        <v>297.062141775161</v>
      </c>
      <c r="J49" s="18">
        <f t="shared" si="23"/>
        <v>0.307154046134688</v>
      </c>
      <c r="K49" s="18">
        <f t="shared" si="32"/>
        <v>7.70910416666667</v>
      </c>
      <c r="L49" s="18">
        <f t="shared" si="33"/>
        <v>0.0770910416666667</v>
      </c>
      <c r="M49" s="13" t="s">
        <v>73</v>
      </c>
      <c r="N49" s="13"/>
      <c r="O49" s="18">
        <f t="shared" si="34"/>
        <v>0.237612215636973</v>
      </c>
      <c r="P49" s="18">
        <f t="shared" si="24"/>
        <v>0.0729835534439241</v>
      </c>
      <c r="Q49" s="24">
        <f t="shared" si="35"/>
        <v>0.00948786194771013</v>
      </c>
      <c r="R49" s="18">
        <f t="shared" si="36"/>
        <v>0.0100218354166667</v>
      </c>
      <c r="S49" s="25">
        <f t="shared" si="25"/>
        <v>0.946718994400116</v>
      </c>
      <c r="T49" s="3">
        <v>0.01</v>
      </c>
      <c r="U49" s="26">
        <f t="shared" si="26"/>
        <v>0.00946718994400116</v>
      </c>
      <c r="V49" s="25"/>
      <c r="W49" s="3"/>
      <c r="X49" s="26"/>
      <c r="Y49" s="28">
        <v>0.04</v>
      </c>
      <c r="Z49" s="3">
        <v>0.49</v>
      </c>
      <c r="AA49" s="27">
        <f t="shared" si="27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28"/>
        <v>0.0075</v>
      </c>
      <c r="AQ49" s="1">
        <f t="shared" si="37"/>
        <v>0.0365671899440012</v>
      </c>
      <c r="AR49" s="29">
        <f t="shared" si="38"/>
        <v>7.70910416666667</v>
      </c>
      <c r="AS49" s="1">
        <f t="shared" si="39"/>
        <v>0.13</v>
      </c>
      <c r="AT49" s="2">
        <f t="shared" si="29"/>
        <v>9.72887671232875</v>
      </c>
      <c r="AU49" s="1">
        <f t="shared" si="30"/>
        <v>2388.78111251261</v>
      </c>
    </row>
    <row r="50" spans="1:47">
      <c r="A50" s="13"/>
      <c r="B50" s="13"/>
      <c r="C50" s="16">
        <v>8</v>
      </c>
      <c r="D50" s="19">
        <v>22.8297559480645</v>
      </c>
      <c r="E50" s="20">
        <f t="shared" si="31"/>
        <v>23.9121417751613</v>
      </c>
      <c r="F50" s="16" t="s">
        <v>73</v>
      </c>
      <c r="G50" s="13">
        <v>9</v>
      </c>
      <c r="H50" s="18">
        <f t="shared" si="21"/>
        <v>22.8297559480645</v>
      </c>
      <c r="I50" s="18">
        <f t="shared" si="22"/>
        <v>295.979755948064</v>
      </c>
      <c r="J50" s="18">
        <f t="shared" si="23"/>
        <v>0.272458269137493</v>
      </c>
      <c r="K50" s="18">
        <f t="shared" si="32"/>
        <v>7.70910416666667</v>
      </c>
      <c r="L50" s="18">
        <f t="shared" si="33"/>
        <v>0.0770910416666667</v>
      </c>
      <c r="M50" s="13" t="s">
        <v>73</v>
      </c>
      <c r="N50" s="13"/>
      <c r="O50" s="18">
        <f t="shared" si="34"/>
        <v>0.241719703859715</v>
      </c>
      <c r="P50" s="18">
        <f t="shared" si="24"/>
        <v>0.0658585321300454</v>
      </c>
      <c r="Q50" s="24">
        <f t="shared" si="35"/>
        <v>0.0085616091769059</v>
      </c>
      <c r="R50" s="18">
        <f t="shared" si="36"/>
        <v>0.0100218354166667</v>
      </c>
      <c r="S50" s="25">
        <f t="shared" si="25"/>
        <v>0.85429552780997</v>
      </c>
      <c r="T50" s="3">
        <v>0.01</v>
      </c>
      <c r="U50" s="26">
        <f t="shared" si="26"/>
        <v>0.0085429552780997</v>
      </c>
      <c r="V50" s="25"/>
      <c r="W50" s="3"/>
      <c r="X50" s="26"/>
      <c r="Y50" s="28">
        <v>0.04</v>
      </c>
      <c r="Z50" s="3">
        <v>0.49</v>
      </c>
      <c r="AA50" s="27">
        <f t="shared" si="27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28"/>
        <v>0.0075</v>
      </c>
      <c r="AQ50" s="1">
        <f t="shared" si="37"/>
        <v>0.0356429552780997</v>
      </c>
      <c r="AR50" s="29">
        <f t="shared" si="38"/>
        <v>7.70910416666667</v>
      </c>
      <c r="AS50" s="1">
        <f t="shared" si="39"/>
        <v>0.13</v>
      </c>
      <c r="AT50" s="2">
        <f t="shared" si="29"/>
        <v>9.72887671232875</v>
      </c>
      <c r="AU50" s="1">
        <f t="shared" si="30"/>
        <v>2328.40473913484</v>
      </c>
    </row>
    <row r="51" spans="1:47">
      <c r="A51" s="13"/>
      <c r="B51" s="13"/>
      <c r="C51" s="16">
        <v>9</v>
      </c>
      <c r="D51" s="19">
        <v>17.5129186406667</v>
      </c>
      <c r="E51" s="20">
        <f t="shared" si="31"/>
        <v>22.8297559480645</v>
      </c>
      <c r="F51" s="16" t="s">
        <v>73</v>
      </c>
      <c r="G51" s="13">
        <v>10</v>
      </c>
      <c r="H51" s="18">
        <f t="shared" si="21"/>
        <v>17.5129186406667</v>
      </c>
      <c r="I51" s="18">
        <f t="shared" si="22"/>
        <v>290.662918640667</v>
      </c>
      <c r="J51" s="18">
        <f t="shared" si="23"/>
        <v>0.149266533462203</v>
      </c>
      <c r="K51" s="18">
        <f t="shared" si="32"/>
        <v>7.70910416666667</v>
      </c>
      <c r="L51" s="18">
        <f t="shared" si="33"/>
        <v>0.0770910416666667</v>
      </c>
      <c r="M51" s="13" t="s">
        <v>73</v>
      </c>
      <c r="N51" s="13"/>
      <c r="O51" s="18">
        <f t="shared" si="34"/>
        <v>0.252952213396336</v>
      </c>
      <c r="P51" s="18">
        <f t="shared" si="24"/>
        <v>0.0377573000252626</v>
      </c>
      <c r="Q51" s="24">
        <f t="shared" si="35"/>
        <v>0.00490844900328413</v>
      </c>
      <c r="R51" s="18">
        <f t="shared" si="36"/>
        <v>0.0100218354166667</v>
      </c>
      <c r="S51" s="25">
        <f t="shared" si="25"/>
        <v>0.489775455214641</v>
      </c>
      <c r="T51" s="3">
        <v>0.01</v>
      </c>
      <c r="U51" s="26">
        <f t="shared" si="26"/>
        <v>0.00489775455214642</v>
      </c>
      <c r="V51" s="25"/>
      <c r="W51" s="3"/>
      <c r="X51" s="26"/>
      <c r="Y51" s="28">
        <v>0.02</v>
      </c>
      <c r="Z51" s="3">
        <v>0.49</v>
      </c>
      <c r="AA51" s="27">
        <f t="shared" si="27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28"/>
        <v>0.005</v>
      </c>
      <c r="AQ51" s="1">
        <f t="shared" si="37"/>
        <v>0.0196977545521464</v>
      </c>
      <c r="AR51" s="29">
        <f t="shared" si="38"/>
        <v>7.70910416666667</v>
      </c>
      <c r="AS51" s="1">
        <f t="shared" si="39"/>
        <v>0.13</v>
      </c>
      <c r="AT51" s="2">
        <f t="shared" si="29"/>
        <v>9.72887671232875</v>
      </c>
      <c r="AU51" s="1">
        <f t="shared" si="30"/>
        <v>1286.77166895062</v>
      </c>
    </row>
    <row r="52" spans="1:47">
      <c r="A52" s="13"/>
      <c r="B52" s="13"/>
      <c r="C52" s="16">
        <v>10</v>
      </c>
      <c r="D52" s="19">
        <v>11.1062261582581</v>
      </c>
      <c r="E52" s="20">
        <f t="shared" si="31"/>
        <v>17.5129186406667</v>
      </c>
      <c r="F52" s="16" t="s">
        <v>73</v>
      </c>
      <c r="G52" s="13">
        <v>11</v>
      </c>
      <c r="H52" s="18">
        <f t="shared" si="21"/>
        <v>11.1062261582581</v>
      </c>
      <c r="I52" s="18">
        <f t="shared" si="22"/>
        <v>284.256226158258</v>
      </c>
      <c r="J52" s="18">
        <f t="shared" si="23"/>
        <v>0.0701564800579194</v>
      </c>
      <c r="K52" s="18">
        <f t="shared" si="32"/>
        <v>7.70910416666667</v>
      </c>
      <c r="L52" s="18">
        <f t="shared" si="33"/>
        <v>0.0770910416666667</v>
      </c>
      <c r="M52" s="13" t="s">
        <v>75</v>
      </c>
      <c r="N52" s="18">
        <f>(O51-P51)*$C$22/100</f>
        <v>0.20443516770252</v>
      </c>
      <c r="O52" s="18">
        <f t="shared" si="34"/>
        <v>0.0878507873352203</v>
      </c>
      <c r="P52" s="18">
        <f t="shared" si="24"/>
        <v>0.0061633020097559</v>
      </c>
      <c r="Q52" s="24">
        <f t="shared" si="35"/>
        <v>0.000801229261268267</v>
      </c>
      <c r="R52" s="18">
        <f t="shared" si="36"/>
        <v>0.0100218354166667</v>
      </c>
      <c r="S52" s="25">
        <f t="shared" si="25"/>
        <v>0.0799483555612772</v>
      </c>
      <c r="T52" s="3">
        <v>0.01</v>
      </c>
      <c r="U52" s="26">
        <f t="shared" si="26"/>
        <v>0.000799483555612772</v>
      </c>
      <c r="V52" s="25"/>
      <c r="W52" s="3"/>
      <c r="X52" s="26"/>
      <c r="Y52" s="28">
        <v>0.02</v>
      </c>
      <c r="Z52" s="3">
        <v>0.49</v>
      </c>
      <c r="AA52" s="27">
        <f t="shared" si="27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28"/>
        <v>0.005</v>
      </c>
      <c r="AQ52" s="1">
        <f t="shared" si="37"/>
        <v>0.0155994835556128</v>
      </c>
      <c r="AR52" s="29">
        <f t="shared" si="38"/>
        <v>7.70910416666667</v>
      </c>
      <c r="AS52" s="1">
        <f t="shared" si="39"/>
        <v>0.13</v>
      </c>
      <c r="AT52" s="2">
        <f t="shared" si="29"/>
        <v>9.72887671232875</v>
      </c>
      <c r="AU52" s="1">
        <f t="shared" si="30"/>
        <v>1019.04881779717</v>
      </c>
    </row>
    <row r="53" spans="1:48">
      <c r="A53" s="13"/>
      <c r="B53" s="13"/>
      <c r="C53" s="16">
        <v>11</v>
      </c>
      <c r="D53" s="19">
        <v>0.199451971666667</v>
      </c>
      <c r="E53" s="20">
        <f t="shared" si="31"/>
        <v>11.1062261582581</v>
      </c>
      <c r="F53" s="16" t="s">
        <v>75</v>
      </c>
      <c r="G53" s="13">
        <v>12</v>
      </c>
      <c r="H53" s="18">
        <f t="shared" si="21"/>
        <v>0.199451971666667</v>
      </c>
      <c r="I53" s="18">
        <f t="shared" si="22"/>
        <v>273.349451971667</v>
      </c>
      <c r="J53" s="18">
        <f t="shared" si="23"/>
        <v>0.0178855747735963</v>
      </c>
      <c r="K53" s="18">
        <f t="shared" si="32"/>
        <v>7.70910416666667</v>
      </c>
      <c r="L53" s="18">
        <f t="shared" si="33"/>
        <v>0.0770910416666667</v>
      </c>
      <c r="M53" s="13" t="s">
        <v>73</v>
      </c>
      <c r="N53" s="13"/>
      <c r="O53" s="18">
        <f t="shared" si="34"/>
        <v>0.158778526992131</v>
      </c>
      <c r="P53" s="18">
        <f t="shared" si="24"/>
        <v>0.00283984521695924</v>
      </c>
      <c r="Q53" s="24">
        <f t="shared" si="35"/>
        <v>0.000369179878204701</v>
      </c>
      <c r="R53" s="18">
        <f t="shared" si="36"/>
        <v>0.0100218354166667</v>
      </c>
      <c r="S53" s="25">
        <f t="shared" si="25"/>
        <v>0.0368375514918896</v>
      </c>
      <c r="T53" s="3">
        <v>0.01</v>
      </c>
      <c r="U53" s="26">
        <f t="shared" si="26"/>
        <v>0.000368375514918896</v>
      </c>
      <c r="V53" s="25"/>
      <c r="W53" s="3"/>
      <c r="X53" s="26"/>
      <c r="Y53" s="28">
        <v>0.02</v>
      </c>
      <c r="Z53" s="3">
        <v>0.49</v>
      </c>
      <c r="AA53" s="27">
        <f t="shared" si="27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28"/>
        <v>0.005</v>
      </c>
      <c r="AQ53" s="1">
        <f t="shared" si="37"/>
        <v>0.0151683755149189</v>
      </c>
      <c r="AR53" s="29">
        <f t="shared" si="38"/>
        <v>7.70910416666667</v>
      </c>
      <c r="AS53" s="1">
        <f t="shared" si="39"/>
        <v>0.13</v>
      </c>
      <c r="AT53" s="2">
        <f t="shared" si="29"/>
        <v>9.72887671232875</v>
      </c>
      <c r="AU53" s="1">
        <f t="shared" si="30"/>
        <v>990.886338081363</v>
      </c>
      <c r="AV53" s="1">
        <f>SUM(AU42:AU53)</f>
        <v>18050.7838500488</v>
      </c>
    </row>
    <row r="54" spans="1:19">
      <c r="A54" s="13"/>
      <c r="B54" s="13"/>
      <c r="C54" s="16">
        <v>12</v>
      </c>
      <c r="D54" s="19">
        <v>-3.52923313796774</v>
      </c>
      <c r="E54" s="20">
        <f t="shared" si="31"/>
        <v>0.199451971666667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6" spans="19:46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T56" s="1"/>
    </row>
    <row r="57" spans="1:46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T57" s="1"/>
    </row>
    <row r="58" spans="1:46">
      <c r="A58" s="13" t="s">
        <v>71</v>
      </c>
      <c r="B58" s="13">
        <v>134.758</v>
      </c>
      <c r="C58" s="16" t="s">
        <v>72</v>
      </c>
      <c r="D58" s="16">
        <v>-5</v>
      </c>
      <c r="E58" s="16"/>
      <c r="F58" s="16"/>
      <c r="G58" s="13">
        <v>1</v>
      </c>
      <c r="H58" s="18">
        <f t="shared" ref="H58:H69" si="40">E59</f>
        <v>-5</v>
      </c>
      <c r="I58" s="18">
        <f t="shared" ref="I58:I69" si="41">H58+273.15</f>
        <v>268.15</v>
      </c>
      <c r="J58" s="18">
        <f t="shared" ref="J58:J69" si="42">EXP(($C$16*(I58-$C$14))/($C$17*I58*$C$14))</f>
        <v>0.00896487173486583</v>
      </c>
      <c r="K58" s="18">
        <f>$B$58/12</f>
        <v>11.2298333333333</v>
      </c>
      <c r="L58" s="18">
        <f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3">O58*J58</f>
        <v>0.0271819841680586</v>
      </c>
      <c r="Q58" s="24">
        <f>P58*$B$60</f>
        <v>0.007882775408737</v>
      </c>
      <c r="R58" s="18">
        <f>L58*$B$60</f>
        <v>0.87929595</v>
      </c>
      <c r="S58" s="25">
        <f t="shared" ref="S58:S69" si="44">Q58/R58</f>
        <v>0.00896487173486583</v>
      </c>
      <c r="T58" s="3">
        <v>0.27</v>
      </c>
      <c r="U58" s="26">
        <f t="shared" ref="U58:U69" si="45">S58*T58</f>
        <v>0.00242051536841377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46">U58*0.67*AD58+(V58+W58+X58+Y58+Z58+AA58)/1000</f>
        <v>0.226870306136083</v>
      </c>
      <c r="AC58" s="29">
        <f t="shared" ref="AC58:AC69" si="47">$B$58/12</f>
        <v>11.2298333333333</v>
      </c>
      <c r="AD58" s="1">
        <f t="shared" ref="AD58:AD69" si="48">$B$60</f>
        <v>0.29</v>
      </c>
      <c r="AE58" s="30">
        <f t="shared" ref="AE58:AE69" si="49">$E$7/12</f>
        <v>31.6153424657534</v>
      </c>
      <c r="AF58" s="1">
        <f t="shared" ref="AF58:AF69" si="50">AE58*10000*AC58*AB58</f>
        <v>805469.051888988</v>
      </c>
      <c r="AT58" s="1"/>
    </row>
    <row r="59" spans="1:46">
      <c r="A59" s="13" t="s">
        <v>74</v>
      </c>
      <c r="B59" s="13">
        <v>27</v>
      </c>
      <c r="C59" s="16">
        <v>1</v>
      </c>
      <c r="D59" s="19">
        <v>-4.30641702280645</v>
      </c>
      <c r="E59" s="20">
        <f t="shared" ref="E59:E70" si="51">D58</f>
        <v>-5</v>
      </c>
      <c r="F59" s="16" t="s">
        <v>73</v>
      </c>
      <c r="G59" s="13">
        <v>2</v>
      </c>
      <c r="H59" s="18">
        <f t="shared" si="40"/>
        <v>-4.30641702280645</v>
      </c>
      <c r="I59" s="18">
        <f t="shared" si="41"/>
        <v>268.843582977194</v>
      </c>
      <c r="J59" s="18">
        <f t="shared" si="42"/>
        <v>0.00984527462289475</v>
      </c>
      <c r="K59" s="18">
        <f t="shared" ref="K59:K69" si="52">$B$58/12</f>
        <v>11.2298333333333</v>
      </c>
      <c r="L59" s="18">
        <f t="shared" ref="L59:L69" si="53">K59*$B$59/100</f>
        <v>3.032055</v>
      </c>
      <c r="M59" s="13" t="s">
        <v>73</v>
      </c>
      <c r="N59" s="13"/>
      <c r="O59" s="18">
        <f t="shared" ref="O59:O69" si="54">L59+O58-P58-N59</f>
        <v>6.03692801583194</v>
      </c>
      <c r="P59" s="18">
        <f t="shared" si="43"/>
        <v>0.0594352141945126</v>
      </c>
      <c r="Q59" s="24">
        <f t="shared" ref="Q59:Q69" si="55">P59*$B$60</f>
        <v>0.0172362121164087</v>
      </c>
      <c r="R59" s="18">
        <f t="shared" ref="R59:R69" si="56">L59*$B$60</f>
        <v>0.87929595</v>
      </c>
      <c r="S59" s="25">
        <f t="shared" si="44"/>
        <v>0.0196022876216007</v>
      </c>
      <c r="T59" s="3">
        <v>0.27</v>
      </c>
      <c r="U59" s="26">
        <f t="shared" si="45"/>
        <v>0.0052926176578322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46"/>
        <v>0.227428355610917</v>
      </c>
      <c r="AC59" s="29">
        <f t="shared" si="47"/>
        <v>11.2298333333333</v>
      </c>
      <c r="AD59" s="1">
        <f t="shared" si="48"/>
        <v>0.29</v>
      </c>
      <c r="AE59" s="30">
        <f t="shared" si="49"/>
        <v>31.6153424657534</v>
      </c>
      <c r="AF59" s="1">
        <f t="shared" si="50"/>
        <v>807450.322990778</v>
      </c>
      <c r="AT59" s="1"/>
    </row>
    <row r="60" spans="1:46">
      <c r="A60" s="13" t="s">
        <v>38</v>
      </c>
      <c r="B60" s="13">
        <v>0.29</v>
      </c>
      <c r="C60" s="16">
        <v>2</v>
      </c>
      <c r="D60" s="19">
        <v>-1.79845421539286</v>
      </c>
      <c r="E60" s="20">
        <f t="shared" si="51"/>
        <v>-4.30641702280645</v>
      </c>
      <c r="F60" s="16" t="s">
        <v>73</v>
      </c>
      <c r="G60" s="13">
        <v>3</v>
      </c>
      <c r="H60" s="18">
        <f t="shared" si="40"/>
        <v>-1.79845421539286</v>
      </c>
      <c r="I60" s="18">
        <f t="shared" si="41"/>
        <v>271.351545784607</v>
      </c>
      <c r="J60" s="18">
        <f t="shared" si="42"/>
        <v>0.0137595001011304</v>
      </c>
      <c r="K60" s="18">
        <f t="shared" si="52"/>
        <v>11.2298333333333</v>
      </c>
      <c r="L60" s="18">
        <f t="shared" si="53"/>
        <v>3.032055</v>
      </c>
      <c r="M60" s="13" t="s">
        <v>73</v>
      </c>
      <c r="N60" s="13"/>
      <c r="O60" s="18">
        <f t="shared" si="54"/>
        <v>9.00954780163743</v>
      </c>
      <c r="P60" s="18">
        <f t="shared" si="43"/>
        <v>0.123966873887769</v>
      </c>
      <c r="Q60" s="24">
        <f t="shared" si="55"/>
        <v>0.035950393427453</v>
      </c>
      <c r="R60" s="18">
        <f t="shared" si="56"/>
        <v>0.87929595</v>
      </c>
      <c r="S60" s="25">
        <f t="shared" si="44"/>
        <v>0.0408854304713368</v>
      </c>
      <c r="T60" s="3">
        <v>0.27</v>
      </c>
      <c r="U60" s="26">
        <f t="shared" si="45"/>
        <v>0.0110390662272609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46"/>
        <v>0.228544890567957</v>
      </c>
      <c r="AC60" s="29">
        <f t="shared" si="47"/>
        <v>11.2298333333333</v>
      </c>
      <c r="AD60" s="1">
        <f t="shared" si="48"/>
        <v>0.29</v>
      </c>
      <c r="AE60" s="30">
        <f t="shared" si="49"/>
        <v>31.6153424657534</v>
      </c>
      <c r="AF60" s="1">
        <f t="shared" si="50"/>
        <v>811414.413173248</v>
      </c>
      <c r="AT60" s="1"/>
    </row>
    <row r="61" spans="1:46">
      <c r="A61" s="13"/>
      <c r="B61" s="13"/>
      <c r="C61" s="16">
        <v>3</v>
      </c>
      <c r="D61" s="19">
        <v>5.44530640925807</v>
      </c>
      <c r="E61" s="20">
        <f t="shared" si="51"/>
        <v>-1.79845421539286</v>
      </c>
      <c r="F61" s="16" t="s">
        <v>73</v>
      </c>
      <c r="G61" s="13">
        <v>4</v>
      </c>
      <c r="H61" s="18">
        <f t="shared" si="40"/>
        <v>5.44530640925807</v>
      </c>
      <c r="I61" s="18">
        <f t="shared" si="41"/>
        <v>278.595306409258</v>
      </c>
      <c r="J61" s="18">
        <f t="shared" si="42"/>
        <v>0.034977764663321</v>
      </c>
      <c r="K61" s="18">
        <f t="shared" si="52"/>
        <v>11.2298333333333</v>
      </c>
      <c r="L61" s="18">
        <f t="shared" si="53"/>
        <v>3.032055</v>
      </c>
      <c r="M61" s="13" t="s">
        <v>73</v>
      </c>
      <c r="N61" s="13"/>
      <c r="O61" s="18">
        <f t="shared" si="54"/>
        <v>11.9176359277497</v>
      </c>
      <c r="P61" s="18">
        <f t="shared" si="43"/>
        <v>0.416852264823967</v>
      </c>
      <c r="Q61" s="24">
        <f t="shared" si="55"/>
        <v>0.12088715679895</v>
      </c>
      <c r="R61" s="18">
        <f t="shared" si="56"/>
        <v>0.87929595</v>
      </c>
      <c r="S61" s="25">
        <f t="shared" si="44"/>
        <v>0.137481762311029</v>
      </c>
      <c r="T61" s="3">
        <v>0.27</v>
      </c>
      <c r="U61" s="26">
        <f t="shared" si="45"/>
        <v>0.0371200758239778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46"/>
        <v>0.233612430732599</v>
      </c>
      <c r="AC61" s="29">
        <f t="shared" si="47"/>
        <v>11.2298333333333</v>
      </c>
      <c r="AD61" s="1">
        <f t="shared" si="48"/>
        <v>0.29</v>
      </c>
      <c r="AE61" s="30">
        <f t="shared" si="49"/>
        <v>31.6153424657534</v>
      </c>
      <c r="AF61" s="1">
        <f t="shared" si="50"/>
        <v>829405.955748128</v>
      </c>
      <c r="AT61" s="1"/>
    </row>
    <row r="62" spans="1:46">
      <c r="A62" s="13"/>
      <c r="B62" s="13"/>
      <c r="C62" s="16">
        <v>4</v>
      </c>
      <c r="D62" s="19">
        <v>12.6908548827667</v>
      </c>
      <c r="E62" s="20">
        <f t="shared" si="51"/>
        <v>5.44530640925807</v>
      </c>
      <c r="F62" s="16" t="s">
        <v>73</v>
      </c>
      <c r="G62" s="13">
        <v>5</v>
      </c>
      <c r="H62" s="18">
        <f t="shared" si="40"/>
        <v>12.6908548827667</v>
      </c>
      <c r="I62" s="18">
        <f t="shared" si="41"/>
        <v>285.840854882767</v>
      </c>
      <c r="J62" s="18">
        <f t="shared" si="42"/>
        <v>0.0848276199087106</v>
      </c>
      <c r="K62" s="18">
        <f t="shared" si="52"/>
        <v>11.2298333333333</v>
      </c>
      <c r="L62" s="18">
        <f t="shared" si="53"/>
        <v>3.032055</v>
      </c>
      <c r="M62" s="13" t="s">
        <v>75</v>
      </c>
      <c r="N62" s="18">
        <f>(O61-P61)*$C$22/100</f>
        <v>10.9257444797794</v>
      </c>
      <c r="O62" s="18">
        <f t="shared" si="54"/>
        <v>3.60709418314628</v>
      </c>
      <c r="P62" s="18">
        <f t="shared" si="43"/>
        <v>0.305981214342854</v>
      </c>
      <c r="Q62" s="24">
        <f t="shared" si="55"/>
        <v>0.0887345521594276</v>
      </c>
      <c r="R62" s="18">
        <f t="shared" si="56"/>
        <v>0.87929595</v>
      </c>
      <c r="S62" s="25">
        <f t="shared" si="44"/>
        <v>0.100915456461988</v>
      </c>
      <c r="T62" s="3">
        <v>0.27</v>
      </c>
      <c r="U62" s="26">
        <f t="shared" si="45"/>
        <v>0.0272471732447368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46"/>
        <v>0.231694125761452</v>
      </c>
      <c r="AC62" s="29">
        <f t="shared" si="47"/>
        <v>11.2298333333333</v>
      </c>
      <c r="AD62" s="1">
        <f t="shared" si="48"/>
        <v>0.29</v>
      </c>
      <c r="AE62" s="30">
        <f t="shared" si="49"/>
        <v>31.6153424657534</v>
      </c>
      <c r="AF62" s="1">
        <f t="shared" si="50"/>
        <v>822595.301182269</v>
      </c>
      <c r="AT62" s="1"/>
    </row>
    <row r="63" spans="1:46">
      <c r="A63" s="13"/>
      <c r="B63" s="13"/>
      <c r="C63" s="16">
        <v>5</v>
      </c>
      <c r="D63" s="19">
        <v>18.5641248550323</v>
      </c>
      <c r="E63" s="20">
        <f t="shared" si="51"/>
        <v>12.6908548827667</v>
      </c>
      <c r="F63" s="16" t="s">
        <v>75</v>
      </c>
      <c r="G63" s="13">
        <v>6</v>
      </c>
      <c r="H63" s="18">
        <f t="shared" si="40"/>
        <v>18.5641248550323</v>
      </c>
      <c r="I63" s="18">
        <f t="shared" si="41"/>
        <v>291.714124855032</v>
      </c>
      <c r="J63" s="18">
        <f t="shared" si="42"/>
        <v>0.168417704952047</v>
      </c>
      <c r="K63" s="18">
        <f t="shared" si="52"/>
        <v>11.2298333333333</v>
      </c>
      <c r="L63" s="18">
        <f t="shared" si="53"/>
        <v>3.032055</v>
      </c>
      <c r="M63" s="13" t="s">
        <v>73</v>
      </c>
      <c r="N63" s="13"/>
      <c r="O63" s="18">
        <f t="shared" si="54"/>
        <v>6.33316796880343</v>
      </c>
      <c r="P63" s="18">
        <f t="shared" si="43"/>
        <v>1.06661761438169</v>
      </c>
      <c r="Q63" s="24">
        <f t="shared" si="55"/>
        <v>0.30931910817069</v>
      </c>
      <c r="R63" s="18">
        <f t="shared" si="56"/>
        <v>0.87929595</v>
      </c>
      <c r="S63" s="25">
        <f t="shared" si="44"/>
        <v>0.351780430889839</v>
      </c>
      <c r="T63" s="3">
        <v>0.27</v>
      </c>
      <c r="U63" s="26">
        <f t="shared" si="45"/>
        <v>0.0949807163402564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46"/>
        <v>0.293654753184912</v>
      </c>
      <c r="AC63" s="29">
        <f t="shared" si="47"/>
        <v>11.2298333333333</v>
      </c>
      <c r="AD63" s="1">
        <f t="shared" si="48"/>
        <v>0.29</v>
      </c>
      <c r="AE63" s="30">
        <f t="shared" si="49"/>
        <v>31.6153424657534</v>
      </c>
      <c r="AF63" s="1">
        <f t="shared" si="50"/>
        <v>1042577.23127798</v>
      </c>
      <c r="AT63" s="1"/>
    </row>
    <row r="64" spans="1:46">
      <c r="A64" s="13"/>
      <c r="B64" s="13"/>
      <c r="C64" s="16">
        <v>6</v>
      </c>
      <c r="D64" s="19">
        <v>21.6637282406667</v>
      </c>
      <c r="E64" s="20">
        <f t="shared" si="51"/>
        <v>18.5641248550323</v>
      </c>
      <c r="F64" s="16" t="s">
        <v>73</v>
      </c>
      <c r="G64" s="13">
        <v>7</v>
      </c>
      <c r="H64" s="18">
        <f t="shared" si="40"/>
        <v>21.6637282406667</v>
      </c>
      <c r="I64" s="18">
        <f t="shared" si="41"/>
        <v>294.813728240667</v>
      </c>
      <c r="J64" s="18">
        <f t="shared" si="42"/>
        <v>0.239217741417404</v>
      </c>
      <c r="K64" s="18">
        <f t="shared" si="52"/>
        <v>11.2298333333333</v>
      </c>
      <c r="L64" s="18">
        <f t="shared" si="53"/>
        <v>3.032055</v>
      </c>
      <c r="M64" s="13" t="s">
        <v>73</v>
      </c>
      <c r="N64" s="13"/>
      <c r="O64" s="18">
        <f t="shared" si="54"/>
        <v>8.29860535442174</v>
      </c>
      <c r="P64" s="18">
        <f t="shared" si="43"/>
        <v>1.98517362979914</v>
      </c>
      <c r="Q64" s="24">
        <f t="shared" si="55"/>
        <v>0.575700352641752</v>
      </c>
      <c r="R64" s="18">
        <f t="shared" si="56"/>
        <v>0.87929595</v>
      </c>
      <c r="S64" s="25">
        <f t="shared" si="44"/>
        <v>0.654728766397425</v>
      </c>
      <c r="T64" s="3">
        <v>0.27</v>
      </c>
      <c r="U64" s="26">
        <f t="shared" si="45"/>
        <v>0.176776766927305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46"/>
        <v>0.309547725813975</v>
      </c>
      <c r="AC64" s="29">
        <f t="shared" si="47"/>
        <v>11.2298333333333</v>
      </c>
      <c r="AD64" s="1">
        <f t="shared" si="48"/>
        <v>0.29</v>
      </c>
      <c r="AE64" s="30">
        <f t="shared" si="49"/>
        <v>31.6153424657534</v>
      </c>
      <c r="AF64" s="1">
        <f t="shared" si="50"/>
        <v>1099002.8508897</v>
      </c>
      <c r="AT64" s="1"/>
    </row>
    <row r="65" spans="1:46">
      <c r="A65" s="13"/>
      <c r="B65" s="13"/>
      <c r="C65" s="16">
        <v>7</v>
      </c>
      <c r="D65" s="19">
        <v>23.9121417751613</v>
      </c>
      <c r="E65" s="20">
        <f t="shared" si="51"/>
        <v>21.6637282406667</v>
      </c>
      <c r="F65" s="16" t="s">
        <v>73</v>
      </c>
      <c r="G65" s="13">
        <v>8</v>
      </c>
      <c r="H65" s="18">
        <f t="shared" si="40"/>
        <v>23.9121417751613</v>
      </c>
      <c r="I65" s="18">
        <f t="shared" si="41"/>
        <v>297.062141775161</v>
      </c>
      <c r="J65" s="18">
        <f t="shared" si="42"/>
        <v>0.307154046134688</v>
      </c>
      <c r="K65" s="18">
        <f t="shared" si="52"/>
        <v>11.2298333333333</v>
      </c>
      <c r="L65" s="18">
        <f t="shared" si="53"/>
        <v>3.032055</v>
      </c>
      <c r="M65" s="13" t="s">
        <v>73</v>
      </c>
      <c r="N65" s="13"/>
      <c r="O65" s="18">
        <f t="shared" si="54"/>
        <v>9.3454867246226</v>
      </c>
      <c r="P65" s="18">
        <f t="shared" si="43"/>
        <v>2.87050406056585</v>
      </c>
      <c r="Q65" s="24">
        <f t="shared" si="55"/>
        <v>0.832446177564095</v>
      </c>
      <c r="R65" s="18">
        <f t="shared" si="56"/>
        <v>0.87929595</v>
      </c>
      <c r="S65" s="25">
        <f t="shared" si="44"/>
        <v>0.946718994400117</v>
      </c>
      <c r="T65" s="3">
        <v>0.27</v>
      </c>
      <c r="U65" s="26">
        <f t="shared" si="45"/>
        <v>0.255614128488032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46"/>
        <v>0.324865825165224</v>
      </c>
      <c r="AC65" s="29">
        <f t="shared" si="47"/>
        <v>11.2298333333333</v>
      </c>
      <c r="AD65" s="1">
        <f t="shared" si="48"/>
        <v>0.29</v>
      </c>
      <c r="AE65" s="30">
        <f t="shared" si="49"/>
        <v>31.6153424657534</v>
      </c>
      <c r="AF65" s="1">
        <f t="shared" si="50"/>
        <v>1153387.46900624</v>
      </c>
      <c r="AT65" s="1"/>
    </row>
    <row r="66" spans="1:46">
      <c r="A66" s="13"/>
      <c r="B66" s="13"/>
      <c r="C66" s="16">
        <v>8</v>
      </c>
      <c r="D66" s="19">
        <v>22.8297559480645</v>
      </c>
      <c r="E66" s="20">
        <f t="shared" si="51"/>
        <v>23.9121417751613</v>
      </c>
      <c r="F66" s="16" t="s">
        <v>73</v>
      </c>
      <c r="G66" s="13">
        <v>9</v>
      </c>
      <c r="H66" s="18">
        <f t="shared" si="40"/>
        <v>22.8297559480645</v>
      </c>
      <c r="I66" s="18">
        <f t="shared" si="41"/>
        <v>295.979755948064</v>
      </c>
      <c r="J66" s="18">
        <f t="shared" si="42"/>
        <v>0.272458269137493</v>
      </c>
      <c r="K66" s="18">
        <f t="shared" si="52"/>
        <v>11.2298333333333</v>
      </c>
      <c r="L66" s="18">
        <f t="shared" si="53"/>
        <v>3.032055</v>
      </c>
      <c r="M66" s="13" t="s">
        <v>73</v>
      </c>
      <c r="N66" s="13"/>
      <c r="O66" s="18">
        <f t="shared" si="54"/>
        <v>9.50703766405675</v>
      </c>
      <c r="P66" s="18">
        <f t="shared" si="43"/>
        <v>2.59027102657386</v>
      </c>
      <c r="Q66" s="24">
        <f t="shared" si="55"/>
        <v>0.751178597706418</v>
      </c>
      <c r="R66" s="18">
        <f t="shared" si="56"/>
        <v>0.87929595</v>
      </c>
      <c r="S66" s="25">
        <f t="shared" si="44"/>
        <v>0.854295527809969</v>
      </c>
      <c r="T66" s="3">
        <v>0.27</v>
      </c>
      <c r="U66" s="26">
        <f t="shared" si="45"/>
        <v>0.230659792508692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46"/>
        <v>0.320017197684439</v>
      </c>
      <c r="AC66" s="29">
        <f t="shared" si="47"/>
        <v>11.2298333333333</v>
      </c>
      <c r="AD66" s="1">
        <f t="shared" si="48"/>
        <v>0.29</v>
      </c>
      <c r="AE66" s="30">
        <f t="shared" si="49"/>
        <v>31.6153424657534</v>
      </c>
      <c r="AF66" s="1">
        <f t="shared" si="50"/>
        <v>1136173.14313686</v>
      </c>
      <c r="AT66" s="1"/>
    </row>
    <row r="67" spans="1:46">
      <c r="A67" s="13"/>
      <c r="B67" s="13"/>
      <c r="C67" s="16">
        <v>9</v>
      </c>
      <c r="D67" s="19">
        <v>17.5129186406667</v>
      </c>
      <c r="E67" s="20">
        <f t="shared" si="51"/>
        <v>22.8297559480645</v>
      </c>
      <c r="F67" s="16" t="s">
        <v>73</v>
      </c>
      <c r="G67" s="13">
        <v>10</v>
      </c>
      <c r="H67" s="18">
        <f t="shared" si="40"/>
        <v>17.5129186406667</v>
      </c>
      <c r="I67" s="18">
        <f t="shared" si="41"/>
        <v>290.662918640667</v>
      </c>
      <c r="J67" s="18">
        <f t="shared" si="42"/>
        <v>0.149266533462203</v>
      </c>
      <c r="K67" s="18">
        <f t="shared" si="52"/>
        <v>11.2298333333333</v>
      </c>
      <c r="L67" s="18">
        <f t="shared" si="53"/>
        <v>3.032055</v>
      </c>
      <c r="M67" s="13" t="s">
        <v>73</v>
      </c>
      <c r="N67" s="13"/>
      <c r="O67" s="18">
        <f t="shared" si="54"/>
        <v>9.94882163748289</v>
      </c>
      <c r="P67" s="18">
        <f t="shared" si="43"/>
        <v>1.48502611786083</v>
      </c>
      <c r="Q67" s="24">
        <f t="shared" si="55"/>
        <v>0.430657574179641</v>
      </c>
      <c r="R67" s="18">
        <f t="shared" si="56"/>
        <v>0.87929595</v>
      </c>
      <c r="S67" s="25">
        <f t="shared" si="44"/>
        <v>0.489775455214642</v>
      </c>
      <c r="T67" s="3">
        <v>0.27</v>
      </c>
      <c r="U67" s="26">
        <f t="shared" si="45"/>
        <v>0.132239372907953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46"/>
        <v>0.252094110156015</v>
      </c>
      <c r="AC67" s="29">
        <f t="shared" si="47"/>
        <v>11.2298333333333</v>
      </c>
      <c r="AD67" s="1">
        <f t="shared" si="48"/>
        <v>0.29</v>
      </c>
      <c r="AE67" s="30">
        <f t="shared" si="49"/>
        <v>31.6153424657534</v>
      </c>
      <c r="AF67" s="1">
        <f t="shared" si="50"/>
        <v>895022.391217501</v>
      </c>
      <c r="AT67" s="1"/>
    </row>
    <row r="68" spans="1:46">
      <c r="A68" s="13"/>
      <c r="B68" s="13"/>
      <c r="C68" s="16">
        <v>10</v>
      </c>
      <c r="D68" s="19">
        <v>11.1062261582581</v>
      </c>
      <c r="E68" s="20">
        <f t="shared" si="51"/>
        <v>17.5129186406667</v>
      </c>
      <c r="F68" s="16" t="s">
        <v>73</v>
      </c>
      <c r="G68" s="13">
        <v>11</v>
      </c>
      <c r="H68" s="18">
        <f t="shared" si="40"/>
        <v>11.1062261582581</v>
      </c>
      <c r="I68" s="18">
        <f t="shared" si="41"/>
        <v>284.256226158258</v>
      </c>
      <c r="J68" s="18">
        <f t="shared" si="42"/>
        <v>0.0701564800579194</v>
      </c>
      <c r="K68" s="18">
        <f t="shared" si="52"/>
        <v>11.2298333333333</v>
      </c>
      <c r="L68" s="18">
        <f t="shared" si="53"/>
        <v>3.032055</v>
      </c>
      <c r="M68" s="13" t="s">
        <v>75</v>
      </c>
      <c r="N68" s="18">
        <f>(O67-P67)*$C$22/100</f>
        <v>8.04060574364096</v>
      </c>
      <c r="O68" s="18">
        <f t="shared" si="54"/>
        <v>3.4552447759811</v>
      </c>
      <c r="P68" s="18">
        <f t="shared" si="43"/>
        <v>0.242407811221348</v>
      </c>
      <c r="Q68" s="24">
        <f t="shared" si="55"/>
        <v>0.070298265254191</v>
      </c>
      <c r="R68" s="18">
        <f t="shared" si="56"/>
        <v>0.87929595</v>
      </c>
      <c r="S68" s="25">
        <f t="shared" si="44"/>
        <v>0.0799483555612772</v>
      </c>
      <c r="T68" s="3">
        <v>0.27</v>
      </c>
      <c r="U68" s="26">
        <f t="shared" si="45"/>
        <v>0.0215860560015448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46"/>
        <v>0.2305941706811</v>
      </c>
      <c r="AC68" s="29">
        <f t="shared" si="47"/>
        <v>11.2298333333333</v>
      </c>
      <c r="AD68" s="1">
        <f t="shared" si="48"/>
        <v>0.29</v>
      </c>
      <c r="AE68" s="30">
        <f t="shared" si="49"/>
        <v>31.6153424657534</v>
      </c>
      <c r="AF68" s="1">
        <f t="shared" si="50"/>
        <v>818690.07536942</v>
      </c>
      <c r="AT68" s="1"/>
    </row>
    <row r="69" spans="1:46">
      <c r="A69" s="13"/>
      <c r="B69" s="13"/>
      <c r="C69" s="16">
        <v>11</v>
      </c>
      <c r="D69" s="19">
        <v>0.199451971666667</v>
      </c>
      <c r="E69" s="20">
        <f t="shared" si="51"/>
        <v>11.1062261582581</v>
      </c>
      <c r="F69" s="16" t="s">
        <v>75</v>
      </c>
      <c r="G69" s="13">
        <v>12</v>
      </c>
      <c r="H69" s="18">
        <f t="shared" si="40"/>
        <v>0.199451971666667</v>
      </c>
      <c r="I69" s="18">
        <f t="shared" si="41"/>
        <v>273.349451971667</v>
      </c>
      <c r="J69" s="18">
        <f t="shared" si="42"/>
        <v>0.0178855747735963</v>
      </c>
      <c r="K69" s="18">
        <f t="shared" si="52"/>
        <v>11.2298333333333</v>
      </c>
      <c r="L69" s="18">
        <f t="shared" si="53"/>
        <v>3.032055</v>
      </c>
      <c r="M69" s="13" t="s">
        <v>73</v>
      </c>
      <c r="N69" s="13"/>
      <c r="O69" s="18">
        <f t="shared" si="54"/>
        <v>6.24489196475975</v>
      </c>
      <c r="P69" s="18">
        <f t="shared" si="43"/>
        <v>0.111693482188741</v>
      </c>
      <c r="Q69" s="24">
        <f t="shared" si="55"/>
        <v>0.032391109834735</v>
      </c>
      <c r="R69" s="18">
        <f t="shared" si="56"/>
        <v>0.87929595</v>
      </c>
      <c r="S69" s="25">
        <f t="shared" si="44"/>
        <v>0.0368375514918896</v>
      </c>
      <c r="T69" s="3">
        <v>0.27</v>
      </c>
      <c r="U69" s="26">
        <f t="shared" si="45"/>
        <v>0.00994613890281019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46"/>
        <v>0.228332534788816</v>
      </c>
      <c r="AC69" s="29">
        <f t="shared" si="47"/>
        <v>11.2298333333333</v>
      </c>
      <c r="AD69" s="1">
        <f t="shared" si="48"/>
        <v>0.29</v>
      </c>
      <c r="AE69" s="30">
        <f t="shared" si="49"/>
        <v>31.6153424657534</v>
      </c>
      <c r="AF69" s="1">
        <f t="shared" si="50"/>
        <v>810660.475776146</v>
      </c>
      <c r="AG69" s="1">
        <f>SUM(AF58:AF69)</f>
        <v>11031848.6816573</v>
      </c>
      <c r="AT69" s="1"/>
    </row>
    <row r="70" spans="1:19">
      <c r="A70" s="13"/>
      <c r="B70" s="13"/>
      <c r="C70" s="16">
        <v>12</v>
      </c>
      <c r="D70" s="19">
        <v>-3.52923313796774</v>
      </c>
      <c r="E70" s="20">
        <f t="shared" si="51"/>
        <v>0.199451971666667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2" spans="19:45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</row>
    <row r="73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pans="1:50">
      <c r="A74" s="13" t="s">
        <v>71</v>
      </c>
      <c r="B74" s="13">
        <v>625.464</v>
      </c>
      <c r="C74" s="16" t="s">
        <v>72</v>
      </c>
      <c r="D74" s="16">
        <v>-5</v>
      </c>
      <c r="E74" s="16"/>
      <c r="F74" s="16"/>
      <c r="G74" s="13">
        <v>1</v>
      </c>
      <c r="H74" s="18">
        <f t="shared" ref="H74:H85" si="57">E75</f>
        <v>-5</v>
      </c>
      <c r="I74" s="18">
        <f t="shared" ref="I74:I85" si="58">H74+273.15</f>
        <v>268.15</v>
      </c>
      <c r="J74" s="18">
        <f t="shared" ref="J74:J85" si="59">EXP(($C$16*(I74-$C$14))/($C$17*I74*$C$14))</f>
        <v>0.00896487173486583</v>
      </c>
      <c r="K74" s="18">
        <f>$B$74/12</f>
        <v>52.122</v>
      </c>
      <c r="L74" s="18">
        <f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0">O74*J74</f>
        <v>0.00467267044564677</v>
      </c>
      <c r="Q74" s="24">
        <f>P74*$B$76</f>
        <v>0.00121489431586816</v>
      </c>
      <c r="R74" s="18">
        <f>L74*$B$76</f>
        <v>0.1355172</v>
      </c>
      <c r="S74" s="25">
        <f t="shared" ref="S74:S85" si="61">Q74/R74</f>
        <v>0.00896487173486583</v>
      </c>
      <c r="T74" s="3">
        <v>0.01</v>
      </c>
      <c r="U74" s="26">
        <f t="shared" ref="U74:U85" si="62">S74*T74</f>
        <v>8.96487173486583e-5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3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4">AR74*AQ74</f>
        <v>0.005</v>
      </c>
      <c r="AT74" s="2">
        <f>(AS74+AM74+AD74+AA74+U74+X74+AG74+AJ74+AP74)</f>
        <v>0.00557964871734866</v>
      </c>
      <c r="AU74" s="29">
        <f>$B$74/12</f>
        <v>52.122</v>
      </c>
      <c r="AV74" s="1">
        <f>$B$76</f>
        <v>0.26</v>
      </c>
      <c r="AW74" s="2">
        <f t="shared" ref="AW74:AW85" si="65">$E$8/12</f>
        <v>0.0158333333333333</v>
      </c>
      <c r="AX74" s="1">
        <f t="shared" ref="AX74:AX85" si="66">AW74*10000*AV74*0.67*AU74*AT74</f>
        <v>8.02136788737502</v>
      </c>
    </row>
    <row r="75" spans="1:50">
      <c r="A75" s="13" t="s">
        <v>74</v>
      </c>
      <c r="B75" s="13">
        <v>1</v>
      </c>
      <c r="C75" s="16">
        <v>1</v>
      </c>
      <c r="D75" s="19">
        <v>-4.30641702280645</v>
      </c>
      <c r="E75" s="20">
        <f t="shared" ref="E75:E86" si="67">D74</f>
        <v>-5</v>
      </c>
      <c r="F75" s="16" t="s">
        <v>73</v>
      </c>
      <c r="G75" s="13">
        <v>2</v>
      </c>
      <c r="H75" s="18">
        <f t="shared" si="57"/>
        <v>-4.30641702280645</v>
      </c>
      <c r="I75" s="18">
        <f t="shared" si="58"/>
        <v>268.843582977194</v>
      </c>
      <c r="J75" s="18">
        <f t="shared" si="59"/>
        <v>0.00984527462289475</v>
      </c>
      <c r="K75" s="18">
        <f t="shared" ref="K75:K85" si="68">$B$74/12</f>
        <v>52.122</v>
      </c>
      <c r="L75" s="18">
        <f t="shared" ref="L75:L85" si="69">K75*$B$75/100</f>
        <v>0.52122</v>
      </c>
      <c r="M75" s="13" t="s">
        <v>73</v>
      </c>
      <c r="N75" s="13"/>
      <c r="O75" s="18">
        <f t="shared" ref="O75:O85" si="70">L75+O74-P74-N75</f>
        <v>1.03776732955435</v>
      </c>
      <c r="P75" s="18">
        <f t="shared" si="60"/>
        <v>0.0102171043541307</v>
      </c>
      <c r="Q75" s="24">
        <f t="shared" ref="Q75:Q85" si="71">P75*$B$76</f>
        <v>0.00265644713207399</v>
      </c>
      <c r="R75" s="18">
        <f t="shared" ref="R75:R85" si="72">L75*$B$76</f>
        <v>0.1355172</v>
      </c>
      <c r="S75" s="25">
        <f t="shared" si="61"/>
        <v>0.0196022876216007</v>
      </c>
      <c r="T75" s="3">
        <v>0.01</v>
      </c>
      <c r="U75" s="26">
        <f t="shared" si="62"/>
        <v>0.000196022876216007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3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4"/>
        <v>0.005</v>
      </c>
      <c r="AT75" s="2">
        <f t="shared" ref="AT75:AT85" si="73">(AS75+AM75+AD75+AA75+U75+X75+AG75+AJ75+AP75)</f>
        <v>0.00568602287621601</v>
      </c>
      <c r="AU75" s="29">
        <f t="shared" ref="AU75:AU85" si="74">$B$74/12</f>
        <v>52.122</v>
      </c>
      <c r="AV75" s="1">
        <f t="shared" ref="AV75:AV85" si="75">$B$76</f>
        <v>0.26</v>
      </c>
      <c r="AW75" s="2">
        <f t="shared" si="65"/>
        <v>0.0158333333333333</v>
      </c>
      <c r="AX75" s="1">
        <f t="shared" si="66"/>
        <v>8.17429261529419</v>
      </c>
    </row>
    <row r="76" spans="1:50">
      <c r="A76" s="13" t="s">
        <v>38</v>
      </c>
      <c r="B76" s="13">
        <v>0.26</v>
      </c>
      <c r="C76" s="16">
        <v>2</v>
      </c>
      <c r="D76" s="19">
        <v>-1.79845421539286</v>
      </c>
      <c r="E76" s="20">
        <f t="shared" si="67"/>
        <v>-4.30641702280645</v>
      </c>
      <c r="F76" s="16" t="s">
        <v>73</v>
      </c>
      <c r="G76" s="13">
        <v>3</v>
      </c>
      <c r="H76" s="18">
        <f t="shared" si="57"/>
        <v>-1.79845421539286</v>
      </c>
      <c r="I76" s="18">
        <f t="shared" si="58"/>
        <v>271.351545784607</v>
      </c>
      <c r="J76" s="18">
        <f t="shared" si="59"/>
        <v>0.0137595001011304</v>
      </c>
      <c r="K76" s="18">
        <f t="shared" si="68"/>
        <v>52.122</v>
      </c>
      <c r="L76" s="18">
        <f t="shared" si="69"/>
        <v>0.52122</v>
      </c>
      <c r="M76" s="13" t="s">
        <v>73</v>
      </c>
      <c r="N76" s="13"/>
      <c r="O76" s="18">
        <f t="shared" si="70"/>
        <v>1.54877022520022</v>
      </c>
      <c r="P76" s="18">
        <f t="shared" si="60"/>
        <v>0.0213103040702702</v>
      </c>
      <c r="Q76" s="24">
        <f t="shared" si="71"/>
        <v>0.00554067905827024</v>
      </c>
      <c r="R76" s="18">
        <f t="shared" si="72"/>
        <v>0.1355172</v>
      </c>
      <c r="S76" s="25">
        <f t="shared" si="61"/>
        <v>0.0408854304713368</v>
      </c>
      <c r="T76" s="3">
        <v>0.01</v>
      </c>
      <c r="U76" s="26">
        <f t="shared" si="62"/>
        <v>0.000408854304713368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3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4"/>
        <v>0.005</v>
      </c>
      <c r="AT76" s="2">
        <f t="shared" si="73"/>
        <v>0.00589885430471337</v>
      </c>
      <c r="AU76" s="29">
        <f t="shared" si="74"/>
        <v>52.122</v>
      </c>
      <c r="AV76" s="1">
        <f t="shared" si="75"/>
        <v>0.26</v>
      </c>
      <c r="AW76" s="2">
        <f t="shared" si="65"/>
        <v>0.0158333333333333</v>
      </c>
      <c r="AX76" s="1">
        <f t="shared" si="66"/>
        <v>8.48026155213151</v>
      </c>
    </row>
    <row r="77" spans="1:50">
      <c r="A77" s="13"/>
      <c r="B77" s="13"/>
      <c r="C77" s="16">
        <v>3</v>
      </c>
      <c r="D77" s="19">
        <v>5.44530640925807</v>
      </c>
      <c r="E77" s="20">
        <f t="shared" si="67"/>
        <v>-1.79845421539286</v>
      </c>
      <c r="F77" s="16" t="s">
        <v>73</v>
      </c>
      <c r="G77" s="13">
        <v>4</v>
      </c>
      <c r="H77" s="18">
        <f t="shared" si="57"/>
        <v>5.44530640925807</v>
      </c>
      <c r="I77" s="18">
        <f t="shared" si="58"/>
        <v>278.595306409258</v>
      </c>
      <c r="J77" s="18">
        <f t="shared" si="59"/>
        <v>0.034977764663321</v>
      </c>
      <c r="K77" s="18">
        <f t="shared" si="68"/>
        <v>52.122</v>
      </c>
      <c r="L77" s="18">
        <f t="shared" si="69"/>
        <v>0.52122</v>
      </c>
      <c r="M77" s="13" t="s">
        <v>73</v>
      </c>
      <c r="N77" s="13"/>
      <c r="O77" s="18">
        <f t="shared" si="70"/>
        <v>2.04867992112995</v>
      </c>
      <c r="P77" s="18">
        <f t="shared" si="60"/>
        <v>0.0716582441517545</v>
      </c>
      <c r="Q77" s="24">
        <f t="shared" si="71"/>
        <v>0.0186311434794562</v>
      </c>
      <c r="R77" s="18">
        <f t="shared" si="72"/>
        <v>0.1355172</v>
      </c>
      <c r="S77" s="25">
        <f t="shared" si="61"/>
        <v>0.137481762311029</v>
      </c>
      <c r="T77" s="3">
        <v>0.01</v>
      </c>
      <c r="U77" s="26">
        <f t="shared" si="62"/>
        <v>0.00137481762311029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3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4"/>
        <v>0.005</v>
      </c>
      <c r="AT77" s="2">
        <f t="shared" si="73"/>
        <v>0.00686481762311029</v>
      </c>
      <c r="AU77" s="29">
        <f t="shared" si="74"/>
        <v>52.122</v>
      </c>
      <c r="AV77" s="1">
        <f t="shared" si="75"/>
        <v>0.26</v>
      </c>
      <c r="AW77" s="2">
        <f t="shared" si="65"/>
        <v>0.0158333333333333</v>
      </c>
      <c r="AX77" s="1">
        <f t="shared" si="66"/>
        <v>9.86894165281231</v>
      </c>
    </row>
    <row r="78" spans="1:50">
      <c r="A78" s="13"/>
      <c r="B78" s="13"/>
      <c r="C78" s="16">
        <v>4</v>
      </c>
      <c r="D78" s="19">
        <v>12.6908548827667</v>
      </c>
      <c r="E78" s="20">
        <f t="shared" si="67"/>
        <v>5.44530640925807</v>
      </c>
      <c r="F78" s="16" t="s">
        <v>73</v>
      </c>
      <c r="G78" s="13">
        <v>5</v>
      </c>
      <c r="H78" s="18">
        <f t="shared" si="57"/>
        <v>12.6908548827667</v>
      </c>
      <c r="I78" s="18">
        <f t="shared" si="58"/>
        <v>285.840854882767</v>
      </c>
      <c r="J78" s="18">
        <f t="shared" si="59"/>
        <v>0.0848276199087106</v>
      </c>
      <c r="K78" s="18">
        <f t="shared" si="68"/>
        <v>52.122</v>
      </c>
      <c r="L78" s="18">
        <f t="shared" si="69"/>
        <v>0.52122</v>
      </c>
      <c r="M78" s="13" t="s">
        <v>75</v>
      </c>
      <c r="N78" s="18">
        <f>(O77-P77)*$C$22/100</f>
        <v>1.87817059312929</v>
      </c>
      <c r="O78" s="18">
        <f t="shared" si="70"/>
        <v>0.62007108384891</v>
      </c>
      <c r="P78" s="18">
        <f t="shared" si="60"/>
        <v>0.0525991542171175</v>
      </c>
      <c r="Q78" s="24">
        <f t="shared" si="71"/>
        <v>0.0136757800964506</v>
      </c>
      <c r="R78" s="18">
        <f t="shared" si="72"/>
        <v>0.1355172</v>
      </c>
      <c r="S78" s="25">
        <f t="shared" si="61"/>
        <v>0.100915456461988</v>
      </c>
      <c r="T78" s="3">
        <v>0.01</v>
      </c>
      <c r="U78" s="26">
        <f t="shared" si="62"/>
        <v>0.00100915456461988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3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4"/>
        <v>0.0075</v>
      </c>
      <c r="AT78" s="2">
        <f t="shared" si="73"/>
        <v>0.0109591545646199</v>
      </c>
      <c r="AU78" s="29">
        <f t="shared" si="74"/>
        <v>52.122</v>
      </c>
      <c r="AV78" s="1">
        <f t="shared" si="75"/>
        <v>0.26</v>
      </c>
      <c r="AW78" s="2">
        <f t="shared" si="65"/>
        <v>0.0158333333333333</v>
      </c>
      <c r="AX78" s="1">
        <f t="shared" si="66"/>
        <v>15.7550080570652</v>
      </c>
    </row>
    <row r="79" spans="1:50">
      <c r="A79" s="13"/>
      <c r="B79" s="13"/>
      <c r="C79" s="16">
        <v>5</v>
      </c>
      <c r="D79" s="19">
        <v>18.5641248550323</v>
      </c>
      <c r="E79" s="20">
        <f t="shared" si="67"/>
        <v>12.6908548827667</v>
      </c>
      <c r="F79" s="16" t="s">
        <v>75</v>
      </c>
      <c r="G79" s="13">
        <v>6</v>
      </c>
      <c r="H79" s="18">
        <f t="shared" si="57"/>
        <v>18.5641248550323</v>
      </c>
      <c r="I79" s="18">
        <f t="shared" si="58"/>
        <v>291.714124855032</v>
      </c>
      <c r="J79" s="18">
        <f t="shared" si="59"/>
        <v>0.168417704952047</v>
      </c>
      <c r="K79" s="18">
        <f t="shared" si="68"/>
        <v>52.122</v>
      </c>
      <c r="L79" s="18">
        <f t="shared" si="69"/>
        <v>0.52122</v>
      </c>
      <c r="M79" s="13" t="s">
        <v>73</v>
      </c>
      <c r="N79" s="13"/>
      <c r="O79" s="18">
        <f t="shared" si="70"/>
        <v>1.08869192963179</v>
      </c>
      <c r="P79" s="18">
        <f t="shared" si="60"/>
        <v>0.183354996188402</v>
      </c>
      <c r="Q79" s="24">
        <f t="shared" si="71"/>
        <v>0.0476722990089845</v>
      </c>
      <c r="R79" s="18">
        <f t="shared" si="72"/>
        <v>0.1355172</v>
      </c>
      <c r="S79" s="25">
        <f t="shared" si="61"/>
        <v>0.351780430889839</v>
      </c>
      <c r="T79" s="3">
        <v>0.01</v>
      </c>
      <c r="U79" s="26">
        <f t="shared" si="62"/>
        <v>0.00351780430889839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3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4"/>
        <v>0.0075</v>
      </c>
      <c r="AT79" s="2">
        <f t="shared" si="73"/>
        <v>0.0134678043088984</v>
      </c>
      <c r="AU79" s="29">
        <f t="shared" si="74"/>
        <v>52.122</v>
      </c>
      <c r="AV79" s="1">
        <f t="shared" si="75"/>
        <v>0.26</v>
      </c>
      <c r="AW79" s="2">
        <f t="shared" si="65"/>
        <v>0.0158333333333333</v>
      </c>
      <c r="AX79" s="1">
        <f t="shared" si="66"/>
        <v>19.3614721050365</v>
      </c>
    </row>
    <row r="80" spans="1:50">
      <c r="A80" s="13"/>
      <c r="B80" s="13"/>
      <c r="C80" s="16">
        <v>6</v>
      </c>
      <c r="D80" s="19">
        <v>21.6637282406667</v>
      </c>
      <c r="E80" s="20">
        <f t="shared" si="67"/>
        <v>18.5641248550323</v>
      </c>
      <c r="F80" s="16" t="s">
        <v>73</v>
      </c>
      <c r="G80" s="13">
        <v>7</v>
      </c>
      <c r="H80" s="18">
        <f t="shared" si="57"/>
        <v>21.6637282406667</v>
      </c>
      <c r="I80" s="18">
        <f t="shared" si="58"/>
        <v>294.813728240667</v>
      </c>
      <c r="J80" s="18">
        <f t="shared" si="59"/>
        <v>0.239217741417404</v>
      </c>
      <c r="K80" s="18">
        <f t="shared" si="68"/>
        <v>52.122</v>
      </c>
      <c r="L80" s="18">
        <f t="shared" si="69"/>
        <v>0.52122</v>
      </c>
      <c r="M80" s="13" t="s">
        <v>73</v>
      </c>
      <c r="N80" s="13"/>
      <c r="O80" s="18">
        <f t="shared" si="70"/>
        <v>1.42655693344339</v>
      </c>
      <c r="P80" s="18">
        <f t="shared" si="60"/>
        <v>0.341257727621666</v>
      </c>
      <c r="Q80" s="24">
        <f t="shared" si="71"/>
        <v>0.0887270091816331</v>
      </c>
      <c r="R80" s="18">
        <f t="shared" si="72"/>
        <v>0.1355172</v>
      </c>
      <c r="S80" s="25">
        <f t="shared" si="61"/>
        <v>0.654728766397425</v>
      </c>
      <c r="T80" s="3">
        <v>0.01</v>
      </c>
      <c r="U80" s="26">
        <f t="shared" si="62"/>
        <v>0.00654728766397425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3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4"/>
        <v>0.0075</v>
      </c>
      <c r="AT80" s="2">
        <f t="shared" si="73"/>
        <v>0.0164972876639742</v>
      </c>
      <c r="AU80" s="29">
        <f t="shared" si="74"/>
        <v>52.122</v>
      </c>
      <c r="AV80" s="1">
        <f t="shared" si="75"/>
        <v>0.26</v>
      </c>
      <c r="AW80" s="2">
        <f t="shared" si="65"/>
        <v>0.0158333333333333</v>
      </c>
      <c r="AX80" s="1">
        <f t="shared" si="66"/>
        <v>23.7166926091848</v>
      </c>
    </row>
    <row r="81" spans="1:50">
      <c r="A81" s="13"/>
      <c r="B81" s="13"/>
      <c r="C81" s="16">
        <v>7</v>
      </c>
      <c r="D81" s="19">
        <v>23.9121417751613</v>
      </c>
      <c r="E81" s="20">
        <f t="shared" si="67"/>
        <v>21.6637282406667</v>
      </c>
      <c r="F81" s="16" t="s">
        <v>73</v>
      </c>
      <c r="G81" s="13">
        <v>8</v>
      </c>
      <c r="H81" s="18">
        <f t="shared" si="57"/>
        <v>23.9121417751613</v>
      </c>
      <c r="I81" s="18">
        <f t="shared" si="58"/>
        <v>297.062141775161</v>
      </c>
      <c r="J81" s="18">
        <f t="shared" si="59"/>
        <v>0.307154046134688</v>
      </c>
      <c r="K81" s="18">
        <f t="shared" si="68"/>
        <v>52.122</v>
      </c>
      <c r="L81" s="18">
        <f t="shared" si="69"/>
        <v>0.52122</v>
      </c>
      <c r="M81" s="13" t="s">
        <v>73</v>
      </c>
      <c r="N81" s="13"/>
      <c r="O81" s="18">
        <f t="shared" si="70"/>
        <v>1.60651920582172</v>
      </c>
      <c r="P81" s="18">
        <f t="shared" si="60"/>
        <v>0.493448874261229</v>
      </c>
      <c r="Q81" s="24">
        <f t="shared" si="71"/>
        <v>0.128296707307919</v>
      </c>
      <c r="R81" s="18">
        <f t="shared" si="72"/>
        <v>0.1355172</v>
      </c>
      <c r="S81" s="25">
        <f t="shared" si="61"/>
        <v>0.946718994400117</v>
      </c>
      <c r="T81" s="3">
        <v>0.01</v>
      </c>
      <c r="U81" s="26">
        <f t="shared" si="62"/>
        <v>0.00946718994400117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3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4"/>
        <v>0.0075</v>
      </c>
      <c r="AT81" s="2">
        <f t="shared" si="73"/>
        <v>0.0194171899440012</v>
      </c>
      <c r="AU81" s="29">
        <f t="shared" si="74"/>
        <v>52.122</v>
      </c>
      <c r="AV81" s="1">
        <f t="shared" si="75"/>
        <v>0.26</v>
      </c>
      <c r="AW81" s="2">
        <f t="shared" si="65"/>
        <v>0.0158333333333333</v>
      </c>
      <c r="AX81" s="1">
        <f t="shared" si="66"/>
        <v>27.9143780854152</v>
      </c>
    </row>
    <row r="82" spans="1:50">
      <c r="A82" s="13"/>
      <c r="B82" s="13"/>
      <c r="C82" s="16">
        <v>8</v>
      </c>
      <c r="D82" s="19">
        <v>22.8297559480645</v>
      </c>
      <c r="E82" s="20">
        <f t="shared" si="67"/>
        <v>23.9121417751613</v>
      </c>
      <c r="F82" s="16" t="s">
        <v>73</v>
      </c>
      <c r="G82" s="13">
        <v>9</v>
      </c>
      <c r="H82" s="18">
        <f t="shared" si="57"/>
        <v>22.8297559480645</v>
      </c>
      <c r="I82" s="18">
        <f t="shared" si="58"/>
        <v>295.979755948064</v>
      </c>
      <c r="J82" s="18">
        <f t="shared" si="59"/>
        <v>0.272458269137493</v>
      </c>
      <c r="K82" s="18">
        <f t="shared" si="68"/>
        <v>52.122</v>
      </c>
      <c r="L82" s="18">
        <f t="shared" si="69"/>
        <v>0.52122</v>
      </c>
      <c r="M82" s="13" t="s">
        <v>73</v>
      </c>
      <c r="N82" s="13"/>
      <c r="O82" s="18">
        <f t="shared" si="70"/>
        <v>1.6342903315605</v>
      </c>
      <c r="P82" s="18">
        <f t="shared" si="60"/>
        <v>0.445275915005112</v>
      </c>
      <c r="Q82" s="24">
        <f t="shared" si="71"/>
        <v>0.115771737901329</v>
      </c>
      <c r="R82" s="18">
        <f t="shared" si="72"/>
        <v>0.1355172</v>
      </c>
      <c r="S82" s="25">
        <f t="shared" si="61"/>
        <v>0.854295527809969</v>
      </c>
      <c r="T82" s="3">
        <v>0.01</v>
      </c>
      <c r="U82" s="26">
        <f t="shared" si="62"/>
        <v>0.00854295527809969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3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4"/>
        <v>0.0075</v>
      </c>
      <c r="AT82" s="2">
        <f t="shared" si="73"/>
        <v>0.0184929552780997</v>
      </c>
      <c r="AU82" s="29">
        <f t="shared" si="74"/>
        <v>52.122</v>
      </c>
      <c r="AV82" s="1">
        <f t="shared" si="75"/>
        <v>0.26</v>
      </c>
      <c r="AW82" s="2">
        <f t="shared" si="65"/>
        <v>0.0158333333333333</v>
      </c>
      <c r="AX82" s="1">
        <f t="shared" si="66"/>
        <v>26.585687580866</v>
      </c>
    </row>
    <row r="83" spans="1:50">
      <c r="A83" s="13"/>
      <c r="B83" s="13"/>
      <c r="C83" s="16">
        <v>9</v>
      </c>
      <c r="D83" s="19">
        <v>17.5129186406667</v>
      </c>
      <c r="E83" s="20">
        <f t="shared" si="67"/>
        <v>22.8297559480645</v>
      </c>
      <c r="F83" s="16" t="s">
        <v>73</v>
      </c>
      <c r="G83" s="13">
        <v>10</v>
      </c>
      <c r="H83" s="18">
        <f t="shared" si="57"/>
        <v>17.5129186406667</v>
      </c>
      <c r="I83" s="18">
        <f t="shared" si="58"/>
        <v>290.662918640667</v>
      </c>
      <c r="J83" s="18">
        <f t="shared" si="59"/>
        <v>0.149266533462203</v>
      </c>
      <c r="K83" s="18">
        <f t="shared" si="68"/>
        <v>52.122</v>
      </c>
      <c r="L83" s="18">
        <f t="shared" si="69"/>
        <v>0.52122</v>
      </c>
      <c r="M83" s="13" t="s">
        <v>73</v>
      </c>
      <c r="N83" s="13"/>
      <c r="O83" s="18">
        <f t="shared" si="70"/>
        <v>1.71023441655538</v>
      </c>
      <c r="P83" s="18">
        <f t="shared" si="60"/>
        <v>0.255280762766976</v>
      </c>
      <c r="Q83" s="24">
        <f t="shared" si="71"/>
        <v>0.0663729983194136</v>
      </c>
      <c r="R83" s="18">
        <f t="shared" si="72"/>
        <v>0.1355172</v>
      </c>
      <c r="S83" s="25">
        <f t="shared" si="61"/>
        <v>0.489775455214642</v>
      </c>
      <c r="T83" s="3">
        <v>0.01</v>
      </c>
      <c r="U83" s="26">
        <f t="shared" si="62"/>
        <v>0.00489775455214642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3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4"/>
        <v>0.005</v>
      </c>
      <c r="AT83" s="2">
        <f t="shared" si="73"/>
        <v>0.0103877545521464</v>
      </c>
      <c r="AU83" s="29">
        <f t="shared" si="74"/>
        <v>52.122</v>
      </c>
      <c r="AV83" s="1">
        <f t="shared" si="75"/>
        <v>0.26</v>
      </c>
      <c r="AW83" s="2">
        <f t="shared" si="65"/>
        <v>0.0158333333333333</v>
      </c>
      <c r="AX83" s="1">
        <f t="shared" si="66"/>
        <v>14.9335567537511</v>
      </c>
    </row>
    <row r="84" spans="1:50">
      <c r="A84" s="13"/>
      <c r="B84" s="13"/>
      <c r="C84" s="16">
        <v>10</v>
      </c>
      <c r="D84" s="19">
        <v>11.1062261582581</v>
      </c>
      <c r="E84" s="20">
        <f t="shared" si="67"/>
        <v>17.5129186406667</v>
      </c>
      <c r="F84" s="16" t="s">
        <v>73</v>
      </c>
      <c r="G84" s="13">
        <v>11</v>
      </c>
      <c r="H84" s="18">
        <f t="shared" si="57"/>
        <v>11.1062261582581</v>
      </c>
      <c r="I84" s="18">
        <f t="shared" si="58"/>
        <v>284.256226158258</v>
      </c>
      <c r="J84" s="18">
        <f t="shared" si="59"/>
        <v>0.0701564800579194</v>
      </c>
      <c r="K84" s="18">
        <f t="shared" si="68"/>
        <v>52.122</v>
      </c>
      <c r="L84" s="18">
        <f t="shared" si="69"/>
        <v>0.52122</v>
      </c>
      <c r="M84" s="13" t="s">
        <v>75</v>
      </c>
      <c r="N84" s="18">
        <f>(O83-P83)*$C$22/100</f>
        <v>1.38220597109899</v>
      </c>
      <c r="O84" s="18">
        <f t="shared" si="70"/>
        <v>0.59396768268942</v>
      </c>
      <c r="P84" s="18">
        <f t="shared" si="60"/>
        <v>0.0416706818856489</v>
      </c>
      <c r="Q84" s="24">
        <f t="shared" si="71"/>
        <v>0.0108343772902687</v>
      </c>
      <c r="R84" s="18">
        <f t="shared" si="72"/>
        <v>0.1355172</v>
      </c>
      <c r="S84" s="25">
        <f t="shared" si="61"/>
        <v>0.0799483555612772</v>
      </c>
      <c r="T84" s="3">
        <v>0.01</v>
      </c>
      <c r="U84" s="26">
        <f t="shared" si="62"/>
        <v>0.000799483555612772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3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4"/>
        <v>0.005</v>
      </c>
      <c r="AT84" s="2">
        <f t="shared" si="73"/>
        <v>0.00628948355561277</v>
      </c>
      <c r="AU84" s="29">
        <f t="shared" si="74"/>
        <v>52.122</v>
      </c>
      <c r="AV84" s="1">
        <f t="shared" si="75"/>
        <v>0.26</v>
      </c>
      <c r="AW84" s="2">
        <f t="shared" si="65"/>
        <v>0.0158333333333333</v>
      </c>
      <c r="AX84" s="1">
        <f t="shared" si="66"/>
        <v>9.04183470624267</v>
      </c>
    </row>
    <row r="85" spans="1:51">
      <c r="A85" s="13"/>
      <c r="B85" s="13"/>
      <c r="C85" s="16">
        <v>11</v>
      </c>
      <c r="D85" s="19">
        <v>0.199451971666667</v>
      </c>
      <c r="E85" s="20">
        <f t="shared" si="67"/>
        <v>11.1062261582581</v>
      </c>
      <c r="F85" s="16" t="s">
        <v>75</v>
      </c>
      <c r="G85" s="13">
        <v>12</v>
      </c>
      <c r="H85" s="18">
        <f t="shared" si="57"/>
        <v>0.199451971666667</v>
      </c>
      <c r="I85" s="18">
        <f t="shared" si="58"/>
        <v>273.349451971667</v>
      </c>
      <c r="J85" s="18">
        <f t="shared" si="59"/>
        <v>0.0178855747735963</v>
      </c>
      <c r="K85" s="18">
        <f t="shared" si="68"/>
        <v>52.122</v>
      </c>
      <c r="L85" s="18">
        <f t="shared" si="69"/>
        <v>0.52122</v>
      </c>
      <c r="M85" s="13" t="s">
        <v>73</v>
      </c>
      <c r="N85" s="13"/>
      <c r="O85" s="18">
        <f t="shared" si="70"/>
        <v>1.07351700080377</v>
      </c>
      <c r="P85" s="18">
        <f t="shared" si="60"/>
        <v>0.0192004685886027</v>
      </c>
      <c r="Q85" s="24">
        <f t="shared" si="71"/>
        <v>0.0049921218330367</v>
      </c>
      <c r="R85" s="18">
        <f t="shared" si="72"/>
        <v>0.1355172</v>
      </c>
      <c r="S85" s="25">
        <f t="shared" si="61"/>
        <v>0.0368375514918896</v>
      </c>
      <c r="T85" s="3">
        <v>0.01</v>
      </c>
      <c r="U85" s="26">
        <f t="shared" si="62"/>
        <v>0.000368375514918896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3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4"/>
        <v>0.005</v>
      </c>
      <c r="AT85" s="2">
        <f t="shared" si="73"/>
        <v>0.0058583755149189</v>
      </c>
      <c r="AU85" s="29">
        <f t="shared" si="74"/>
        <v>52.122</v>
      </c>
      <c r="AV85" s="1">
        <f t="shared" si="75"/>
        <v>0.26</v>
      </c>
      <c r="AW85" s="2">
        <f t="shared" si="65"/>
        <v>0.0158333333333333</v>
      </c>
      <c r="AX85" s="1">
        <f t="shared" si="66"/>
        <v>8.42206877315465</v>
      </c>
      <c r="AY85" s="1">
        <f>SUM(AX74:AX85)</f>
        <v>180.275562378329</v>
      </c>
    </row>
    <row r="86" spans="1:19">
      <c r="A86" s="13"/>
      <c r="B86" s="13"/>
      <c r="C86" s="16">
        <v>12</v>
      </c>
      <c r="D86" s="19">
        <v>-3.52923313796774</v>
      </c>
      <c r="E86" s="20">
        <f t="shared" si="67"/>
        <v>0.199451971666667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8" spans="19:45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</row>
    <row r="89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>
      <c r="A90" s="13" t="s">
        <v>71</v>
      </c>
      <c r="B90" s="13">
        <v>341.64</v>
      </c>
      <c r="C90" s="16" t="s">
        <v>72</v>
      </c>
      <c r="D90" s="16">
        <v>-5</v>
      </c>
      <c r="E90" s="16"/>
      <c r="F90" s="16"/>
      <c r="G90" s="13">
        <v>1</v>
      </c>
      <c r="H90" s="18">
        <f t="shared" ref="H90:H101" si="76">E91</f>
        <v>-5</v>
      </c>
      <c r="I90" s="18">
        <f t="shared" ref="I90:I101" si="77">H90+273.15</f>
        <v>268.15</v>
      </c>
      <c r="J90" s="18">
        <f t="shared" ref="J90:J101" si="78">EXP(($C$16*(I90-$C$14))/($C$17*I90*$C$14))</f>
        <v>0.00896487173486583</v>
      </c>
      <c r="K90" s="18">
        <f>$B$90/12</f>
        <v>28.47</v>
      </c>
      <c r="L90" s="18">
        <f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79">O90*J90</f>
        <v>0.0025522989829163</v>
      </c>
      <c r="Q90" s="24">
        <f t="shared" ref="Q90:Q101" si="80">P90*$B$76</f>
        <v>0.000663597735558238</v>
      </c>
      <c r="R90" s="18">
        <f t="shared" ref="R90:R101" si="81">L90*$B$76</f>
        <v>0.074022</v>
      </c>
      <c r="S90" s="25">
        <f t="shared" ref="S90:S101" si="82">Q90/R90</f>
        <v>0.00896487173486583</v>
      </c>
      <c r="T90" s="3">
        <v>0.01</v>
      </c>
      <c r="U90" s="26">
        <f t="shared" ref="U90:U101" si="83">S90*T90</f>
        <v>8.96487173486583e-5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4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5">AR90*AQ90</f>
        <v>0.005</v>
      </c>
      <c r="AT90" s="2">
        <f>(AS90+AM90+AD90+AA90+U90+X90+AG90+AJ90+AP90)</f>
        <v>0.00557964871734866</v>
      </c>
      <c r="AU90" s="29">
        <f>$B$90/12</f>
        <v>28.47</v>
      </c>
      <c r="AV90" s="1">
        <f t="shared" ref="AV90:AV101" si="86">$B$76</f>
        <v>0.26</v>
      </c>
      <c r="AW90" s="2">
        <f t="shared" ref="AW90:AW101" si="87">$E$9/12</f>
        <v>0.0275</v>
      </c>
      <c r="AX90" s="1">
        <f>AW90*10000*AV90*0.67*AU90*AT90</f>
        <v>7.60983375427661</v>
      </c>
      <c r="AZ90" s="2">
        <f t="shared" ref="AZ90:AZ101" si="88">$E$10/12</f>
        <v>0.00583333333333333</v>
      </c>
      <c r="BA90" s="1">
        <f>AZ90*10000*AV90*0.67*AU90*AT90</f>
        <v>1.61420715999807</v>
      </c>
    </row>
    <row r="91" spans="1:53">
      <c r="A91" s="13" t="s">
        <v>74</v>
      </c>
      <c r="B91" s="13">
        <v>1</v>
      </c>
      <c r="C91" s="16">
        <v>1</v>
      </c>
      <c r="D91" s="19">
        <v>-4.30641702280645</v>
      </c>
      <c r="E91" s="20">
        <f t="shared" ref="E91:E102" si="89">D90</f>
        <v>-5</v>
      </c>
      <c r="F91" s="16" t="s">
        <v>73</v>
      </c>
      <c r="G91" s="13">
        <v>2</v>
      </c>
      <c r="H91" s="18">
        <f t="shared" si="76"/>
        <v>-4.30641702280645</v>
      </c>
      <c r="I91" s="18">
        <f t="shared" si="77"/>
        <v>268.843582977194</v>
      </c>
      <c r="J91" s="18">
        <f t="shared" si="78"/>
        <v>0.00984527462289475</v>
      </c>
      <c r="K91" s="18">
        <f t="shared" ref="K91:K101" si="90">$B$90/12</f>
        <v>28.47</v>
      </c>
      <c r="L91" s="18">
        <f t="shared" ref="L91:L101" si="91">K91*$B$75/100</f>
        <v>0.2847</v>
      </c>
      <c r="M91" s="13" t="s">
        <v>73</v>
      </c>
      <c r="N91" s="13"/>
      <c r="O91" s="18">
        <f t="shared" ref="O91:O101" si="92">L91+O90-P90-N91</f>
        <v>0.566847701017084</v>
      </c>
      <c r="P91" s="18">
        <f t="shared" si="79"/>
        <v>0.00558077128586973</v>
      </c>
      <c r="Q91" s="24">
        <f t="shared" si="80"/>
        <v>0.00145100053432613</v>
      </c>
      <c r="R91" s="18">
        <f t="shared" si="81"/>
        <v>0.074022</v>
      </c>
      <c r="S91" s="25">
        <f t="shared" si="82"/>
        <v>0.0196022876216007</v>
      </c>
      <c r="T91" s="3">
        <v>0.01</v>
      </c>
      <c r="U91" s="26">
        <f t="shared" si="83"/>
        <v>0.000196022876216007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4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5"/>
        <v>0.005</v>
      </c>
      <c r="AT91" s="2">
        <f t="shared" ref="AT91:AT101" si="93">(AS91+AM91+AD91+AA91+U91+X91+AG91+AJ91+AP91)</f>
        <v>0.00568602287621601</v>
      </c>
      <c r="AU91" s="29">
        <f t="shared" ref="AU91:AU101" si="94">$B$90/12</f>
        <v>28.47</v>
      </c>
      <c r="AV91" s="1">
        <f t="shared" si="86"/>
        <v>0.26</v>
      </c>
      <c r="AW91" s="2">
        <f t="shared" si="87"/>
        <v>0.0275</v>
      </c>
      <c r="AX91" s="1">
        <f t="shared" ref="AX90:AX101" si="95">AW91*10000*AV91*0.67*AU91*AT91</f>
        <v>7.75491271994959</v>
      </c>
      <c r="AZ91" s="2">
        <f t="shared" si="88"/>
        <v>0.00583333333333333</v>
      </c>
      <c r="BA91" s="1">
        <f t="shared" ref="BA91:BA101" si="96">AZ91*10000*AV91*0.67*AU91*AT91</f>
        <v>1.64498148604991</v>
      </c>
    </row>
    <row r="92" spans="1:53">
      <c r="A92" s="13" t="s">
        <v>38</v>
      </c>
      <c r="B92" s="13">
        <v>0.26</v>
      </c>
      <c r="C92" s="16">
        <v>2</v>
      </c>
      <c r="D92" s="19">
        <v>-1.79845421539286</v>
      </c>
      <c r="E92" s="20">
        <f t="shared" si="89"/>
        <v>-4.30641702280645</v>
      </c>
      <c r="F92" s="16" t="s">
        <v>73</v>
      </c>
      <c r="G92" s="13">
        <v>3</v>
      </c>
      <c r="H92" s="18">
        <f t="shared" si="76"/>
        <v>-1.79845421539286</v>
      </c>
      <c r="I92" s="18">
        <f t="shared" si="77"/>
        <v>271.351545784607</v>
      </c>
      <c r="J92" s="18">
        <f t="shared" si="78"/>
        <v>0.0137595001011304</v>
      </c>
      <c r="K92" s="18">
        <f t="shared" si="90"/>
        <v>28.47</v>
      </c>
      <c r="L92" s="18">
        <f t="shared" si="91"/>
        <v>0.2847</v>
      </c>
      <c r="M92" s="13" t="s">
        <v>73</v>
      </c>
      <c r="N92" s="13"/>
      <c r="O92" s="18">
        <f t="shared" si="92"/>
        <v>0.845966929731214</v>
      </c>
      <c r="P92" s="18">
        <f t="shared" si="79"/>
        <v>0.0116400820551896</v>
      </c>
      <c r="Q92" s="24">
        <f t="shared" si="80"/>
        <v>0.00302642133434929</v>
      </c>
      <c r="R92" s="18">
        <f t="shared" si="81"/>
        <v>0.074022</v>
      </c>
      <c r="S92" s="25">
        <f t="shared" si="82"/>
        <v>0.0408854304713368</v>
      </c>
      <c r="T92" s="3">
        <v>0.01</v>
      </c>
      <c r="U92" s="26">
        <f t="shared" si="83"/>
        <v>0.000408854304713368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4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5"/>
        <v>0.005</v>
      </c>
      <c r="AT92" s="2">
        <f t="shared" si="93"/>
        <v>0.00589885430471337</v>
      </c>
      <c r="AU92" s="29">
        <f t="shared" si="94"/>
        <v>28.47</v>
      </c>
      <c r="AV92" s="1">
        <f t="shared" si="86"/>
        <v>0.26</v>
      </c>
      <c r="AW92" s="2">
        <f t="shared" si="87"/>
        <v>0.0275</v>
      </c>
      <c r="AX92" s="1">
        <f t="shared" si="95"/>
        <v>8.04518400235386</v>
      </c>
      <c r="AZ92" s="2">
        <f t="shared" si="88"/>
        <v>0.00583333333333333</v>
      </c>
      <c r="BA92" s="1">
        <f t="shared" si="96"/>
        <v>1.70655418231749</v>
      </c>
    </row>
    <row r="93" spans="1:53">
      <c r="A93" s="13"/>
      <c r="B93" s="13"/>
      <c r="C93" s="16">
        <v>3</v>
      </c>
      <c r="D93" s="19">
        <v>5.44530640925807</v>
      </c>
      <c r="E93" s="20">
        <f t="shared" si="89"/>
        <v>-1.79845421539286</v>
      </c>
      <c r="F93" s="16" t="s">
        <v>73</v>
      </c>
      <c r="G93" s="13">
        <v>4</v>
      </c>
      <c r="H93" s="18">
        <f t="shared" si="76"/>
        <v>5.44530640925807</v>
      </c>
      <c r="I93" s="18">
        <f t="shared" si="77"/>
        <v>278.595306409258</v>
      </c>
      <c r="J93" s="18">
        <f t="shared" si="78"/>
        <v>0.034977764663321</v>
      </c>
      <c r="K93" s="18">
        <f t="shared" si="90"/>
        <v>28.47</v>
      </c>
      <c r="L93" s="18">
        <f t="shared" si="91"/>
        <v>0.2847</v>
      </c>
      <c r="M93" s="13" t="s">
        <v>73</v>
      </c>
      <c r="N93" s="13"/>
      <c r="O93" s="18">
        <f t="shared" si="92"/>
        <v>1.11902684767602</v>
      </c>
      <c r="P93" s="18">
        <f t="shared" si="79"/>
        <v>0.0391410577299499</v>
      </c>
      <c r="Q93" s="24">
        <f t="shared" si="80"/>
        <v>0.010176675009787</v>
      </c>
      <c r="R93" s="18">
        <f t="shared" si="81"/>
        <v>0.074022</v>
      </c>
      <c r="S93" s="25">
        <f t="shared" si="82"/>
        <v>0.137481762311029</v>
      </c>
      <c r="T93" s="3">
        <v>0.01</v>
      </c>
      <c r="U93" s="26">
        <f t="shared" si="83"/>
        <v>0.00137481762311029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4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5"/>
        <v>0.005</v>
      </c>
      <c r="AT93" s="2">
        <f t="shared" si="93"/>
        <v>0.00686481762311029</v>
      </c>
      <c r="AU93" s="29">
        <f t="shared" si="94"/>
        <v>28.47</v>
      </c>
      <c r="AV93" s="1">
        <f t="shared" si="86"/>
        <v>0.26</v>
      </c>
      <c r="AW93" s="2">
        <f t="shared" si="87"/>
        <v>0.0275</v>
      </c>
      <c r="AX93" s="1">
        <f t="shared" si="95"/>
        <v>9.36261824205325</v>
      </c>
      <c r="AZ93" s="2">
        <f t="shared" si="88"/>
        <v>0.00583333333333333</v>
      </c>
      <c r="BA93" s="1">
        <f t="shared" si="96"/>
        <v>1.98600993013251</v>
      </c>
    </row>
    <row r="94" spans="1:53">
      <c r="A94" s="13"/>
      <c r="B94" s="13"/>
      <c r="C94" s="16">
        <v>4</v>
      </c>
      <c r="D94" s="19">
        <v>12.6908548827667</v>
      </c>
      <c r="E94" s="20">
        <f t="shared" si="89"/>
        <v>5.44530640925807</v>
      </c>
      <c r="F94" s="16" t="s">
        <v>73</v>
      </c>
      <c r="G94" s="13">
        <v>5</v>
      </c>
      <c r="H94" s="18">
        <f t="shared" si="76"/>
        <v>12.6908548827667</v>
      </c>
      <c r="I94" s="18">
        <f t="shared" si="77"/>
        <v>285.840854882767</v>
      </c>
      <c r="J94" s="18">
        <f t="shared" si="78"/>
        <v>0.0848276199087106</v>
      </c>
      <c r="K94" s="18">
        <f t="shared" si="90"/>
        <v>28.47</v>
      </c>
      <c r="L94" s="18">
        <f t="shared" si="91"/>
        <v>0.2847</v>
      </c>
      <c r="M94" s="13" t="s">
        <v>75</v>
      </c>
      <c r="N94" s="18">
        <f>(O93-P93)*$C$22/100</f>
        <v>1.02589150044877</v>
      </c>
      <c r="O94" s="18">
        <f t="shared" si="92"/>
        <v>0.338694289497304</v>
      </c>
      <c r="P94" s="18">
        <f t="shared" si="79"/>
        <v>0.0287306304547281</v>
      </c>
      <c r="Q94" s="24">
        <f t="shared" si="80"/>
        <v>0.0074699639182293</v>
      </c>
      <c r="R94" s="18">
        <f t="shared" si="81"/>
        <v>0.074022</v>
      </c>
      <c r="S94" s="25">
        <f t="shared" si="82"/>
        <v>0.100915456461988</v>
      </c>
      <c r="T94" s="3">
        <v>0.01</v>
      </c>
      <c r="U94" s="26">
        <f t="shared" si="83"/>
        <v>0.00100915456461988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4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5"/>
        <v>0.0075</v>
      </c>
      <c r="AT94" s="2">
        <f t="shared" si="93"/>
        <v>0.0109591545646199</v>
      </c>
      <c r="AU94" s="29">
        <f t="shared" si="94"/>
        <v>28.47</v>
      </c>
      <c r="AV94" s="1">
        <f t="shared" si="86"/>
        <v>0.26</v>
      </c>
      <c r="AW94" s="2">
        <f t="shared" si="87"/>
        <v>0.0275</v>
      </c>
      <c r="AX94" s="1">
        <f t="shared" si="95"/>
        <v>14.9467015844338</v>
      </c>
      <c r="AZ94" s="2">
        <f t="shared" si="88"/>
        <v>0.00583333333333333</v>
      </c>
      <c r="BA94" s="1">
        <f t="shared" si="96"/>
        <v>3.17051245730413</v>
      </c>
    </row>
    <row r="95" spans="1:53">
      <c r="A95" s="13"/>
      <c r="B95" s="13"/>
      <c r="C95" s="16">
        <v>5</v>
      </c>
      <c r="D95" s="19">
        <v>18.5641248550323</v>
      </c>
      <c r="E95" s="20">
        <f t="shared" si="89"/>
        <v>12.6908548827667</v>
      </c>
      <c r="F95" s="16" t="s">
        <v>75</v>
      </c>
      <c r="G95" s="13">
        <v>6</v>
      </c>
      <c r="H95" s="18">
        <f t="shared" si="76"/>
        <v>18.5641248550323</v>
      </c>
      <c r="I95" s="18">
        <f t="shared" si="77"/>
        <v>291.714124855032</v>
      </c>
      <c r="J95" s="18">
        <f t="shared" si="78"/>
        <v>0.168417704952047</v>
      </c>
      <c r="K95" s="18">
        <f t="shared" si="90"/>
        <v>28.47</v>
      </c>
      <c r="L95" s="18">
        <f t="shared" si="91"/>
        <v>0.2847</v>
      </c>
      <c r="M95" s="13" t="s">
        <v>73</v>
      </c>
      <c r="N95" s="13"/>
      <c r="O95" s="18">
        <f t="shared" si="92"/>
        <v>0.594663659042576</v>
      </c>
      <c r="P95" s="18">
        <f t="shared" si="79"/>
        <v>0.100151888674337</v>
      </c>
      <c r="Q95" s="24">
        <f t="shared" si="80"/>
        <v>0.0260394910553276</v>
      </c>
      <c r="R95" s="18">
        <f t="shared" si="81"/>
        <v>0.074022</v>
      </c>
      <c r="S95" s="25">
        <f t="shared" si="82"/>
        <v>0.351780430889839</v>
      </c>
      <c r="T95" s="3">
        <v>0.01</v>
      </c>
      <c r="U95" s="26">
        <f t="shared" si="83"/>
        <v>0.00351780430889839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4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5"/>
        <v>0.0075</v>
      </c>
      <c r="AT95" s="2">
        <f t="shared" si="93"/>
        <v>0.0134678043088984</v>
      </c>
      <c r="AU95" s="29">
        <f t="shared" si="94"/>
        <v>28.47</v>
      </c>
      <c r="AV95" s="1">
        <f t="shared" si="86"/>
        <v>0.26</v>
      </c>
      <c r="AW95" s="2">
        <f t="shared" si="87"/>
        <v>0.0275</v>
      </c>
      <c r="AX95" s="1">
        <f t="shared" si="95"/>
        <v>18.3681369594441</v>
      </c>
      <c r="AZ95" s="2">
        <f t="shared" si="88"/>
        <v>0.00583333333333333</v>
      </c>
      <c r="BA95" s="1">
        <f t="shared" si="96"/>
        <v>3.89627147624573</v>
      </c>
    </row>
    <row r="96" spans="1:53">
      <c r="A96" s="13"/>
      <c r="B96" s="13"/>
      <c r="C96" s="16">
        <v>6</v>
      </c>
      <c r="D96" s="19">
        <v>21.6637282406667</v>
      </c>
      <c r="E96" s="20">
        <f t="shared" si="89"/>
        <v>18.5641248550323</v>
      </c>
      <c r="F96" s="16" t="s">
        <v>73</v>
      </c>
      <c r="G96" s="13">
        <v>7</v>
      </c>
      <c r="H96" s="18">
        <f t="shared" si="76"/>
        <v>21.6637282406667</v>
      </c>
      <c r="I96" s="18">
        <f t="shared" si="77"/>
        <v>294.813728240667</v>
      </c>
      <c r="J96" s="18">
        <f t="shared" si="78"/>
        <v>0.239217741417404</v>
      </c>
      <c r="K96" s="18">
        <f t="shared" si="90"/>
        <v>28.47</v>
      </c>
      <c r="L96" s="18">
        <f t="shared" si="91"/>
        <v>0.2847</v>
      </c>
      <c r="M96" s="13" t="s">
        <v>73</v>
      </c>
      <c r="N96" s="13"/>
      <c r="O96" s="18">
        <f t="shared" si="92"/>
        <v>0.779211770368239</v>
      </c>
      <c r="P96" s="18">
        <f t="shared" si="79"/>
        <v>0.186401279793347</v>
      </c>
      <c r="Q96" s="24">
        <f t="shared" si="80"/>
        <v>0.0484643327462702</v>
      </c>
      <c r="R96" s="18">
        <f t="shared" si="81"/>
        <v>0.074022</v>
      </c>
      <c r="S96" s="25">
        <f t="shared" si="82"/>
        <v>0.654728766397425</v>
      </c>
      <c r="T96" s="3">
        <v>0.01</v>
      </c>
      <c r="U96" s="26">
        <f t="shared" si="83"/>
        <v>0.00654728766397425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4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5"/>
        <v>0.0075</v>
      </c>
      <c r="AT96" s="2">
        <f t="shared" si="93"/>
        <v>0.0164972876639742</v>
      </c>
      <c r="AU96" s="29">
        <f t="shared" si="94"/>
        <v>28.47</v>
      </c>
      <c r="AV96" s="1">
        <f t="shared" si="86"/>
        <v>0.26</v>
      </c>
      <c r="AW96" s="2">
        <f t="shared" si="87"/>
        <v>0.0275</v>
      </c>
      <c r="AX96" s="1">
        <f t="shared" si="95"/>
        <v>22.4999140410002</v>
      </c>
      <c r="AZ96" s="2">
        <f t="shared" si="88"/>
        <v>0.00583333333333333</v>
      </c>
      <c r="BA96" s="1">
        <f t="shared" si="96"/>
        <v>4.77270903900005</v>
      </c>
    </row>
    <row r="97" spans="1:53">
      <c r="A97" s="13"/>
      <c r="B97" s="13"/>
      <c r="C97" s="16">
        <v>7</v>
      </c>
      <c r="D97" s="19">
        <v>23.9121417751613</v>
      </c>
      <c r="E97" s="20">
        <f t="shared" si="89"/>
        <v>21.6637282406667</v>
      </c>
      <c r="F97" s="16" t="s">
        <v>73</v>
      </c>
      <c r="G97" s="13">
        <v>8</v>
      </c>
      <c r="H97" s="18">
        <f t="shared" si="76"/>
        <v>23.9121417751613</v>
      </c>
      <c r="I97" s="18">
        <f t="shared" si="77"/>
        <v>297.062141775161</v>
      </c>
      <c r="J97" s="18">
        <f t="shared" si="78"/>
        <v>0.307154046134688</v>
      </c>
      <c r="K97" s="18">
        <f t="shared" si="90"/>
        <v>28.47</v>
      </c>
      <c r="L97" s="18">
        <f t="shared" si="91"/>
        <v>0.2847</v>
      </c>
      <c r="M97" s="13" t="s">
        <v>73</v>
      </c>
      <c r="N97" s="13"/>
      <c r="O97" s="18">
        <f t="shared" si="92"/>
        <v>0.877510490574892</v>
      </c>
      <c r="P97" s="18">
        <f t="shared" si="79"/>
        <v>0.269530897705713</v>
      </c>
      <c r="Q97" s="24">
        <f t="shared" si="80"/>
        <v>0.0700780334034854</v>
      </c>
      <c r="R97" s="18">
        <f t="shared" si="81"/>
        <v>0.074022</v>
      </c>
      <c r="S97" s="25">
        <f t="shared" si="82"/>
        <v>0.946718994400117</v>
      </c>
      <c r="T97" s="3">
        <v>0.01</v>
      </c>
      <c r="U97" s="26">
        <f t="shared" si="83"/>
        <v>0.00946718994400117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4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5"/>
        <v>0.0075</v>
      </c>
      <c r="AT97" s="2">
        <f t="shared" si="93"/>
        <v>0.0194171899440012</v>
      </c>
      <c r="AU97" s="29">
        <f t="shared" si="94"/>
        <v>28.47</v>
      </c>
      <c r="AV97" s="1">
        <f t="shared" si="86"/>
        <v>0.26</v>
      </c>
      <c r="AW97" s="2">
        <f t="shared" si="87"/>
        <v>0.0275</v>
      </c>
      <c r="AX97" s="1">
        <f t="shared" si="95"/>
        <v>26.4822383870922</v>
      </c>
      <c r="AZ97" s="2">
        <f t="shared" si="88"/>
        <v>0.00583333333333333</v>
      </c>
      <c r="BA97" s="1">
        <f t="shared" si="96"/>
        <v>5.6174445063529</v>
      </c>
    </row>
    <row r="98" spans="1:53">
      <c r="A98" s="13"/>
      <c r="B98" s="13"/>
      <c r="C98" s="16">
        <v>8</v>
      </c>
      <c r="D98" s="19">
        <v>22.8297559480645</v>
      </c>
      <c r="E98" s="20">
        <f t="shared" si="89"/>
        <v>23.9121417751613</v>
      </c>
      <c r="F98" s="16" t="s">
        <v>73</v>
      </c>
      <c r="G98" s="13">
        <v>9</v>
      </c>
      <c r="H98" s="18">
        <f t="shared" si="76"/>
        <v>22.8297559480645</v>
      </c>
      <c r="I98" s="18">
        <f t="shared" si="77"/>
        <v>295.979755948064</v>
      </c>
      <c r="J98" s="18">
        <f t="shared" si="78"/>
        <v>0.272458269137493</v>
      </c>
      <c r="K98" s="18">
        <f t="shared" si="90"/>
        <v>28.47</v>
      </c>
      <c r="L98" s="18">
        <f t="shared" si="91"/>
        <v>0.2847</v>
      </c>
      <c r="M98" s="13" t="s">
        <v>73</v>
      </c>
      <c r="N98" s="13"/>
      <c r="O98" s="18">
        <f t="shared" si="92"/>
        <v>0.892679592869178</v>
      </c>
      <c r="P98" s="18">
        <f t="shared" si="79"/>
        <v>0.243217936767498</v>
      </c>
      <c r="Q98" s="24">
        <f t="shared" si="80"/>
        <v>0.0632366635595495</v>
      </c>
      <c r="R98" s="18">
        <f t="shared" si="81"/>
        <v>0.074022</v>
      </c>
      <c r="S98" s="25">
        <f t="shared" si="82"/>
        <v>0.854295527809969</v>
      </c>
      <c r="T98" s="3">
        <v>0.01</v>
      </c>
      <c r="U98" s="26">
        <f t="shared" si="83"/>
        <v>0.00854295527809969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4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5"/>
        <v>0.0075</v>
      </c>
      <c r="AT98" s="2">
        <f t="shared" si="93"/>
        <v>0.0184929552780997</v>
      </c>
      <c r="AU98" s="29">
        <f t="shared" si="94"/>
        <v>28.47</v>
      </c>
      <c r="AV98" s="1">
        <f t="shared" si="86"/>
        <v>0.26</v>
      </c>
      <c r="AW98" s="2">
        <f t="shared" si="87"/>
        <v>0.0275</v>
      </c>
      <c r="AX98" s="1">
        <f t="shared" si="95"/>
        <v>25.221715993347</v>
      </c>
      <c r="AZ98" s="2">
        <f t="shared" si="88"/>
        <v>0.00583333333333333</v>
      </c>
      <c r="BA98" s="1">
        <f t="shared" si="96"/>
        <v>5.35006096828573</v>
      </c>
    </row>
    <row r="99" spans="1:53">
      <c r="A99" s="13"/>
      <c r="B99" s="13"/>
      <c r="C99" s="16">
        <v>9</v>
      </c>
      <c r="D99" s="19">
        <v>17.5129186406667</v>
      </c>
      <c r="E99" s="20">
        <f t="shared" si="89"/>
        <v>22.8297559480645</v>
      </c>
      <c r="F99" s="16" t="s">
        <v>73</v>
      </c>
      <c r="G99" s="13">
        <v>10</v>
      </c>
      <c r="H99" s="18">
        <f t="shared" si="76"/>
        <v>17.5129186406667</v>
      </c>
      <c r="I99" s="18">
        <f t="shared" si="77"/>
        <v>290.662918640667</v>
      </c>
      <c r="J99" s="18">
        <f t="shared" si="78"/>
        <v>0.149266533462203</v>
      </c>
      <c r="K99" s="18">
        <f t="shared" si="90"/>
        <v>28.47</v>
      </c>
      <c r="L99" s="18">
        <f t="shared" si="91"/>
        <v>0.2847</v>
      </c>
      <c r="M99" s="13" t="s">
        <v>73</v>
      </c>
      <c r="N99" s="13"/>
      <c r="O99" s="18">
        <f t="shared" si="92"/>
        <v>0.93416165610168</v>
      </c>
      <c r="P99" s="18">
        <f t="shared" si="79"/>
        <v>0.139439072099608</v>
      </c>
      <c r="Q99" s="24">
        <f t="shared" si="80"/>
        <v>0.0362541587458982</v>
      </c>
      <c r="R99" s="18">
        <f t="shared" si="81"/>
        <v>0.074022</v>
      </c>
      <c r="S99" s="25">
        <f t="shared" si="82"/>
        <v>0.489775455214642</v>
      </c>
      <c r="T99" s="3">
        <v>0.01</v>
      </c>
      <c r="U99" s="26">
        <f t="shared" si="83"/>
        <v>0.00489775455214642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4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5"/>
        <v>0.005</v>
      </c>
      <c r="AT99" s="2">
        <f t="shared" si="93"/>
        <v>0.0103877545521464</v>
      </c>
      <c r="AU99" s="29">
        <f t="shared" si="94"/>
        <v>28.47</v>
      </c>
      <c r="AV99" s="1">
        <f t="shared" si="86"/>
        <v>0.26</v>
      </c>
      <c r="AW99" s="2">
        <f t="shared" si="87"/>
        <v>0.0275</v>
      </c>
      <c r="AX99" s="1">
        <f t="shared" si="95"/>
        <v>14.1673946204317</v>
      </c>
      <c r="AZ99" s="2">
        <f t="shared" si="88"/>
        <v>0.00583333333333333</v>
      </c>
      <c r="BA99" s="1">
        <f t="shared" si="96"/>
        <v>3.00520491948552</v>
      </c>
    </row>
    <row r="100" spans="1:53">
      <c r="A100" s="13"/>
      <c r="B100" s="13"/>
      <c r="C100" s="16">
        <v>10</v>
      </c>
      <c r="D100" s="19">
        <v>11.1062261582581</v>
      </c>
      <c r="E100" s="20">
        <f t="shared" si="89"/>
        <v>17.5129186406667</v>
      </c>
      <c r="F100" s="16" t="s">
        <v>73</v>
      </c>
      <c r="G100" s="13">
        <v>11</v>
      </c>
      <c r="H100" s="18">
        <f t="shared" si="76"/>
        <v>11.1062261582581</v>
      </c>
      <c r="I100" s="18">
        <f t="shared" si="77"/>
        <v>284.256226158258</v>
      </c>
      <c r="J100" s="18">
        <f t="shared" si="78"/>
        <v>0.0701564800579194</v>
      </c>
      <c r="K100" s="18">
        <f t="shared" si="90"/>
        <v>28.47</v>
      </c>
      <c r="L100" s="18">
        <f t="shared" si="91"/>
        <v>0.2847</v>
      </c>
      <c r="M100" s="13" t="s">
        <v>75</v>
      </c>
      <c r="N100" s="18">
        <f>(O99-P99)*$C$22/100</f>
        <v>0.754986454801968</v>
      </c>
      <c r="O100" s="18">
        <f t="shared" si="92"/>
        <v>0.324436129200104</v>
      </c>
      <c r="P100" s="18">
        <f t="shared" si="79"/>
        <v>0.0227612968282956</v>
      </c>
      <c r="Q100" s="24">
        <f t="shared" si="80"/>
        <v>0.00591793717535686</v>
      </c>
      <c r="R100" s="18">
        <f t="shared" si="81"/>
        <v>0.074022</v>
      </c>
      <c r="S100" s="25">
        <f t="shared" si="82"/>
        <v>0.0799483555612772</v>
      </c>
      <c r="T100" s="3">
        <v>0.01</v>
      </c>
      <c r="U100" s="26">
        <f t="shared" si="83"/>
        <v>0.000799483555612772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4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5"/>
        <v>0.005</v>
      </c>
      <c r="AT100" s="2">
        <f t="shared" si="93"/>
        <v>0.00628948355561277</v>
      </c>
      <c r="AU100" s="29">
        <f t="shared" si="94"/>
        <v>28.47</v>
      </c>
      <c r="AV100" s="1">
        <f t="shared" si="86"/>
        <v>0.26</v>
      </c>
      <c r="AW100" s="2">
        <f t="shared" si="87"/>
        <v>0.0275</v>
      </c>
      <c r="AX100" s="1">
        <f t="shared" si="95"/>
        <v>8.5779457960595</v>
      </c>
      <c r="AZ100" s="2">
        <f t="shared" si="88"/>
        <v>0.00583333333333333</v>
      </c>
      <c r="BA100" s="1">
        <f t="shared" si="96"/>
        <v>1.8195642597702</v>
      </c>
    </row>
    <row r="101" spans="1:54">
      <c r="A101" s="13"/>
      <c r="B101" s="13"/>
      <c r="C101" s="16">
        <v>11</v>
      </c>
      <c r="D101" s="19">
        <v>0.199451971666667</v>
      </c>
      <c r="E101" s="20">
        <f t="shared" si="89"/>
        <v>11.1062261582581</v>
      </c>
      <c r="F101" s="16" t="s">
        <v>75</v>
      </c>
      <c r="G101" s="13">
        <v>12</v>
      </c>
      <c r="H101" s="18">
        <f t="shared" si="76"/>
        <v>0.199451971666667</v>
      </c>
      <c r="I101" s="18">
        <f t="shared" si="77"/>
        <v>273.349451971667</v>
      </c>
      <c r="J101" s="18">
        <f t="shared" si="78"/>
        <v>0.0178855747735963</v>
      </c>
      <c r="K101" s="18">
        <f t="shared" si="90"/>
        <v>28.47</v>
      </c>
      <c r="L101" s="18">
        <f t="shared" si="91"/>
        <v>0.2847</v>
      </c>
      <c r="M101" s="13" t="s">
        <v>73</v>
      </c>
      <c r="N101" s="13"/>
      <c r="O101" s="18">
        <f t="shared" si="92"/>
        <v>0.586374832371808</v>
      </c>
      <c r="P101" s="18">
        <f t="shared" si="79"/>
        <v>0.010487650909741</v>
      </c>
      <c r="Q101" s="24">
        <f t="shared" si="80"/>
        <v>0.00272678923653265</v>
      </c>
      <c r="R101" s="18">
        <f t="shared" si="81"/>
        <v>0.074022</v>
      </c>
      <c r="S101" s="25">
        <f t="shared" si="82"/>
        <v>0.0368375514918896</v>
      </c>
      <c r="T101" s="3">
        <v>0.01</v>
      </c>
      <c r="U101" s="26">
        <f t="shared" si="83"/>
        <v>0.000368375514918896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4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5"/>
        <v>0.005</v>
      </c>
      <c r="AT101" s="2">
        <f t="shared" si="93"/>
        <v>0.0058583755149189</v>
      </c>
      <c r="AU101" s="29">
        <f t="shared" si="94"/>
        <v>28.47</v>
      </c>
      <c r="AV101" s="1">
        <f t="shared" si="86"/>
        <v>0.26</v>
      </c>
      <c r="AW101" s="2">
        <f t="shared" si="87"/>
        <v>0.0275</v>
      </c>
      <c r="AX101" s="1">
        <f t="shared" si="95"/>
        <v>7.98997678833115</v>
      </c>
      <c r="AY101" s="1">
        <f>SUM(AX90:AX101)</f>
        <v>171.026572888773</v>
      </c>
      <c r="AZ101" s="2">
        <f t="shared" si="88"/>
        <v>0.00583333333333333</v>
      </c>
      <c r="BA101" s="1">
        <f t="shared" si="96"/>
        <v>1.69484356116115</v>
      </c>
      <c r="BB101" s="1">
        <f>SUM(BA90:BA101)</f>
        <v>36.2783639461034</v>
      </c>
    </row>
    <row r="102" spans="1:19">
      <c r="A102" s="13"/>
      <c r="B102" s="13"/>
      <c r="C102" s="16">
        <v>12</v>
      </c>
      <c r="D102" s="19">
        <v>-3.52923313796774</v>
      </c>
      <c r="E102" s="20">
        <f t="shared" si="89"/>
        <v>0.199451971666667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</sheetData>
  <mergeCells count="65">
    <mergeCell ref="R1:W1"/>
    <mergeCell ref="X1:Z1"/>
    <mergeCell ref="AA1:AC1"/>
    <mergeCell ref="AD1:AF1"/>
    <mergeCell ref="AG1:AI1"/>
    <mergeCell ref="AJ1:AO1"/>
    <mergeCell ref="A7:B7"/>
    <mergeCell ref="A8:B8"/>
    <mergeCell ref="A9:B9"/>
    <mergeCell ref="A10:B10"/>
    <mergeCell ref="R10:S10"/>
    <mergeCell ref="U10:V10"/>
    <mergeCell ref="X10:Y10"/>
    <mergeCell ref="AA10:AB10"/>
    <mergeCell ref="AD10:AE10"/>
    <mergeCell ref="AG10:AH10"/>
    <mergeCell ref="AJ10:AN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pane xSplit="4" topLeftCell="E1" activePane="topRight" state="frozen"/>
      <selection/>
      <selection pane="topRight" activeCell="AT44" sqref="AT44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48.1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940.209679837703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3927.83243692752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0.25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2.724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0.76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(AV38+AV53+AY69+AY85+AY101+BB101+AG69)</f>
        <v>113149473.26759</v>
      </c>
      <c r="J14" s="14" t="s">
        <v>22</v>
      </c>
      <c r="K14" s="14">
        <f>I14/(10000*1000)</f>
        <v>11.314947326759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64629004.137463</v>
      </c>
      <c r="J15" s="14" t="s">
        <v>22</v>
      </c>
      <c r="K15" s="14">
        <f>I15/(10000*1000)</f>
        <v>6.4629004137463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5</v>
      </c>
      <c r="E27" s="16"/>
      <c r="F27" s="16"/>
      <c r="G27" s="13">
        <v>1</v>
      </c>
      <c r="H27" s="18">
        <f t="shared" ref="H27:H38" si="0">E28</f>
        <v>5</v>
      </c>
      <c r="I27" s="18">
        <f t="shared" ref="I27:I38" si="1">H27+273.15</f>
        <v>278.15</v>
      </c>
      <c r="J27" s="18">
        <f t="shared" ref="J27:J38" si="2">EXP(($C$16*(I27-$C$14))/($C$17*I27*$C$14))</f>
        <v>0.0330744063381255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0.0368831263493327</v>
      </c>
      <c r="Q27" s="24">
        <f t="shared" ref="Q27:Q38" si="6">P27*$B$29</f>
        <v>0.00442597516191993</v>
      </c>
      <c r="R27" s="18">
        <f t="shared" ref="R27:R38" si="7">L27*$B$29</f>
        <v>0.133818733333333</v>
      </c>
      <c r="S27" s="25">
        <f t="shared" ref="S27:S38" si="8">Q27/R27</f>
        <v>0.0330744063381255</v>
      </c>
      <c r="T27" s="3">
        <v>0.01</v>
      </c>
      <c r="U27" s="26">
        <f t="shared" ref="U27:U38" si="9">S27*T27</f>
        <v>0.000330744063381255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0.0297807440633813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4.00833333333333</v>
      </c>
      <c r="AU27" s="1">
        <f t="shared" ref="AU27:AU38" si="17">AT27*10000*AS27*0.67*AR27*AQ27</f>
        <v>10702.644301159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3.96614630370968</v>
      </c>
      <c r="E28" s="20">
        <f t="shared" ref="E28:E39" si="18">D27</f>
        <v>5</v>
      </c>
      <c r="F28" s="16" t="s">
        <v>73</v>
      </c>
      <c r="G28" s="13">
        <v>2</v>
      </c>
      <c r="H28" s="18">
        <f t="shared" si="0"/>
        <v>3.96614630370968</v>
      </c>
      <c r="I28" s="18">
        <f t="shared" si="1"/>
        <v>277.11614630371</v>
      </c>
      <c r="J28" s="18">
        <f t="shared" si="2"/>
        <v>0.0290251453201786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2.19342909587289</v>
      </c>
      <c r="P28" s="18">
        <f t="shared" si="5"/>
        <v>0.0636645982572186</v>
      </c>
      <c r="Q28" s="24">
        <f t="shared" si="6"/>
        <v>0.00763975179086623</v>
      </c>
      <c r="R28" s="18">
        <f t="shared" si="7"/>
        <v>0.133818733333333</v>
      </c>
      <c r="S28" s="25">
        <f t="shared" si="8"/>
        <v>0.0570903011900145</v>
      </c>
      <c r="T28" s="3">
        <v>0.01</v>
      </c>
      <c r="U28" s="26">
        <f t="shared" si="9"/>
        <v>0.000570903011900145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0.0224709030119001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4.00833333333333</v>
      </c>
      <c r="AU28" s="1">
        <f t="shared" si="17"/>
        <v>8075.62368322187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5.27021857992857</v>
      </c>
      <c r="E29" s="20">
        <f t="shared" si="18"/>
        <v>3.96614630370968</v>
      </c>
      <c r="F29" s="16" t="s">
        <v>73</v>
      </c>
      <c r="G29" s="13">
        <v>3</v>
      </c>
      <c r="H29" s="18">
        <f t="shared" si="0"/>
        <v>5.27021857992857</v>
      </c>
      <c r="I29" s="18">
        <f t="shared" si="1"/>
        <v>278.420218579929</v>
      </c>
      <c r="J29" s="18">
        <f t="shared" si="2"/>
        <v>0.0342173939357551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3.24492060872678</v>
      </c>
      <c r="P29" s="18">
        <f t="shared" si="5"/>
        <v>0.111032726759055</v>
      </c>
      <c r="Q29" s="24">
        <f t="shared" si="6"/>
        <v>0.0133239272110865</v>
      </c>
      <c r="R29" s="18">
        <f t="shared" si="7"/>
        <v>0.133818733333333</v>
      </c>
      <c r="S29" s="25">
        <f t="shared" si="8"/>
        <v>0.0995669804906728</v>
      </c>
      <c r="T29" s="3">
        <v>0.01</v>
      </c>
      <c r="U29" s="26">
        <f t="shared" si="9"/>
        <v>0.000995669804906728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0.0228956698049067</v>
      </c>
      <c r="AR29" s="29">
        <f t="shared" si="15"/>
        <v>111.515611111111</v>
      </c>
      <c r="AS29" s="1">
        <f t="shared" si="16"/>
        <v>0.12</v>
      </c>
      <c r="AT29" s="2">
        <f t="shared" si="20"/>
        <v>4.00833333333333</v>
      </c>
      <c r="AU29" s="1">
        <f t="shared" si="17"/>
        <v>8228.27695094474</v>
      </c>
    </row>
    <row r="30" s="1" customFormat="1" spans="1:47">
      <c r="A30" s="13"/>
      <c r="B30" s="13"/>
      <c r="C30" s="16">
        <v>3</v>
      </c>
      <c r="D30" s="19">
        <v>9.92567813225806</v>
      </c>
      <c r="E30" s="20">
        <f t="shared" si="18"/>
        <v>5.27021857992857</v>
      </c>
      <c r="F30" s="16" t="s">
        <v>73</v>
      </c>
      <c r="G30" s="13">
        <v>4</v>
      </c>
      <c r="H30" s="18">
        <f t="shared" si="0"/>
        <v>9.92567813225806</v>
      </c>
      <c r="I30" s="18">
        <f t="shared" si="1"/>
        <v>283.075678132258</v>
      </c>
      <c r="J30" s="18">
        <f t="shared" si="2"/>
        <v>0.0608174037291609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4.24904399307884</v>
      </c>
      <c r="P30" s="18">
        <f t="shared" si="5"/>
        <v>0.258415823990042</v>
      </c>
      <c r="Q30" s="24">
        <f t="shared" si="6"/>
        <v>0.031009898878805</v>
      </c>
      <c r="R30" s="18">
        <f t="shared" si="7"/>
        <v>0.133818733333333</v>
      </c>
      <c r="S30" s="25">
        <f t="shared" si="8"/>
        <v>0.231730626246188</v>
      </c>
      <c r="T30" s="3">
        <v>0.01</v>
      </c>
      <c r="U30" s="26">
        <f t="shared" si="9"/>
        <v>0.00231730626246188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0.0242173062624619</v>
      </c>
      <c r="AR30" s="29">
        <f t="shared" si="15"/>
        <v>111.515611111111</v>
      </c>
      <c r="AS30" s="1">
        <f t="shared" si="16"/>
        <v>0.12</v>
      </c>
      <c r="AT30" s="2">
        <f t="shared" si="20"/>
        <v>4.00833333333333</v>
      </c>
      <c r="AU30" s="1">
        <f t="shared" si="17"/>
        <v>8703.24845839104</v>
      </c>
    </row>
    <row r="31" s="1" customFormat="1" spans="1:47">
      <c r="A31" s="13"/>
      <c r="B31" s="13"/>
      <c r="C31" s="16">
        <v>4</v>
      </c>
      <c r="D31" s="19">
        <v>14.7407584389333</v>
      </c>
      <c r="E31" s="20">
        <f t="shared" si="18"/>
        <v>9.92567813225806</v>
      </c>
      <c r="F31" s="16" t="s">
        <v>73</v>
      </c>
      <c r="G31" s="13">
        <v>5</v>
      </c>
      <c r="H31" s="18">
        <f t="shared" si="0"/>
        <v>14.7407584389333</v>
      </c>
      <c r="I31" s="18">
        <f t="shared" si="1"/>
        <v>287.890758438933</v>
      </c>
      <c r="J31" s="18">
        <f t="shared" si="2"/>
        <v>0.108112126838562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3.79109676063436</v>
      </c>
      <c r="O31" s="18">
        <f t="shared" si="19"/>
        <v>1.31468751956555</v>
      </c>
      <c r="P31" s="18">
        <f t="shared" si="5"/>
        <v>0.142133663868345</v>
      </c>
      <c r="Q31" s="24">
        <f t="shared" si="6"/>
        <v>0.0170560396642014</v>
      </c>
      <c r="R31" s="18">
        <f t="shared" si="7"/>
        <v>0.133818733333333</v>
      </c>
      <c r="S31" s="25">
        <f t="shared" si="8"/>
        <v>0.1274562928474</v>
      </c>
      <c r="T31" s="3">
        <v>0.01</v>
      </c>
      <c r="U31" s="26">
        <f t="shared" si="9"/>
        <v>0.001274562928474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0.030724562928474</v>
      </c>
      <c r="AR31" s="29">
        <f t="shared" si="15"/>
        <v>111.515611111111</v>
      </c>
      <c r="AS31" s="1">
        <f t="shared" si="16"/>
        <v>0.12</v>
      </c>
      <c r="AT31" s="2">
        <f t="shared" si="20"/>
        <v>4.00833333333333</v>
      </c>
      <c r="AU31" s="1">
        <f t="shared" si="17"/>
        <v>11041.8352084216</v>
      </c>
    </row>
    <row r="32" s="1" customFormat="1" spans="1:47">
      <c r="A32" s="13"/>
      <c r="B32" s="13"/>
      <c r="C32" s="16">
        <v>5</v>
      </c>
      <c r="D32" s="19">
        <v>20.4786637183871</v>
      </c>
      <c r="E32" s="20">
        <f t="shared" si="18"/>
        <v>14.7407584389333</v>
      </c>
      <c r="F32" s="16" t="s">
        <v>75</v>
      </c>
      <c r="G32" s="13">
        <v>6</v>
      </c>
      <c r="H32" s="18">
        <f t="shared" si="0"/>
        <v>20.4786637183871</v>
      </c>
      <c r="I32" s="18">
        <f t="shared" si="1"/>
        <v>293.628663718387</v>
      </c>
      <c r="J32" s="18">
        <f t="shared" si="2"/>
        <v>0.209365154777422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2.28770996680832</v>
      </c>
      <c r="P32" s="18">
        <f t="shared" si="5"/>
        <v>0.478966751286674</v>
      </c>
      <c r="Q32" s="24">
        <f t="shared" si="6"/>
        <v>0.0574760101544009</v>
      </c>
      <c r="R32" s="18">
        <f t="shared" si="7"/>
        <v>0.133818733333333</v>
      </c>
      <c r="S32" s="25">
        <f t="shared" si="8"/>
        <v>0.429506457898029</v>
      </c>
      <c r="T32" s="3">
        <v>0.01</v>
      </c>
      <c r="U32" s="26">
        <f t="shared" si="9"/>
        <v>0.00429506457898029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0.0337450645789803</v>
      </c>
      <c r="AR32" s="29">
        <f t="shared" si="15"/>
        <v>111.515611111111</v>
      </c>
      <c r="AS32" s="1">
        <f t="shared" si="16"/>
        <v>0.12</v>
      </c>
      <c r="AT32" s="2">
        <f t="shared" si="20"/>
        <v>4.00833333333333</v>
      </c>
      <c r="AU32" s="1">
        <f t="shared" si="17"/>
        <v>12127.3471992446</v>
      </c>
    </row>
    <row r="33" s="1" customFormat="1" spans="1:47">
      <c r="A33" s="13"/>
      <c r="B33" s="13"/>
      <c r="C33" s="16">
        <v>6</v>
      </c>
      <c r="D33" s="19">
        <v>24.0530089623333</v>
      </c>
      <c r="E33" s="20">
        <f t="shared" si="18"/>
        <v>20.4786637183871</v>
      </c>
      <c r="F33" s="16" t="s">
        <v>73</v>
      </c>
      <c r="G33" s="13">
        <v>7</v>
      </c>
      <c r="H33" s="18">
        <f t="shared" si="0"/>
        <v>24.0530089623333</v>
      </c>
      <c r="I33" s="18">
        <f t="shared" si="1"/>
        <v>297.203008962333</v>
      </c>
      <c r="J33" s="18">
        <f t="shared" si="2"/>
        <v>0.311963095057967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2.92389932663275</v>
      </c>
      <c r="P33" s="18">
        <f t="shared" si="5"/>
        <v>0.912148683574259</v>
      </c>
      <c r="Q33" s="24">
        <f t="shared" si="6"/>
        <v>0.109457842028911</v>
      </c>
      <c r="R33" s="18">
        <f t="shared" si="7"/>
        <v>0.133818733333333</v>
      </c>
      <c r="S33" s="25">
        <f t="shared" si="8"/>
        <v>0.817956046230531</v>
      </c>
      <c r="T33" s="3">
        <v>0.01</v>
      </c>
      <c r="U33" s="26">
        <f t="shared" si="9"/>
        <v>0.00817956046230531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0.0430795604623053</v>
      </c>
      <c r="AR33" s="29">
        <f t="shared" si="15"/>
        <v>111.515611111111</v>
      </c>
      <c r="AS33" s="1">
        <f t="shared" si="16"/>
        <v>0.12</v>
      </c>
      <c r="AT33" s="2">
        <f t="shared" si="20"/>
        <v>4.00833333333333</v>
      </c>
      <c r="AU33" s="1">
        <f t="shared" si="17"/>
        <v>15481.9910240342</v>
      </c>
    </row>
    <row r="34" s="1" customFormat="1" spans="1:47">
      <c r="A34" s="13"/>
      <c r="B34" s="13"/>
      <c r="C34" s="16">
        <v>7</v>
      </c>
      <c r="D34" s="19">
        <v>26.3185685448387</v>
      </c>
      <c r="E34" s="20">
        <f t="shared" si="18"/>
        <v>24.0530089623333</v>
      </c>
      <c r="F34" s="16" t="s">
        <v>73</v>
      </c>
      <c r="G34" s="13">
        <v>8</v>
      </c>
      <c r="H34" s="18">
        <f t="shared" si="0"/>
        <v>26.3185685448387</v>
      </c>
      <c r="I34" s="18">
        <f t="shared" si="1"/>
        <v>299.468568544839</v>
      </c>
      <c r="J34" s="18">
        <f t="shared" si="2"/>
        <v>0.399707762512672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3.12690675416961</v>
      </c>
      <c r="P34" s="18">
        <f t="shared" si="5"/>
        <v>1.24984890229489</v>
      </c>
      <c r="Q34" s="24">
        <f t="shared" si="6"/>
        <v>0.149981868275387</v>
      </c>
      <c r="R34" s="18">
        <f t="shared" si="7"/>
        <v>0.133818733333333</v>
      </c>
      <c r="S34" s="25">
        <f t="shared" si="8"/>
        <v>1.12078379864643</v>
      </c>
      <c r="T34" s="3">
        <v>0.01</v>
      </c>
      <c r="U34" s="26">
        <f t="shared" si="9"/>
        <v>0.0112078379864643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0.0461078379864643</v>
      </c>
      <c r="AR34" s="29">
        <f t="shared" si="15"/>
        <v>111.515611111111</v>
      </c>
      <c r="AS34" s="1">
        <f t="shared" si="16"/>
        <v>0.12</v>
      </c>
      <c r="AT34" s="2">
        <f t="shared" si="20"/>
        <v>4.00833333333333</v>
      </c>
      <c r="AU34" s="1">
        <f t="shared" si="17"/>
        <v>16570.2975189052</v>
      </c>
    </row>
    <row r="35" s="1" customFormat="1" spans="1:47">
      <c r="A35" s="13"/>
      <c r="B35" s="13"/>
      <c r="C35" s="16">
        <v>8</v>
      </c>
      <c r="D35" s="19">
        <v>26.6895548625806</v>
      </c>
      <c r="E35" s="20">
        <f t="shared" si="18"/>
        <v>26.3185685448387</v>
      </c>
      <c r="F35" s="16" t="s">
        <v>73</v>
      </c>
      <c r="G35" s="13">
        <v>9</v>
      </c>
      <c r="H35" s="18">
        <f t="shared" si="0"/>
        <v>26.6895548625806</v>
      </c>
      <c r="I35" s="18">
        <f t="shared" si="1"/>
        <v>299.839554862581</v>
      </c>
      <c r="J35" s="18">
        <f t="shared" si="2"/>
        <v>0.416115203605114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2.99221396298582</v>
      </c>
      <c r="P35" s="18">
        <f t="shared" si="5"/>
        <v>1.24510572243791</v>
      </c>
      <c r="Q35" s="24">
        <f t="shared" si="6"/>
        <v>0.149412686692549</v>
      </c>
      <c r="R35" s="18">
        <f t="shared" si="7"/>
        <v>0.133818733333333</v>
      </c>
      <c r="S35" s="25">
        <f t="shared" si="8"/>
        <v>1.11653042119576</v>
      </c>
      <c r="T35" s="3">
        <v>0.01</v>
      </c>
      <c r="U35" s="26">
        <f t="shared" si="9"/>
        <v>0.0111653042119576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0.0460653042119576</v>
      </c>
      <c r="AR35" s="29">
        <f t="shared" si="15"/>
        <v>111.515611111111</v>
      </c>
      <c r="AS35" s="1">
        <f t="shared" si="16"/>
        <v>0.12</v>
      </c>
      <c r="AT35" s="2">
        <f t="shared" si="20"/>
        <v>4.00833333333333</v>
      </c>
      <c r="AU35" s="1">
        <f t="shared" si="17"/>
        <v>16555.0116731801</v>
      </c>
    </row>
    <row r="36" s="1" customFormat="1" spans="1:47">
      <c r="A36" s="13"/>
      <c r="B36" s="13"/>
      <c r="C36" s="16">
        <v>9</v>
      </c>
      <c r="D36" s="19">
        <v>22.7626123146667</v>
      </c>
      <c r="E36" s="20">
        <f t="shared" si="18"/>
        <v>26.6895548625806</v>
      </c>
      <c r="F36" s="16" t="s">
        <v>73</v>
      </c>
      <c r="G36" s="13">
        <v>10</v>
      </c>
      <c r="H36" s="18">
        <f t="shared" si="0"/>
        <v>22.7626123146667</v>
      </c>
      <c r="I36" s="18">
        <f t="shared" si="1"/>
        <v>295.912612314667</v>
      </c>
      <c r="J36" s="18">
        <f t="shared" si="2"/>
        <v>0.270432102096151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2.86226435165902</v>
      </c>
      <c r="P36" s="18">
        <f t="shared" si="5"/>
        <v>0.774048165374026</v>
      </c>
      <c r="Q36" s="24">
        <f t="shared" si="6"/>
        <v>0.0928857798448832</v>
      </c>
      <c r="R36" s="18">
        <f t="shared" si="7"/>
        <v>0.133818733333333</v>
      </c>
      <c r="S36" s="25">
        <f t="shared" si="8"/>
        <v>0.694116418016833</v>
      </c>
      <c r="T36" s="3">
        <v>0.01</v>
      </c>
      <c r="U36" s="26">
        <f t="shared" si="9"/>
        <v>0.00694116418016833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0.0363911641801683</v>
      </c>
      <c r="AR36" s="29">
        <f t="shared" si="15"/>
        <v>111.515611111111</v>
      </c>
      <c r="AS36" s="1">
        <f t="shared" si="16"/>
        <v>0.12</v>
      </c>
      <c r="AT36" s="2">
        <f t="shared" si="20"/>
        <v>4.00833333333333</v>
      </c>
      <c r="AU36" s="1">
        <f t="shared" si="17"/>
        <v>13078.3060724239</v>
      </c>
    </row>
    <row r="37" s="1" customFormat="1" spans="1:47">
      <c r="A37" s="13"/>
      <c r="B37" s="13"/>
      <c r="C37" s="16">
        <v>10</v>
      </c>
      <c r="D37" s="19">
        <v>17.6643876551613</v>
      </c>
      <c r="E37" s="20">
        <f t="shared" si="18"/>
        <v>22.7626123146667</v>
      </c>
      <c r="F37" s="16" t="s">
        <v>73</v>
      </c>
      <c r="G37" s="13">
        <v>11</v>
      </c>
      <c r="H37" s="18">
        <f t="shared" si="0"/>
        <v>17.6643876551613</v>
      </c>
      <c r="I37" s="18">
        <f t="shared" si="1"/>
        <v>290.814387655161</v>
      </c>
      <c r="J37" s="18">
        <f t="shared" si="2"/>
        <v>0.151893718636683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1.98380537697075</v>
      </c>
      <c r="O37" s="18">
        <f t="shared" si="19"/>
        <v>1.21956692042536</v>
      </c>
      <c r="P37" s="18">
        <f t="shared" si="5"/>
        <v>0.185244554669696</v>
      </c>
      <c r="Q37" s="24">
        <f t="shared" si="6"/>
        <v>0.0222293465603635</v>
      </c>
      <c r="R37" s="18">
        <f t="shared" si="7"/>
        <v>0.133818733333333</v>
      </c>
      <c r="S37" s="25">
        <f t="shared" si="8"/>
        <v>0.166115356248304</v>
      </c>
      <c r="T37" s="3">
        <v>0.01</v>
      </c>
      <c r="U37" s="26">
        <f t="shared" si="9"/>
        <v>0.00166115356248304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0.031111153562483</v>
      </c>
      <c r="AR37" s="29">
        <f t="shared" si="15"/>
        <v>111.515611111111</v>
      </c>
      <c r="AS37" s="1">
        <f t="shared" si="16"/>
        <v>0.12</v>
      </c>
      <c r="AT37" s="2">
        <f t="shared" si="20"/>
        <v>4.00833333333333</v>
      </c>
      <c r="AU37" s="1">
        <f t="shared" si="17"/>
        <v>11180.7686762071</v>
      </c>
    </row>
    <row r="38" s="1" customFormat="1" spans="1:48">
      <c r="A38" s="13"/>
      <c r="B38" s="13"/>
      <c r="C38" s="16">
        <v>11</v>
      </c>
      <c r="D38" s="19">
        <v>10.8610328859333</v>
      </c>
      <c r="E38" s="20">
        <f t="shared" si="18"/>
        <v>17.6643876551613</v>
      </c>
      <c r="F38" s="16" t="s">
        <v>75</v>
      </c>
      <c r="G38" s="13">
        <v>12</v>
      </c>
      <c r="H38" s="18">
        <f t="shared" si="0"/>
        <v>10.8610328859333</v>
      </c>
      <c r="I38" s="18">
        <f t="shared" si="1"/>
        <v>284.011032885933</v>
      </c>
      <c r="J38" s="18">
        <f t="shared" si="2"/>
        <v>0.0681121958308418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2.14947847686678</v>
      </c>
      <c r="P38" s="18">
        <f t="shared" si="5"/>
        <v>0.146405698950529</v>
      </c>
      <c r="Q38" s="24">
        <f t="shared" si="6"/>
        <v>0.0175686838740635</v>
      </c>
      <c r="R38" s="18">
        <f t="shared" si="7"/>
        <v>0.133818733333333</v>
      </c>
      <c r="S38" s="25">
        <f t="shared" si="8"/>
        <v>0.131287178083663</v>
      </c>
      <c r="T38" s="3">
        <v>0.01</v>
      </c>
      <c r="U38" s="26">
        <f t="shared" si="9"/>
        <v>0.00131287178083663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0.0232128717808366</v>
      </c>
      <c r="AR38" s="29">
        <f t="shared" si="15"/>
        <v>111.515611111111</v>
      </c>
      <c r="AS38" s="1">
        <f t="shared" si="16"/>
        <v>0.12</v>
      </c>
      <c r="AT38" s="2">
        <f t="shared" si="20"/>
        <v>4.00833333333333</v>
      </c>
      <c r="AU38" s="1">
        <f t="shared" si="17"/>
        <v>8342.2734284262</v>
      </c>
      <c r="AV38" s="1">
        <f>SUM(AU27:AU38)</f>
        <v>140087.62419456</v>
      </c>
    </row>
    <row r="39" s="1" customFormat="1" spans="1:46">
      <c r="A39" s="13"/>
      <c r="B39" s="13"/>
      <c r="C39" s="16">
        <v>12</v>
      </c>
      <c r="D39" s="19">
        <v>5.1854182526129</v>
      </c>
      <c r="E39" s="20">
        <f t="shared" si="18"/>
        <v>10.8610328859333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</v>
      </c>
      <c r="E42" s="16"/>
      <c r="F42" s="16"/>
      <c r="G42" s="13">
        <v>1</v>
      </c>
      <c r="H42" s="18">
        <f t="shared" ref="H42:H53" si="21">E43</f>
        <v>5</v>
      </c>
      <c r="I42" s="18">
        <f t="shared" ref="I42:I53" si="22">H42+273.15</f>
        <v>278.15</v>
      </c>
      <c r="J42" s="18">
        <f t="shared" ref="J42:J53" si="23">EXP(($C$16*(I42-$C$14))/($C$17*I42*$C$14))</f>
        <v>0.0330744063381255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0.0025497404371127</v>
      </c>
      <c r="Q42" s="24">
        <f t="shared" ref="Q42:Q53" si="27">P42*$B$44</f>
        <v>0.000395209767752468</v>
      </c>
      <c r="R42" s="18">
        <f t="shared" ref="R42:R53" si="28">L42*$B$44</f>
        <v>0.0119491114583333</v>
      </c>
      <c r="S42" s="25">
        <f t="shared" ref="S42:S53" si="29">Q42/R42</f>
        <v>0.0330744063381255</v>
      </c>
      <c r="T42" s="3">
        <v>0.01</v>
      </c>
      <c r="U42" s="26">
        <f t="shared" ref="U42:U53" si="30">S42*T42</f>
        <v>0.000330744063381255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0.0274307440633813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>$E$5/12</f>
        <v>78.3508066531419</v>
      </c>
      <c r="AU42" s="1">
        <f t="shared" ref="AU42:AU53" si="36">AT42*10000*AS42*0.67*AR42*AQ42</f>
        <v>17206.4578512341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3.96614630370968</v>
      </c>
      <c r="E43" s="20">
        <f t="shared" ref="E43:E54" si="37">D42</f>
        <v>5</v>
      </c>
      <c r="F43" s="16" t="s">
        <v>73</v>
      </c>
      <c r="G43" s="13">
        <v>2</v>
      </c>
      <c r="H43" s="18">
        <f t="shared" si="21"/>
        <v>3.96614630370968</v>
      </c>
      <c r="I43" s="18">
        <f t="shared" si="22"/>
        <v>277.11614630371</v>
      </c>
      <c r="J43" s="18">
        <f t="shared" si="23"/>
        <v>0.0290251453201786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0.151632342896221</v>
      </c>
      <c r="P43" s="18">
        <f t="shared" si="26"/>
        <v>0.00440115078780196</v>
      </c>
      <c r="Q43" s="24">
        <f t="shared" si="27"/>
        <v>0.000682178372109303</v>
      </c>
      <c r="R43" s="18">
        <f t="shared" si="28"/>
        <v>0.0119491114583333</v>
      </c>
      <c r="S43" s="25">
        <f t="shared" si="29"/>
        <v>0.0570903011900145</v>
      </c>
      <c r="T43" s="3">
        <v>0.01</v>
      </c>
      <c r="U43" s="26">
        <f t="shared" si="30"/>
        <v>0.000570903011900145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0.0153709030119001</v>
      </c>
      <c r="AR43" s="29">
        <f t="shared" si="34"/>
        <v>7.70910416666667</v>
      </c>
      <c r="AS43" s="1">
        <f t="shared" si="35"/>
        <v>0.155</v>
      </c>
      <c r="AT43" s="2">
        <f t="shared" ref="AT43:AT53" si="39">$E$5/12</f>
        <v>78.3508066531419</v>
      </c>
      <c r="AU43" s="1">
        <f t="shared" si="36"/>
        <v>9641.6923361089</v>
      </c>
    </row>
    <row r="44" s="1" customFormat="1" spans="1:47">
      <c r="A44" s="13" t="s">
        <v>38</v>
      </c>
      <c r="B44" s="13">
        <f>I5</f>
        <v>0.155</v>
      </c>
      <c r="C44" s="16">
        <v>2</v>
      </c>
      <c r="D44" s="19">
        <v>5.27021857992857</v>
      </c>
      <c r="E44" s="20">
        <f t="shared" si="37"/>
        <v>3.96614630370968</v>
      </c>
      <c r="F44" s="16" t="s">
        <v>73</v>
      </c>
      <c r="G44" s="13">
        <v>3</v>
      </c>
      <c r="H44" s="18">
        <f t="shared" si="21"/>
        <v>5.27021857992857</v>
      </c>
      <c r="I44" s="18">
        <f t="shared" si="22"/>
        <v>278.420218579929</v>
      </c>
      <c r="J44" s="18">
        <f t="shared" si="23"/>
        <v>0.0342173939357551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0.224322233775085</v>
      </c>
      <c r="P44" s="18">
        <f t="shared" si="26"/>
        <v>0.00767572224163064</v>
      </c>
      <c r="Q44" s="24">
        <f t="shared" si="27"/>
        <v>0.00118973694745275</v>
      </c>
      <c r="R44" s="18">
        <f t="shared" si="28"/>
        <v>0.0119491114583333</v>
      </c>
      <c r="S44" s="25">
        <f t="shared" si="29"/>
        <v>0.0995669804906728</v>
      </c>
      <c r="T44" s="3">
        <v>0.01</v>
      </c>
      <c r="U44" s="26">
        <f t="shared" si="30"/>
        <v>0.000995669804906728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0.0157956698049067</v>
      </c>
      <c r="AR44" s="29">
        <f t="shared" si="34"/>
        <v>7.70910416666667</v>
      </c>
      <c r="AS44" s="1">
        <f t="shared" si="35"/>
        <v>0.155</v>
      </c>
      <c r="AT44" s="2">
        <f t="shared" si="39"/>
        <v>78.3508066531419</v>
      </c>
      <c r="AU44" s="1">
        <f t="shared" si="36"/>
        <v>9908.13541558148</v>
      </c>
    </row>
    <row r="45" s="1" customFormat="1" spans="1:47">
      <c r="A45" s="13"/>
      <c r="B45" s="13"/>
      <c r="C45" s="16">
        <v>3</v>
      </c>
      <c r="D45" s="19">
        <v>9.92567813225806</v>
      </c>
      <c r="E45" s="20">
        <f t="shared" si="37"/>
        <v>5.27021857992857</v>
      </c>
      <c r="F45" s="16" t="s">
        <v>73</v>
      </c>
      <c r="G45" s="13">
        <v>4</v>
      </c>
      <c r="H45" s="18">
        <f t="shared" si="21"/>
        <v>9.92567813225806</v>
      </c>
      <c r="I45" s="18">
        <f t="shared" si="22"/>
        <v>283.075678132258</v>
      </c>
      <c r="J45" s="18">
        <f t="shared" si="23"/>
        <v>0.0608174037291609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0.293737553200121</v>
      </c>
      <c r="P45" s="18">
        <f t="shared" si="26"/>
        <v>0.0178643553633877</v>
      </c>
      <c r="Q45" s="24">
        <f t="shared" si="27"/>
        <v>0.00276897508132509</v>
      </c>
      <c r="R45" s="18">
        <f t="shared" si="28"/>
        <v>0.0119491114583333</v>
      </c>
      <c r="S45" s="25">
        <f t="shared" si="29"/>
        <v>0.231730626246188</v>
      </c>
      <c r="T45" s="3">
        <v>0.01</v>
      </c>
      <c r="U45" s="26">
        <f t="shared" si="30"/>
        <v>0.00231730626246188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0.0171173062624619</v>
      </c>
      <c r="AR45" s="29">
        <f t="shared" si="34"/>
        <v>7.70910416666667</v>
      </c>
      <c r="AS45" s="1">
        <f t="shared" si="35"/>
        <v>0.155</v>
      </c>
      <c r="AT45" s="2">
        <f t="shared" si="39"/>
        <v>78.3508066531419</v>
      </c>
      <c r="AU45" s="1">
        <f t="shared" si="36"/>
        <v>10737.1571128797</v>
      </c>
    </row>
    <row r="46" s="1" customFormat="1" spans="1:47">
      <c r="A46" s="13"/>
      <c r="B46" s="13"/>
      <c r="C46" s="16">
        <v>4</v>
      </c>
      <c r="D46" s="19">
        <v>14.7407584389333</v>
      </c>
      <c r="E46" s="20">
        <f t="shared" si="37"/>
        <v>9.92567813225806</v>
      </c>
      <c r="F46" s="16" t="s">
        <v>73</v>
      </c>
      <c r="G46" s="13">
        <v>5</v>
      </c>
      <c r="H46" s="18">
        <f t="shared" si="21"/>
        <v>14.7407584389333</v>
      </c>
      <c r="I46" s="18">
        <f t="shared" si="22"/>
        <v>287.890758438933</v>
      </c>
      <c r="J46" s="18">
        <f t="shared" si="23"/>
        <v>0.108112126838562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0.262079537944897</v>
      </c>
      <c r="O46" s="18">
        <f t="shared" si="38"/>
        <v>0.0908847015585033</v>
      </c>
      <c r="P46" s="18">
        <f t="shared" si="26"/>
        <v>0.00982573838257776</v>
      </c>
      <c r="Q46" s="24">
        <f t="shared" si="27"/>
        <v>0.00152298944929955</v>
      </c>
      <c r="R46" s="18">
        <f t="shared" si="28"/>
        <v>0.0119491114583333</v>
      </c>
      <c r="S46" s="25">
        <f t="shared" si="29"/>
        <v>0.1274562928474</v>
      </c>
      <c r="T46" s="3">
        <v>0.01</v>
      </c>
      <c r="U46" s="26">
        <f t="shared" si="30"/>
        <v>0.001274562928474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0.028374562928474</v>
      </c>
      <c r="AR46" s="29">
        <f t="shared" si="34"/>
        <v>7.70910416666667</v>
      </c>
      <c r="AS46" s="1">
        <f t="shared" si="35"/>
        <v>0.155</v>
      </c>
      <c r="AT46" s="2">
        <f t="shared" si="39"/>
        <v>78.3508066531419</v>
      </c>
      <c r="AU46" s="1">
        <f t="shared" si="36"/>
        <v>17798.4862513349</v>
      </c>
    </row>
    <row r="47" s="1" customFormat="1" spans="1:47">
      <c r="A47" s="13"/>
      <c r="B47" s="13"/>
      <c r="C47" s="16">
        <v>5</v>
      </c>
      <c r="D47" s="19">
        <v>20.4786637183871</v>
      </c>
      <c r="E47" s="20">
        <f t="shared" si="37"/>
        <v>14.7407584389333</v>
      </c>
      <c r="F47" s="16" t="s">
        <v>75</v>
      </c>
      <c r="G47" s="13">
        <v>6</v>
      </c>
      <c r="H47" s="18">
        <f t="shared" si="21"/>
        <v>20.4786637183871</v>
      </c>
      <c r="I47" s="18">
        <f t="shared" si="22"/>
        <v>293.628663718387</v>
      </c>
      <c r="J47" s="18">
        <f t="shared" si="23"/>
        <v>0.209365154777422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0.158150004842592</v>
      </c>
      <c r="P47" s="18">
        <f t="shared" si="26"/>
        <v>0.0331111002419194</v>
      </c>
      <c r="Q47" s="24">
        <f t="shared" si="27"/>
        <v>0.0051322205374975</v>
      </c>
      <c r="R47" s="18">
        <f t="shared" si="28"/>
        <v>0.0119491114583333</v>
      </c>
      <c r="S47" s="25">
        <f t="shared" si="29"/>
        <v>0.429506457898029</v>
      </c>
      <c r="T47" s="3">
        <v>0.01</v>
      </c>
      <c r="U47" s="26">
        <f t="shared" si="30"/>
        <v>0.00429506457898029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0.0313950645789803</v>
      </c>
      <c r="AR47" s="29">
        <f t="shared" si="34"/>
        <v>7.70910416666667</v>
      </c>
      <c r="AS47" s="1">
        <f t="shared" si="35"/>
        <v>0.155</v>
      </c>
      <c r="AT47" s="2">
        <f t="shared" si="39"/>
        <v>78.3508066531419</v>
      </c>
      <c r="AU47" s="1">
        <f t="shared" si="36"/>
        <v>19693.1535712929</v>
      </c>
    </row>
    <row r="48" s="1" customFormat="1" spans="1:47">
      <c r="A48" s="13"/>
      <c r="B48" s="13"/>
      <c r="C48" s="16">
        <v>6</v>
      </c>
      <c r="D48" s="19">
        <v>24.0530089623333</v>
      </c>
      <c r="E48" s="20">
        <f t="shared" si="37"/>
        <v>20.4786637183871</v>
      </c>
      <c r="F48" s="16" t="s">
        <v>73</v>
      </c>
      <c r="G48" s="13">
        <v>7</v>
      </c>
      <c r="H48" s="18">
        <f t="shared" si="21"/>
        <v>24.0530089623333</v>
      </c>
      <c r="I48" s="18">
        <f t="shared" si="22"/>
        <v>297.203008962333</v>
      </c>
      <c r="J48" s="18">
        <f t="shared" si="23"/>
        <v>0.311963095057967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0.20212994626734</v>
      </c>
      <c r="P48" s="18">
        <f t="shared" si="26"/>
        <v>0.0630570836414598</v>
      </c>
      <c r="Q48" s="24">
        <f t="shared" si="27"/>
        <v>0.00977384796442627</v>
      </c>
      <c r="R48" s="18">
        <f t="shared" si="28"/>
        <v>0.0119491114583333</v>
      </c>
      <c r="S48" s="25">
        <f t="shared" si="29"/>
        <v>0.817956046230531</v>
      </c>
      <c r="T48" s="3">
        <v>0.01</v>
      </c>
      <c r="U48" s="26">
        <f t="shared" si="30"/>
        <v>0.00817956046230531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0.0426795604623053</v>
      </c>
      <c r="AR48" s="29">
        <f t="shared" si="34"/>
        <v>7.70910416666667</v>
      </c>
      <c r="AS48" s="1">
        <f t="shared" si="35"/>
        <v>0.155</v>
      </c>
      <c r="AT48" s="2">
        <f t="shared" si="39"/>
        <v>78.3508066531419</v>
      </c>
      <c r="AU48" s="1">
        <f t="shared" si="36"/>
        <v>26771.569028789</v>
      </c>
    </row>
    <row r="49" s="1" customFormat="1" spans="1:47">
      <c r="A49" s="13"/>
      <c r="B49" s="13"/>
      <c r="C49" s="16">
        <v>7</v>
      </c>
      <c r="D49" s="19">
        <v>26.3185685448387</v>
      </c>
      <c r="E49" s="20">
        <f t="shared" si="37"/>
        <v>24.0530089623333</v>
      </c>
      <c r="F49" s="16" t="s">
        <v>73</v>
      </c>
      <c r="G49" s="13">
        <v>8</v>
      </c>
      <c r="H49" s="18">
        <f t="shared" si="21"/>
        <v>26.3185685448387</v>
      </c>
      <c r="I49" s="18">
        <f t="shared" si="22"/>
        <v>299.468568544839</v>
      </c>
      <c r="J49" s="18">
        <f t="shared" si="23"/>
        <v>0.399707762512672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0.216163904292546</v>
      </c>
      <c r="P49" s="18">
        <f t="shared" si="26"/>
        <v>0.0864023905207771</v>
      </c>
      <c r="Q49" s="24">
        <f t="shared" si="27"/>
        <v>0.0133923705307204</v>
      </c>
      <c r="R49" s="18">
        <f t="shared" si="28"/>
        <v>0.0119491114583333</v>
      </c>
      <c r="S49" s="25">
        <f t="shared" si="29"/>
        <v>1.12078379864643</v>
      </c>
      <c r="T49" s="3">
        <v>0.01</v>
      </c>
      <c r="U49" s="26">
        <f t="shared" si="30"/>
        <v>0.0112078379864643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0.0457078379864643</v>
      </c>
      <c r="AR49" s="29">
        <f t="shared" si="34"/>
        <v>7.70910416666667</v>
      </c>
      <c r="AS49" s="1">
        <f t="shared" si="35"/>
        <v>0.155</v>
      </c>
      <c r="AT49" s="2">
        <f t="shared" si="39"/>
        <v>78.3508066531419</v>
      </c>
      <c r="AU49" s="1">
        <f t="shared" si="36"/>
        <v>28671.1139139327</v>
      </c>
    </row>
    <row r="50" s="1" customFormat="1" spans="1:47">
      <c r="A50" s="13"/>
      <c r="B50" s="13"/>
      <c r="C50" s="16">
        <v>8</v>
      </c>
      <c r="D50" s="19">
        <v>26.6895548625806</v>
      </c>
      <c r="E50" s="20">
        <f t="shared" si="37"/>
        <v>26.3185685448387</v>
      </c>
      <c r="F50" s="16" t="s">
        <v>73</v>
      </c>
      <c r="G50" s="13">
        <v>9</v>
      </c>
      <c r="H50" s="18">
        <f t="shared" si="21"/>
        <v>26.6895548625806</v>
      </c>
      <c r="I50" s="18">
        <f t="shared" si="22"/>
        <v>299.839554862581</v>
      </c>
      <c r="J50" s="18">
        <f t="shared" si="23"/>
        <v>0.416115203605114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0.206852555438436</v>
      </c>
      <c r="P50" s="18">
        <f t="shared" si="26"/>
        <v>0.0860744932225029</v>
      </c>
      <c r="Q50" s="24">
        <f t="shared" si="27"/>
        <v>0.013341546449488</v>
      </c>
      <c r="R50" s="18">
        <f t="shared" si="28"/>
        <v>0.0119491114583333</v>
      </c>
      <c r="S50" s="25">
        <f t="shared" si="29"/>
        <v>1.11653042119576</v>
      </c>
      <c r="T50" s="3">
        <v>0.01</v>
      </c>
      <c r="U50" s="26">
        <f t="shared" si="30"/>
        <v>0.0111653042119576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0.0456653042119576</v>
      </c>
      <c r="AR50" s="29">
        <f t="shared" si="34"/>
        <v>7.70910416666667</v>
      </c>
      <c r="AS50" s="1">
        <f t="shared" si="35"/>
        <v>0.155</v>
      </c>
      <c r="AT50" s="2">
        <f t="shared" si="39"/>
        <v>78.3508066531419</v>
      </c>
      <c r="AU50" s="1">
        <f t="shared" si="36"/>
        <v>28644.4337919275</v>
      </c>
    </row>
    <row r="51" s="1" customFormat="1" spans="1:47">
      <c r="A51" s="13"/>
      <c r="B51" s="13"/>
      <c r="C51" s="16">
        <v>9</v>
      </c>
      <c r="D51" s="19">
        <v>22.7626123146667</v>
      </c>
      <c r="E51" s="20">
        <f t="shared" si="37"/>
        <v>26.6895548625806</v>
      </c>
      <c r="F51" s="16" t="s">
        <v>73</v>
      </c>
      <c r="G51" s="13">
        <v>10</v>
      </c>
      <c r="H51" s="18">
        <f t="shared" si="21"/>
        <v>22.7626123146667</v>
      </c>
      <c r="I51" s="18">
        <f t="shared" si="22"/>
        <v>295.912612314667</v>
      </c>
      <c r="J51" s="18">
        <f t="shared" si="23"/>
        <v>0.270432102096151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0.1978691038826</v>
      </c>
      <c r="P51" s="18">
        <f t="shared" si="26"/>
        <v>0.0535101577028531</v>
      </c>
      <c r="Q51" s="24">
        <f t="shared" si="27"/>
        <v>0.00829407444394223</v>
      </c>
      <c r="R51" s="18">
        <f t="shared" si="28"/>
        <v>0.0119491114583333</v>
      </c>
      <c r="S51" s="25">
        <f t="shared" si="29"/>
        <v>0.694116418016833</v>
      </c>
      <c r="T51" s="3">
        <v>0.01</v>
      </c>
      <c r="U51" s="26">
        <f t="shared" si="30"/>
        <v>0.00694116418016833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0.0340411641801683</v>
      </c>
      <c r="AR51" s="29">
        <f t="shared" si="34"/>
        <v>7.70910416666667</v>
      </c>
      <c r="AS51" s="1">
        <f t="shared" si="35"/>
        <v>0.155</v>
      </c>
      <c r="AT51" s="2">
        <f t="shared" si="39"/>
        <v>78.3508066531419</v>
      </c>
      <c r="AU51" s="1">
        <f t="shared" si="36"/>
        <v>21352.9700586914</v>
      </c>
    </row>
    <row r="52" s="1" customFormat="1" spans="1:47">
      <c r="A52" s="13"/>
      <c r="B52" s="13"/>
      <c r="C52" s="16">
        <v>10</v>
      </c>
      <c r="D52" s="19">
        <v>17.6643876551613</v>
      </c>
      <c r="E52" s="20">
        <f t="shared" si="37"/>
        <v>22.7626123146667</v>
      </c>
      <c r="F52" s="16" t="s">
        <v>73</v>
      </c>
      <c r="G52" s="13">
        <v>11</v>
      </c>
      <c r="H52" s="18">
        <f t="shared" si="21"/>
        <v>17.6643876551613</v>
      </c>
      <c r="I52" s="18">
        <f t="shared" si="22"/>
        <v>290.814387655161</v>
      </c>
      <c r="J52" s="18">
        <f t="shared" si="23"/>
        <v>0.151893718636683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0.137140998870759</v>
      </c>
      <c r="O52" s="18">
        <f t="shared" si="38"/>
        <v>0.084308988975654</v>
      </c>
      <c r="P52" s="18">
        <f t="shared" si="26"/>
        <v>0.0128060058500112</v>
      </c>
      <c r="Q52" s="24">
        <f t="shared" si="27"/>
        <v>0.00198493090675174</v>
      </c>
      <c r="R52" s="18">
        <f t="shared" si="28"/>
        <v>0.0119491114583333</v>
      </c>
      <c r="S52" s="25">
        <f t="shared" si="29"/>
        <v>0.166115356248304</v>
      </c>
      <c r="T52" s="3">
        <v>0.01</v>
      </c>
      <c r="U52" s="26">
        <f t="shared" si="30"/>
        <v>0.00166115356248304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0.028761153562483</v>
      </c>
      <c r="AR52" s="29">
        <f t="shared" si="34"/>
        <v>7.70910416666667</v>
      </c>
      <c r="AS52" s="1">
        <f t="shared" si="35"/>
        <v>0.155</v>
      </c>
      <c r="AT52" s="2">
        <f t="shared" si="39"/>
        <v>78.3508066531419</v>
      </c>
      <c r="AU52" s="1">
        <f t="shared" si="36"/>
        <v>18040.9826063149</v>
      </c>
    </row>
    <row r="53" s="1" customFormat="1" spans="1:48">
      <c r="A53" s="13"/>
      <c r="B53" s="13"/>
      <c r="C53" s="16">
        <v>11</v>
      </c>
      <c r="D53" s="19">
        <v>10.8610328859333</v>
      </c>
      <c r="E53" s="20">
        <f t="shared" si="37"/>
        <v>17.6643876551613</v>
      </c>
      <c r="F53" s="16" t="s">
        <v>75</v>
      </c>
      <c r="G53" s="13">
        <v>12</v>
      </c>
      <c r="H53" s="18">
        <f t="shared" si="21"/>
        <v>10.8610328859333</v>
      </c>
      <c r="I53" s="18">
        <f t="shared" si="22"/>
        <v>284.011032885933</v>
      </c>
      <c r="J53" s="18">
        <f t="shared" si="23"/>
        <v>0.0681121958308418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0.148594024792309</v>
      </c>
      <c r="P53" s="18">
        <f t="shared" si="26"/>
        <v>0.0101210653159467</v>
      </c>
      <c r="Q53" s="24">
        <f t="shared" si="27"/>
        <v>0.00156876512397175</v>
      </c>
      <c r="R53" s="18">
        <f t="shared" si="28"/>
        <v>0.0119491114583333</v>
      </c>
      <c r="S53" s="25">
        <f t="shared" si="29"/>
        <v>0.131287178083663</v>
      </c>
      <c r="T53" s="3">
        <v>0.01</v>
      </c>
      <c r="U53" s="26">
        <f t="shared" si="30"/>
        <v>0.00131287178083663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0.0161128717808366</v>
      </c>
      <c r="AR53" s="29">
        <f t="shared" si="34"/>
        <v>7.70910416666667</v>
      </c>
      <c r="AS53" s="1">
        <f t="shared" si="35"/>
        <v>0.155</v>
      </c>
      <c r="AT53" s="2">
        <f t="shared" si="39"/>
        <v>78.3508066531419</v>
      </c>
      <c r="AU53" s="1">
        <f t="shared" si="36"/>
        <v>10107.1064101909</v>
      </c>
      <c r="AV53" s="1">
        <f>SUM(AU42:AU53)</f>
        <v>218573.258348278</v>
      </c>
    </row>
    <row r="54" s="1" customFormat="1" spans="1:46">
      <c r="A54" s="13"/>
      <c r="B54" s="13"/>
      <c r="C54" s="16">
        <v>12</v>
      </c>
      <c r="D54" s="19">
        <v>5.1854182526129</v>
      </c>
      <c r="E54" s="20">
        <f t="shared" si="37"/>
        <v>10.8610328859333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5</v>
      </c>
      <c r="E58" s="16"/>
      <c r="F58" s="16"/>
      <c r="G58" s="13">
        <v>1</v>
      </c>
      <c r="H58" s="18">
        <f t="shared" ref="H58:H69" si="40">E59</f>
        <v>5</v>
      </c>
      <c r="I58" s="18">
        <f t="shared" ref="I58:I69" si="41">H58+273.15</f>
        <v>278.15</v>
      </c>
      <c r="J58" s="18">
        <f t="shared" ref="J58:J69" si="42">EXP(($C$16*(I58-$C$14))/($C$17*I58*$C$14))</f>
        <v>0.0330744063381255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0.0913741662742442</v>
      </c>
      <c r="Q58" s="24">
        <f t="shared" ref="Q58:Q69" si="46">P58*$B$60</f>
        <v>0.0264985082195308</v>
      </c>
      <c r="R58" s="18">
        <f t="shared" ref="R58:R69" si="47">L58*$B$60</f>
        <v>0.80117865</v>
      </c>
      <c r="S58" s="25">
        <f t="shared" ref="S58:S69" si="48">Q58/R58</f>
        <v>0.0330744063381255</v>
      </c>
      <c r="T58" s="3">
        <v>0.27</v>
      </c>
      <c r="U58" s="26">
        <f t="shared" ref="U58:U69" si="49">S58*T58</f>
        <v>0.00893008971129389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0.228135116430904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>$E$7/12</f>
        <v>327.31936974396</v>
      </c>
      <c r="AF58" s="1">
        <f t="shared" ref="AF58:AF69" si="53">AE58*10000*AC58*AB58</f>
        <v>7640670.16639552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9">
        <v>3.96614630370968</v>
      </c>
      <c r="E59" s="20">
        <f t="shared" ref="E59:E70" si="54">D58</f>
        <v>5</v>
      </c>
      <c r="F59" s="16" t="s">
        <v>73</v>
      </c>
      <c r="G59" s="13">
        <v>2</v>
      </c>
      <c r="H59" s="18">
        <f t="shared" si="40"/>
        <v>3.96614630370968</v>
      </c>
      <c r="I59" s="18">
        <f t="shared" si="41"/>
        <v>277.11614630371</v>
      </c>
      <c r="J59" s="18">
        <f t="shared" si="42"/>
        <v>0.0290251453201786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5">L59+O58-P58-N59</f>
        <v>5.43399583372575</v>
      </c>
      <c r="P59" s="18">
        <f t="shared" si="45"/>
        <v>0.157722518743135</v>
      </c>
      <c r="Q59" s="24">
        <f t="shared" si="46"/>
        <v>0.0457395304355092</v>
      </c>
      <c r="R59" s="18">
        <f t="shared" si="47"/>
        <v>0.80117865</v>
      </c>
      <c r="S59" s="25">
        <f t="shared" si="48"/>
        <v>0.0570903011900145</v>
      </c>
      <c r="T59" s="3">
        <v>0.27</v>
      </c>
      <c r="U59" s="26">
        <f t="shared" si="49"/>
        <v>0.0154143813213039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0.229395014290729</v>
      </c>
      <c r="AC59" s="29">
        <f t="shared" si="51"/>
        <v>10.2321666666667</v>
      </c>
      <c r="AD59" s="1">
        <f t="shared" si="52"/>
        <v>0.29</v>
      </c>
      <c r="AE59" s="30">
        <f t="shared" ref="AE59:AE69" si="56">$E$7/12</f>
        <v>327.31936974396</v>
      </c>
      <c r="AF59" s="1">
        <f t="shared" si="53"/>
        <v>7682866.49347077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38</v>
      </c>
      <c r="B60" s="13">
        <f>H7</f>
        <v>0.29</v>
      </c>
      <c r="C60" s="16">
        <v>2</v>
      </c>
      <c r="D60" s="19">
        <v>5.27021857992857</v>
      </c>
      <c r="E60" s="20">
        <f t="shared" si="54"/>
        <v>3.96614630370968</v>
      </c>
      <c r="F60" s="16" t="s">
        <v>73</v>
      </c>
      <c r="G60" s="13">
        <v>3</v>
      </c>
      <c r="H60" s="18">
        <f t="shared" si="40"/>
        <v>5.27021857992857</v>
      </c>
      <c r="I60" s="18">
        <f t="shared" si="41"/>
        <v>278.420218579929</v>
      </c>
      <c r="J60" s="18">
        <f t="shared" si="42"/>
        <v>0.0342173939357551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5"/>
        <v>8.03895831498262</v>
      </c>
      <c r="P60" s="18">
        <f t="shared" si="45"/>
        <v>0.275072203496874</v>
      </c>
      <c r="Q60" s="24">
        <f t="shared" si="46"/>
        <v>0.0797709390140935</v>
      </c>
      <c r="R60" s="18">
        <f t="shared" si="47"/>
        <v>0.80117865</v>
      </c>
      <c r="S60" s="25">
        <f t="shared" si="48"/>
        <v>0.0995669804906728</v>
      </c>
      <c r="T60" s="3">
        <v>0.27</v>
      </c>
      <c r="U60" s="26">
        <f t="shared" si="49"/>
        <v>0.0268830847324817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0.231623383363521</v>
      </c>
      <c r="AC60" s="29">
        <f t="shared" si="51"/>
        <v>10.2321666666667</v>
      </c>
      <c r="AD60" s="1">
        <f t="shared" si="52"/>
        <v>0.29</v>
      </c>
      <c r="AE60" s="30">
        <f t="shared" si="56"/>
        <v>327.31936974396</v>
      </c>
      <c r="AF60" s="1">
        <f t="shared" si="53"/>
        <v>7757498.72616063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9">
        <v>9.92567813225806</v>
      </c>
      <c r="E61" s="20">
        <f t="shared" si="54"/>
        <v>5.27021857992857</v>
      </c>
      <c r="F61" s="16" t="s">
        <v>73</v>
      </c>
      <c r="G61" s="13">
        <v>4</v>
      </c>
      <c r="H61" s="18">
        <f t="shared" si="40"/>
        <v>9.92567813225806</v>
      </c>
      <c r="I61" s="18">
        <f t="shared" si="41"/>
        <v>283.075678132258</v>
      </c>
      <c r="J61" s="18">
        <f t="shared" si="42"/>
        <v>0.0608174037291609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5"/>
        <v>10.5265711114857</v>
      </c>
      <c r="P61" s="18">
        <f t="shared" si="45"/>
        <v>0.64019872517095</v>
      </c>
      <c r="Q61" s="24">
        <f t="shared" si="46"/>
        <v>0.185657630299576</v>
      </c>
      <c r="R61" s="18">
        <f t="shared" si="47"/>
        <v>0.80117865</v>
      </c>
      <c r="S61" s="25">
        <f t="shared" si="48"/>
        <v>0.231730626246188</v>
      </c>
      <c r="T61" s="3">
        <v>0.27</v>
      </c>
      <c r="U61" s="26">
        <f t="shared" si="49"/>
        <v>0.0625672690864708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0.238556820383501</v>
      </c>
      <c r="AC61" s="29">
        <f t="shared" si="51"/>
        <v>10.2321666666667</v>
      </c>
      <c r="AD61" s="1">
        <f t="shared" si="52"/>
        <v>0.29</v>
      </c>
      <c r="AE61" s="30">
        <f t="shared" si="56"/>
        <v>327.31936974396</v>
      </c>
      <c r="AF61" s="1">
        <f t="shared" si="53"/>
        <v>7989712.45203474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9">
        <v>14.7407584389333</v>
      </c>
      <c r="E62" s="20">
        <f t="shared" si="54"/>
        <v>9.92567813225806</v>
      </c>
      <c r="F62" s="16" t="s">
        <v>73</v>
      </c>
      <c r="G62" s="13">
        <v>5</v>
      </c>
      <c r="H62" s="18">
        <f t="shared" si="40"/>
        <v>14.7407584389333</v>
      </c>
      <c r="I62" s="18">
        <f t="shared" si="41"/>
        <v>287.890758438933</v>
      </c>
      <c r="J62" s="18">
        <f t="shared" si="42"/>
        <v>0.108112126838562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9.39205376699905</v>
      </c>
      <c r="O62" s="18">
        <f t="shared" si="55"/>
        <v>3.25700361931574</v>
      </c>
      <c r="P62" s="18">
        <f t="shared" si="45"/>
        <v>0.352121588405119</v>
      </c>
      <c r="Q62" s="24">
        <f t="shared" si="46"/>
        <v>0.102115260637484</v>
      </c>
      <c r="R62" s="18">
        <f t="shared" si="47"/>
        <v>0.80117865</v>
      </c>
      <c r="S62" s="25">
        <f t="shared" si="48"/>
        <v>0.1274562928474</v>
      </c>
      <c r="T62" s="3">
        <v>0.27</v>
      </c>
      <c r="U62" s="26">
        <f t="shared" si="49"/>
        <v>0.034413199068798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0.281886484579067</v>
      </c>
      <c r="AC62" s="29">
        <f t="shared" si="51"/>
        <v>10.2321666666667</v>
      </c>
      <c r="AD62" s="1">
        <f t="shared" si="52"/>
        <v>0.29</v>
      </c>
      <c r="AE62" s="30">
        <f t="shared" si="56"/>
        <v>327.31936974396</v>
      </c>
      <c r="AF62" s="1">
        <f t="shared" si="53"/>
        <v>9440903.64836803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9">
        <v>20.4786637183871</v>
      </c>
      <c r="E63" s="20">
        <f t="shared" si="54"/>
        <v>14.7407584389333</v>
      </c>
      <c r="F63" s="16" t="s">
        <v>75</v>
      </c>
      <c r="G63" s="13">
        <v>6</v>
      </c>
      <c r="H63" s="18">
        <f t="shared" si="40"/>
        <v>20.4786637183871</v>
      </c>
      <c r="I63" s="18">
        <f t="shared" si="41"/>
        <v>293.628663718387</v>
      </c>
      <c r="J63" s="18">
        <f t="shared" si="42"/>
        <v>0.209365154777422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5"/>
        <v>5.66756703091062</v>
      </c>
      <c r="P63" s="18">
        <f t="shared" si="45"/>
        <v>1.18659104863802</v>
      </c>
      <c r="Q63" s="24">
        <f t="shared" si="46"/>
        <v>0.344111404105025</v>
      </c>
      <c r="R63" s="18">
        <f t="shared" si="47"/>
        <v>0.80117865</v>
      </c>
      <c r="S63" s="25">
        <f t="shared" si="48"/>
        <v>0.429506457898029</v>
      </c>
      <c r="T63" s="3">
        <v>0.27</v>
      </c>
      <c r="U63" s="26">
        <f t="shared" si="49"/>
        <v>0.115966743632468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0.297732338287789</v>
      </c>
      <c r="AC63" s="29">
        <f t="shared" si="51"/>
        <v>10.2321666666667</v>
      </c>
      <c r="AD63" s="1">
        <f t="shared" si="52"/>
        <v>0.29</v>
      </c>
      <c r="AE63" s="30">
        <f t="shared" si="56"/>
        <v>327.31936974396</v>
      </c>
      <c r="AF63" s="1">
        <f t="shared" si="53"/>
        <v>9971610.8169418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9">
        <v>24.0530089623333</v>
      </c>
      <c r="E64" s="20">
        <f t="shared" si="54"/>
        <v>20.4786637183871</v>
      </c>
      <c r="F64" s="16" t="s">
        <v>73</v>
      </c>
      <c r="G64" s="13">
        <v>7</v>
      </c>
      <c r="H64" s="18">
        <f t="shared" si="40"/>
        <v>24.0530089623333</v>
      </c>
      <c r="I64" s="18">
        <f t="shared" si="41"/>
        <v>297.203008962333</v>
      </c>
      <c r="J64" s="18">
        <f t="shared" si="42"/>
        <v>0.311963095057967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5"/>
        <v>7.2436609822726</v>
      </c>
      <c r="P64" s="18">
        <f t="shared" si="45"/>
        <v>2.25975489958039</v>
      </c>
      <c r="Q64" s="24">
        <f t="shared" si="46"/>
        <v>0.655328920878314</v>
      </c>
      <c r="R64" s="18">
        <f t="shared" si="47"/>
        <v>0.80117865</v>
      </c>
      <c r="S64" s="25">
        <f t="shared" si="48"/>
        <v>0.817956046230531</v>
      </c>
      <c r="T64" s="3">
        <v>0.27</v>
      </c>
      <c r="U64" s="26">
        <f t="shared" si="49"/>
        <v>0.220848132482243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0.3333107921413</v>
      </c>
      <c r="AC64" s="29">
        <f t="shared" si="51"/>
        <v>10.2321666666667</v>
      </c>
      <c r="AD64" s="1">
        <f t="shared" si="52"/>
        <v>0.29</v>
      </c>
      <c r="AE64" s="30">
        <f t="shared" si="56"/>
        <v>327.31936974396</v>
      </c>
      <c r="AF64" s="1">
        <f t="shared" si="53"/>
        <v>11163199.5349695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9">
        <v>26.3185685448387</v>
      </c>
      <c r="E65" s="20">
        <f t="shared" si="54"/>
        <v>24.0530089623333</v>
      </c>
      <c r="F65" s="16" t="s">
        <v>73</v>
      </c>
      <c r="G65" s="13">
        <v>8</v>
      </c>
      <c r="H65" s="18">
        <f t="shared" si="40"/>
        <v>26.3185685448387</v>
      </c>
      <c r="I65" s="18">
        <f t="shared" si="41"/>
        <v>299.468568544839</v>
      </c>
      <c r="J65" s="18">
        <f t="shared" si="42"/>
        <v>0.399707762512672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5"/>
        <v>7.74659108269221</v>
      </c>
      <c r="P65" s="18">
        <f t="shared" si="45"/>
        <v>3.09637258876352</v>
      </c>
      <c r="Q65" s="24">
        <f t="shared" si="46"/>
        <v>0.897948050741421</v>
      </c>
      <c r="R65" s="18">
        <f t="shared" si="47"/>
        <v>0.80117865</v>
      </c>
      <c r="S65" s="25">
        <f t="shared" si="48"/>
        <v>1.12078379864643</v>
      </c>
      <c r="T65" s="3">
        <v>0.27</v>
      </c>
      <c r="U65" s="26">
        <f t="shared" si="49"/>
        <v>0.302611625634537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0.349197438860791</v>
      </c>
      <c r="AC65" s="29">
        <f t="shared" si="51"/>
        <v>10.2321666666667</v>
      </c>
      <c r="AD65" s="1">
        <f t="shared" si="52"/>
        <v>0.29</v>
      </c>
      <c r="AE65" s="30">
        <f t="shared" si="56"/>
        <v>327.31936974396</v>
      </c>
      <c r="AF65" s="1">
        <f t="shared" si="53"/>
        <v>11695272.9374895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9">
        <v>26.6895548625806</v>
      </c>
      <c r="E66" s="20">
        <f t="shared" si="54"/>
        <v>26.3185685448387</v>
      </c>
      <c r="F66" s="16" t="s">
        <v>73</v>
      </c>
      <c r="G66" s="13">
        <v>9</v>
      </c>
      <c r="H66" s="18">
        <f t="shared" si="40"/>
        <v>26.6895548625806</v>
      </c>
      <c r="I66" s="18">
        <f t="shared" si="41"/>
        <v>299.839554862581</v>
      </c>
      <c r="J66" s="18">
        <f t="shared" si="42"/>
        <v>0.416115203605114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5"/>
        <v>7.41290349392869</v>
      </c>
      <c r="P66" s="18">
        <f t="shared" si="45"/>
        <v>3.0846218466812</v>
      </c>
      <c r="Q66" s="24">
        <f t="shared" si="46"/>
        <v>0.894540335537547</v>
      </c>
      <c r="R66" s="18">
        <f t="shared" si="47"/>
        <v>0.80117865</v>
      </c>
      <c r="S66" s="25">
        <f t="shared" si="48"/>
        <v>1.11653042119576</v>
      </c>
      <c r="T66" s="3">
        <v>0.27</v>
      </c>
      <c r="U66" s="26">
        <f t="shared" si="49"/>
        <v>0.301463213722854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0.348974302426351</v>
      </c>
      <c r="AC66" s="29">
        <f t="shared" si="51"/>
        <v>10.2321666666667</v>
      </c>
      <c r="AD66" s="1">
        <f t="shared" si="52"/>
        <v>0.29</v>
      </c>
      <c r="AE66" s="30">
        <f t="shared" si="56"/>
        <v>327.31936974396</v>
      </c>
      <c r="AF66" s="1">
        <f t="shared" si="53"/>
        <v>11687799.6824977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9">
        <v>22.7626123146667</v>
      </c>
      <c r="E67" s="20">
        <f t="shared" si="54"/>
        <v>26.6895548625806</v>
      </c>
      <c r="F67" s="16" t="s">
        <v>73</v>
      </c>
      <c r="G67" s="13">
        <v>10</v>
      </c>
      <c r="H67" s="18">
        <f t="shared" si="40"/>
        <v>22.7626123146667</v>
      </c>
      <c r="I67" s="18">
        <f t="shared" si="41"/>
        <v>295.912612314667</v>
      </c>
      <c r="J67" s="18">
        <f t="shared" si="42"/>
        <v>0.270432102096151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5"/>
        <v>7.09096664724749</v>
      </c>
      <c r="P67" s="18">
        <f t="shared" si="45"/>
        <v>1.91762501630883</v>
      </c>
      <c r="Q67" s="24">
        <f t="shared" si="46"/>
        <v>0.556111254729562</v>
      </c>
      <c r="R67" s="18">
        <f t="shared" si="47"/>
        <v>0.80117865</v>
      </c>
      <c r="S67" s="25">
        <f t="shared" si="48"/>
        <v>0.694116418016833</v>
      </c>
      <c r="T67" s="3">
        <v>0.27</v>
      </c>
      <c r="U67" s="26">
        <f t="shared" si="49"/>
        <v>0.187411432864545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0.311614041405581</v>
      </c>
      <c r="AC67" s="29">
        <f t="shared" si="51"/>
        <v>10.2321666666667</v>
      </c>
      <c r="AD67" s="1">
        <f t="shared" si="52"/>
        <v>0.29</v>
      </c>
      <c r="AE67" s="30">
        <f t="shared" si="56"/>
        <v>327.31936974396</v>
      </c>
      <c r="AF67" s="1">
        <f t="shared" si="53"/>
        <v>10436534.9221398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9">
        <v>17.6643876551613</v>
      </c>
      <c r="E68" s="20">
        <f t="shared" si="54"/>
        <v>22.7626123146667</v>
      </c>
      <c r="F68" s="16" t="s">
        <v>73</v>
      </c>
      <c r="G68" s="13">
        <v>11</v>
      </c>
      <c r="H68" s="18">
        <f t="shared" si="40"/>
        <v>17.6643876551613</v>
      </c>
      <c r="I68" s="18">
        <f t="shared" si="41"/>
        <v>290.814387655161</v>
      </c>
      <c r="J68" s="18">
        <f t="shared" si="42"/>
        <v>0.151893718636683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4.91467454939172</v>
      </c>
      <c r="O68" s="18">
        <f t="shared" si="55"/>
        <v>3.02135208154693</v>
      </c>
      <c r="P68" s="18">
        <f t="shared" si="45"/>
        <v>0.458924402976846</v>
      </c>
      <c r="Q68" s="24">
        <f t="shared" si="46"/>
        <v>0.133088076863285</v>
      </c>
      <c r="R68" s="18">
        <f t="shared" si="47"/>
        <v>0.80117865</v>
      </c>
      <c r="S68" s="25">
        <f t="shared" si="48"/>
        <v>0.166115356248304</v>
      </c>
      <c r="T68" s="3">
        <v>0.27</v>
      </c>
      <c r="U68" s="26">
        <f t="shared" si="49"/>
        <v>0.0448511461870421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0.283914577704142</v>
      </c>
      <c r="AC68" s="29">
        <f t="shared" si="51"/>
        <v>10.2321666666667</v>
      </c>
      <c r="AD68" s="1">
        <f t="shared" si="52"/>
        <v>0.29</v>
      </c>
      <c r="AE68" s="30">
        <f t="shared" si="56"/>
        <v>327.31936974396</v>
      </c>
      <c r="AF68" s="1">
        <f t="shared" si="53"/>
        <v>9508828.26636574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9">
        <v>10.8610328859333</v>
      </c>
      <c r="E69" s="20">
        <f t="shared" si="54"/>
        <v>17.6643876551613</v>
      </c>
      <c r="F69" s="16" t="s">
        <v>75</v>
      </c>
      <c r="G69" s="13">
        <v>12</v>
      </c>
      <c r="H69" s="18">
        <f t="shared" si="40"/>
        <v>10.8610328859333</v>
      </c>
      <c r="I69" s="18">
        <f t="shared" si="41"/>
        <v>284.011032885933</v>
      </c>
      <c r="J69" s="18">
        <f t="shared" si="42"/>
        <v>0.0681121958308418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5"/>
        <v>5.32511267857009</v>
      </c>
      <c r="P69" s="18">
        <f t="shared" si="45"/>
        <v>0.362705117584064</v>
      </c>
      <c r="Q69" s="24">
        <f t="shared" si="46"/>
        <v>0.105184484099379</v>
      </c>
      <c r="R69" s="18">
        <f t="shared" si="47"/>
        <v>0.80117865</v>
      </c>
      <c r="S69" s="25">
        <f t="shared" si="48"/>
        <v>0.131287178083663</v>
      </c>
      <c r="T69" s="3">
        <v>0.27</v>
      </c>
      <c r="U69" s="26">
        <f t="shared" si="49"/>
        <v>0.035447538082589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0.233287456649447</v>
      </c>
      <c r="AC69" s="29">
        <f t="shared" si="51"/>
        <v>10.2321666666667</v>
      </c>
      <c r="AD69" s="1">
        <f t="shared" si="52"/>
        <v>0.29</v>
      </c>
      <c r="AE69" s="30">
        <f t="shared" si="56"/>
        <v>327.31936974396</v>
      </c>
      <c r="AF69" s="1">
        <f t="shared" si="53"/>
        <v>7813231.64141448</v>
      </c>
      <c r="AG69" s="1">
        <f>SUM(AF58:AF69)</f>
        <v>112788129.288248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9">
        <v>5.1854182526129</v>
      </c>
      <c r="E70" s="20">
        <f t="shared" si="54"/>
        <v>10.8610328859333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</v>
      </c>
      <c r="E74" s="16"/>
      <c r="F74" s="16"/>
      <c r="G74" s="13">
        <v>1</v>
      </c>
      <c r="H74" s="18">
        <f t="shared" ref="H74:H85" si="57">E75</f>
        <v>5</v>
      </c>
      <c r="I74" s="18">
        <f t="shared" ref="I74:I85" si="58">H74+273.15</f>
        <v>278.15</v>
      </c>
      <c r="J74" s="18">
        <f t="shared" ref="J74:J85" si="59">EXP(($C$16*(I74-$C$14))/($C$17*I74*$C$14))</f>
        <v>0.0330744063381255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0.0172390420715578</v>
      </c>
      <c r="Q74" s="24">
        <f t="shared" ref="Q74:Q85" si="63">P74*$B$76</f>
        <v>0.00448215093860502</v>
      </c>
      <c r="R74" s="18">
        <f t="shared" ref="R74:R85" si="64">L74*$B$76</f>
        <v>0.1355172</v>
      </c>
      <c r="S74" s="25">
        <f t="shared" ref="S74:S85" si="65">Q74/R74</f>
        <v>0.0330744063381255</v>
      </c>
      <c r="T74" s="3">
        <v>0.01</v>
      </c>
      <c r="U74" s="26">
        <f t="shared" ref="U74:U85" si="66">S74*T74</f>
        <v>0.000330744063381255</v>
      </c>
      <c r="V74" s="25"/>
      <c r="W74" s="3"/>
      <c r="X74" s="3"/>
      <c r="Y74" s="28"/>
      <c r="Z74" s="3"/>
      <c r="AA74" s="27"/>
      <c r="AB74" s="3"/>
      <c r="AC74" s="3"/>
      <c r="AD74" s="3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0.0102807440633813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0.0208333333333333</v>
      </c>
      <c r="AX74" s="1">
        <f t="shared" ref="AX74:AX85" si="72">AW74*10000*AV74*0.67*AU74*AT74</f>
        <v>19.4469963560136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3.96614630370968</v>
      </c>
      <c r="E75" s="20">
        <f t="shared" ref="E75:E86" si="73">D74</f>
        <v>5</v>
      </c>
      <c r="F75" s="16" t="s">
        <v>73</v>
      </c>
      <c r="G75" s="13">
        <v>2</v>
      </c>
      <c r="H75" s="18">
        <f t="shared" si="57"/>
        <v>3.96614630370968</v>
      </c>
      <c r="I75" s="18">
        <f t="shared" si="58"/>
        <v>277.11614630371</v>
      </c>
      <c r="J75" s="18">
        <f t="shared" si="59"/>
        <v>0.0290251453201786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1.02520095792844</v>
      </c>
      <c r="P75" s="18">
        <f t="shared" si="62"/>
        <v>0.0297566067862593</v>
      </c>
      <c r="Q75" s="24">
        <f t="shared" si="63"/>
        <v>0.00773671776442743</v>
      </c>
      <c r="R75" s="18">
        <f t="shared" si="64"/>
        <v>0.1355172</v>
      </c>
      <c r="S75" s="25">
        <f t="shared" si="65"/>
        <v>0.0570903011900145</v>
      </c>
      <c r="T75" s="3">
        <v>0.01</v>
      </c>
      <c r="U75" s="26">
        <f t="shared" si="66"/>
        <v>0.000570903011900145</v>
      </c>
      <c r="V75" s="25"/>
      <c r="W75" s="3"/>
      <c r="X75" s="3"/>
      <c r="Y75" s="28"/>
      <c r="Z75" s="3"/>
      <c r="AA75" s="27"/>
      <c r="AB75" s="3"/>
      <c r="AC75" s="3"/>
      <c r="AD75" s="3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0.00606090301190014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0.0208333333333333</v>
      </c>
      <c r="AX75" s="1">
        <f t="shared" si="72"/>
        <v>11.464769287118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5.27021857992857</v>
      </c>
      <c r="E76" s="20">
        <f t="shared" si="73"/>
        <v>3.96614630370968</v>
      </c>
      <c r="F76" s="16" t="s">
        <v>73</v>
      </c>
      <c r="G76" s="13">
        <v>3</v>
      </c>
      <c r="H76" s="18">
        <f t="shared" si="57"/>
        <v>5.27021857992857</v>
      </c>
      <c r="I76" s="18">
        <f t="shared" si="58"/>
        <v>278.420218579929</v>
      </c>
      <c r="J76" s="18">
        <f t="shared" si="59"/>
        <v>0.0342173939357551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1.51666435114218</v>
      </c>
      <c r="P76" s="18">
        <f t="shared" si="62"/>
        <v>0.0518963015713485</v>
      </c>
      <c r="Q76" s="24">
        <f t="shared" si="63"/>
        <v>0.0134930384085506</v>
      </c>
      <c r="R76" s="18">
        <f t="shared" si="64"/>
        <v>0.1355172</v>
      </c>
      <c r="S76" s="25">
        <f t="shared" si="65"/>
        <v>0.0995669804906728</v>
      </c>
      <c r="T76" s="3">
        <v>0.01</v>
      </c>
      <c r="U76" s="26">
        <f t="shared" si="66"/>
        <v>0.000995669804906728</v>
      </c>
      <c r="V76" s="25"/>
      <c r="W76" s="3"/>
      <c r="X76" s="3"/>
      <c r="Y76" s="28"/>
      <c r="Z76" s="3"/>
      <c r="AA76" s="27"/>
      <c r="AB76" s="3"/>
      <c r="AC76" s="3"/>
      <c r="AD76" s="3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0.00648566980490673</v>
      </c>
      <c r="AU76" s="29">
        <f t="shared" si="70"/>
        <v>52.122</v>
      </c>
      <c r="AV76" s="1">
        <f t="shared" si="71"/>
        <v>0.26</v>
      </c>
      <c r="AW76" s="2">
        <f t="shared" si="75"/>
        <v>0.0208333333333333</v>
      </c>
      <c r="AX76" s="1">
        <f t="shared" si="72"/>
        <v>12.2682557103602</v>
      </c>
    </row>
    <row r="77" s="1" customFormat="1" spans="1:50">
      <c r="A77" s="13"/>
      <c r="B77" s="13"/>
      <c r="C77" s="16">
        <v>3</v>
      </c>
      <c r="D77" s="19">
        <v>9.92567813225806</v>
      </c>
      <c r="E77" s="20">
        <f t="shared" si="73"/>
        <v>5.27021857992857</v>
      </c>
      <c r="F77" s="16" t="s">
        <v>73</v>
      </c>
      <c r="G77" s="13">
        <v>4</v>
      </c>
      <c r="H77" s="18">
        <f t="shared" si="57"/>
        <v>9.92567813225806</v>
      </c>
      <c r="I77" s="18">
        <f t="shared" si="58"/>
        <v>283.075678132258</v>
      </c>
      <c r="J77" s="18">
        <f t="shared" si="59"/>
        <v>0.0608174037291609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1.98598804957083</v>
      </c>
      <c r="P77" s="18">
        <f t="shared" si="62"/>
        <v>0.120782637012038</v>
      </c>
      <c r="Q77" s="24">
        <f t="shared" si="63"/>
        <v>0.0314034856231299</v>
      </c>
      <c r="R77" s="18">
        <f t="shared" si="64"/>
        <v>0.1355172</v>
      </c>
      <c r="S77" s="25">
        <f t="shared" si="65"/>
        <v>0.231730626246188</v>
      </c>
      <c r="T77" s="3">
        <v>0.01</v>
      </c>
      <c r="U77" s="26">
        <f t="shared" si="66"/>
        <v>0.00231730626246188</v>
      </c>
      <c r="V77" s="25"/>
      <c r="W77" s="3"/>
      <c r="X77" s="3"/>
      <c r="Y77" s="28"/>
      <c r="Z77" s="3"/>
      <c r="AA77" s="27"/>
      <c r="AB77" s="3"/>
      <c r="AC77" s="3"/>
      <c r="AD77" s="3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0.00780730626246188</v>
      </c>
      <c r="AU77" s="29">
        <f t="shared" si="70"/>
        <v>52.122</v>
      </c>
      <c r="AV77" s="1">
        <f t="shared" si="71"/>
        <v>0.26</v>
      </c>
      <c r="AW77" s="2">
        <f t="shared" si="75"/>
        <v>0.0208333333333333</v>
      </c>
      <c r="AX77" s="1">
        <f t="shared" si="72"/>
        <v>14.7682556340619</v>
      </c>
    </row>
    <row r="78" s="1" customFormat="1" spans="1:50">
      <c r="A78" s="13"/>
      <c r="B78" s="13"/>
      <c r="C78" s="16">
        <v>4</v>
      </c>
      <c r="D78" s="19">
        <v>14.7407584389333</v>
      </c>
      <c r="E78" s="20">
        <f t="shared" si="73"/>
        <v>9.92567813225806</v>
      </c>
      <c r="F78" s="16" t="s">
        <v>73</v>
      </c>
      <c r="G78" s="13">
        <v>5</v>
      </c>
      <c r="H78" s="18">
        <f t="shared" si="57"/>
        <v>14.7407584389333</v>
      </c>
      <c r="I78" s="18">
        <f t="shared" si="58"/>
        <v>287.890758438933</v>
      </c>
      <c r="J78" s="18">
        <f t="shared" si="59"/>
        <v>0.108112126838562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1.77194514193086</v>
      </c>
      <c r="O78" s="18">
        <f t="shared" si="74"/>
        <v>0.61448027062794</v>
      </c>
      <c r="P78" s="18">
        <f t="shared" si="62"/>
        <v>0.0664327689579217</v>
      </c>
      <c r="Q78" s="24">
        <f t="shared" si="63"/>
        <v>0.0172725199290597</v>
      </c>
      <c r="R78" s="18">
        <f t="shared" si="64"/>
        <v>0.1355172</v>
      </c>
      <c r="S78" s="25">
        <f t="shared" si="65"/>
        <v>0.1274562928474</v>
      </c>
      <c r="T78" s="3">
        <v>0.01</v>
      </c>
      <c r="U78" s="26">
        <f t="shared" si="66"/>
        <v>0.001274562928474</v>
      </c>
      <c r="V78" s="25"/>
      <c r="W78" s="3"/>
      <c r="X78" s="3"/>
      <c r="Y78" s="28"/>
      <c r="Z78" s="3"/>
      <c r="AA78" s="27"/>
      <c r="AB78" s="3"/>
      <c r="AC78" s="3"/>
      <c r="AD78" s="3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0.011224562928474</v>
      </c>
      <c r="AU78" s="29">
        <f t="shared" si="70"/>
        <v>52.122</v>
      </c>
      <c r="AV78" s="1">
        <f t="shared" si="71"/>
        <v>0.26</v>
      </c>
      <c r="AW78" s="2">
        <f t="shared" si="75"/>
        <v>0.0208333333333333</v>
      </c>
      <c r="AX78" s="1">
        <f t="shared" si="72"/>
        <v>21.2323186942646</v>
      </c>
    </row>
    <row r="79" s="1" customFormat="1" spans="1:50">
      <c r="A79" s="13"/>
      <c r="B79" s="13"/>
      <c r="C79" s="16">
        <v>5</v>
      </c>
      <c r="D79" s="19">
        <v>20.4786637183871</v>
      </c>
      <c r="E79" s="20">
        <f t="shared" si="73"/>
        <v>14.7407584389333</v>
      </c>
      <c r="F79" s="16" t="s">
        <v>75</v>
      </c>
      <c r="G79" s="13">
        <v>6</v>
      </c>
      <c r="H79" s="18">
        <f t="shared" si="57"/>
        <v>20.4786637183871</v>
      </c>
      <c r="I79" s="18">
        <f t="shared" si="58"/>
        <v>293.628663718387</v>
      </c>
      <c r="J79" s="18">
        <f t="shared" si="59"/>
        <v>0.209365154777422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1.06926750167002</v>
      </c>
      <c r="P79" s="18">
        <f t="shared" si="62"/>
        <v>0.223867355985611</v>
      </c>
      <c r="Q79" s="24">
        <f t="shared" si="63"/>
        <v>0.0582055125562588</v>
      </c>
      <c r="R79" s="18">
        <f t="shared" si="64"/>
        <v>0.1355172</v>
      </c>
      <c r="S79" s="25">
        <f t="shared" si="65"/>
        <v>0.429506457898029</v>
      </c>
      <c r="T79" s="3">
        <v>0.01</v>
      </c>
      <c r="U79" s="26">
        <f t="shared" si="66"/>
        <v>0.00429506457898029</v>
      </c>
      <c r="V79" s="25"/>
      <c r="W79" s="3"/>
      <c r="X79" s="3"/>
      <c r="Y79" s="28"/>
      <c r="Z79" s="3"/>
      <c r="AA79" s="27"/>
      <c r="AB79" s="3"/>
      <c r="AC79" s="3"/>
      <c r="AD79" s="3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0.0142450645789803</v>
      </c>
      <c r="AU79" s="29">
        <f t="shared" si="70"/>
        <v>52.122</v>
      </c>
      <c r="AV79" s="1">
        <f t="shared" si="71"/>
        <v>0.26</v>
      </c>
      <c r="AW79" s="2">
        <f t="shared" si="75"/>
        <v>0.0208333333333333</v>
      </c>
      <c r="AX79" s="1">
        <f t="shared" si="72"/>
        <v>26.9458822484778</v>
      </c>
    </row>
    <row r="80" s="1" customFormat="1" spans="1:50">
      <c r="A80" s="13"/>
      <c r="B80" s="13"/>
      <c r="C80" s="16">
        <v>6</v>
      </c>
      <c r="D80" s="19">
        <v>24.0530089623333</v>
      </c>
      <c r="E80" s="20">
        <f t="shared" si="73"/>
        <v>20.4786637183871</v>
      </c>
      <c r="F80" s="16" t="s">
        <v>73</v>
      </c>
      <c r="G80" s="13">
        <v>7</v>
      </c>
      <c r="H80" s="18">
        <f t="shared" si="57"/>
        <v>24.0530089623333</v>
      </c>
      <c r="I80" s="18">
        <f t="shared" si="58"/>
        <v>297.203008962333</v>
      </c>
      <c r="J80" s="18">
        <f t="shared" si="59"/>
        <v>0.311963095057967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1.36662014568441</v>
      </c>
      <c r="P80" s="18">
        <f t="shared" si="62"/>
        <v>0.426335050416277</v>
      </c>
      <c r="Q80" s="24">
        <f t="shared" si="63"/>
        <v>0.110847113108232</v>
      </c>
      <c r="R80" s="18">
        <f t="shared" si="64"/>
        <v>0.1355172</v>
      </c>
      <c r="S80" s="25">
        <f t="shared" si="65"/>
        <v>0.817956046230531</v>
      </c>
      <c r="T80" s="3">
        <v>0.01</v>
      </c>
      <c r="U80" s="26">
        <f t="shared" si="66"/>
        <v>0.00817956046230531</v>
      </c>
      <c r="V80" s="25"/>
      <c r="W80" s="3"/>
      <c r="X80" s="3"/>
      <c r="Y80" s="28"/>
      <c r="Z80" s="3"/>
      <c r="AA80" s="27"/>
      <c r="AB80" s="3"/>
      <c r="AC80" s="3"/>
      <c r="AD80" s="3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0.0230795604623053</v>
      </c>
      <c r="AU80" s="29">
        <f t="shared" si="70"/>
        <v>52.122</v>
      </c>
      <c r="AV80" s="1">
        <f t="shared" si="71"/>
        <v>0.26</v>
      </c>
      <c r="AW80" s="2">
        <f t="shared" si="75"/>
        <v>0.0208333333333333</v>
      </c>
      <c r="AX80" s="1">
        <f t="shared" si="72"/>
        <v>43.6571638630241</v>
      </c>
    </row>
    <row r="81" s="1" customFormat="1" spans="1:50">
      <c r="A81" s="13"/>
      <c r="B81" s="13"/>
      <c r="C81" s="16">
        <v>7</v>
      </c>
      <c r="D81" s="19">
        <v>26.3185685448387</v>
      </c>
      <c r="E81" s="20">
        <f t="shared" si="73"/>
        <v>24.0530089623333</v>
      </c>
      <c r="F81" s="16" t="s">
        <v>73</v>
      </c>
      <c r="G81" s="13">
        <v>8</v>
      </c>
      <c r="H81" s="18">
        <f t="shared" si="57"/>
        <v>26.3185685448387</v>
      </c>
      <c r="I81" s="18">
        <f t="shared" si="58"/>
        <v>299.468568544839</v>
      </c>
      <c r="J81" s="18">
        <f t="shared" si="59"/>
        <v>0.399707762512672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1.46150509526813</v>
      </c>
      <c r="P81" s="18">
        <f t="shared" si="62"/>
        <v>0.584174931530494</v>
      </c>
      <c r="Q81" s="24">
        <f t="shared" si="63"/>
        <v>0.151885482197928</v>
      </c>
      <c r="R81" s="18">
        <f t="shared" si="64"/>
        <v>0.1355172</v>
      </c>
      <c r="S81" s="25">
        <f t="shared" si="65"/>
        <v>1.12078379864643</v>
      </c>
      <c r="T81" s="3">
        <v>0.01</v>
      </c>
      <c r="U81" s="26">
        <f t="shared" si="66"/>
        <v>0.0112078379864643</v>
      </c>
      <c r="V81" s="25"/>
      <c r="W81" s="3"/>
      <c r="X81" s="3"/>
      <c r="Y81" s="28"/>
      <c r="Z81" s="3"/>
      <c r="AA81" s="27"/>
      <c r="AB81" s="3"/>
      <c r="AC81" s="3"/>
      <c r="AD81" s="3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0.0261078379864643</v>
      </c>
      <c r="AU81" s="29">
        <f t="shared" si="70"/>
        <v>52.122</v>
      </c>
      <c r="AV81" s="1">
        <f t="shared" si="71"/>
        <v>0.26</v>
      </c>
      <c r="AW81" s="2">
        <f t="shared" si="75"/>
        <v>0.0208333333333333</v>
      </c>
      <c r="AX81" s="1">
        <f t="shared" si="72"/>
        <v>49.3854362151275</v>
      </c>
    </row>
    <row r="82" s="1" customFormat="1" spans="1:50">
      <c r="A82" s="13"/>
      <c r="B82" s="13"/>
      <c r="C82" s="16">
        <v>8</v>
      </c>
      <c r="D82" s="19">
        <v>26.6895548625806</v>
      </c>
      <c r="E82" s="20">
        <f t="shared" si="73"/>
        <v>26.3185685448387</v>
      </c>
      <c r="F82" s="16" t="s">
        <v>73</v>
      </c>
      <c r="G82" s="13">
        <v>9</v>
      </c>
      <c r="H82" s="18">
        <f t="shared" si="57"/>
        <v>26.6895548625806</v>
      </c>
      <c r="I82" s="18">
        <f t="shared" si="58"/>
        <v>299.839554862581</v>
      </c>
      <c r="J82" s="18">
        <f t="shared" si="59"/>
        <v>0.416115203605114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1.39855016373764</v>
      </c>
      <c r="P82" s="18">
        <f t="shared" si="62"/>
        <v>0.581957986135652</v>
      </c>
      <c r="Q82" s="24">
        <f t="shared" si="63"/>
        <v>0.15130907639527</v>
      </c>
      <c r="R82" s="18">
        <f t="shared" si="64"/>
        <v>0.1355172</v>
      </c>
      <c r="S82" s="25">
        <f t="shared" si="65"/>
        <v>1.11653042119576</v>
      </c>
      <c r="T82" s="3">
        <v>0.01</v>
      </c>
      <c r="U82" s="26">
        <f t="shared" si="66"/>
        <v>0.0111653042119576</v>
      </c>
      <c r="V82" s="25"/>
      <c r="W82" s="3"/>
      <c r="X82" s="3"/>
      <c r="Y82" s="28"/>
      <c r="Z82" s="3"/>
      <c r="AA82" s="27"/>
      <c r="AB82" s="3"/>
      <c r="AC82" s="3"/>
      <c r="AD82" s="3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0.0260653042119576</v>
      </c>
      <c r="AU82" s="29">
        <f t="shared" si="70"/>
        <v>52.122</v>
      </c>
      <c r="AV82" s="1">
        <f t="shared" si="71"/>
        <v>0.26</v>
      </c>
      <c r="AW82" s="2">
        <f t="shared" si="75"/>
        <v>0.0208333333333333</v>
      </c>
      <c r="AX82" s="1">
        <f t="shared" si="72"/>
        <v>49.3049795718397</v>
      </c>
    </row>
    <row r="83" s="1" customFormat="1" spans="1:50">
      <c r="A83" s="13"/>
      <c r="B83" s="13"/>
      <c r="C83" s="16">
        <v>9</v>
      </c>
      <c r="D83" s="19">
        <v>22.7626123146667</v>
      </c>
      <c r="E83" s="20">
        <f t="shared" si="73"/>
        <v>26.6895548625806</v>
      </c>
      <c r="F83" s="16" t="s">
        <v>73</v>
      </c>
      <c r="G83" s="13">
        <v>10</v>
      </c>
      <c r="H83" s="18">
        <f t="shared" si="57"/>
        <v>22.7626123146667</v>
      </c>
      <c r="I83" s="18">
        <f t="shared" si="58"/>
        <v>295.912612314667</v>
      </c>
      <c r="J83" s="18">
        <f t="shared" si="59"/>
        <v>0.270432102096151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1.33781217760198</v>
      </c>
      <c r="P83" s="18">
        <f t="shared" si="62"/>
        <v>0.361787359398734</v>
      </c>
      <c r="Q83" s="24">
        <f t="shared" si="63"/>
        <v>0.0940647134436708</v>
      </c>
      <c r="R83" s="18">
        <f t="shared" si="64"/>
        <v>0.1355172</v>
      </c>
      <c r="S83" s="25">
        <f t="shared" si="65"/>
        <v>0.694116418016833</v>
      </c>
      <c r="T83" s="3">
        <v>0.01</v>
      </c>
      <c r="U83" s="26">
        <f t="shared" si="66"/>
        <v>0.00694116418016833</v>
      </c>
      <c r="V83" s="25"/>
      <c r="W83" s="3"/>
      <c r="X83" s="3"/>
      <c r="Y83" s="28"/>
      <c r="Z83" s="3"/>
      <c r="AA83" s="27"/>
      <c r="AB83" s="3"/>
      <c r="AC83" s="3"/>
      <c r="AD83" s="3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0.0168911641801683</v>
      </c>
      <c r="AU83" s="29">
        <f t="shared" si="70"/>
        <v>52.122</v>
      </c>
      <c r="AV83" s="1">
        <f t="shared" si="71"/>
        <v>0.26</v>
      </c>
      <c r="AW83" s="2">
        <f t="shared" si="75"/>
        <v>0.0208333333333333</v>
      </c>
      <c r="AX83" s="1">
        <f t="shared" si="72"/>
        <v>31.9512290390124</v>
      </c>
    </row>
    <row r="84" s="1" customFormat="1" spans="1:50">
      <c r="A84" s="13"/>
      <c r="B84" s="13"/>
      <c r="C84" s="16">
        <v>10</v>
      </c>
      <c r="D84" s="19">
        <v>17.6643876551613</v>
      </c>
      <c r="E84" s="20">
        <f t="shared" si="73"/>
        <v>22.7626123146667</v>
      </c>
      <c r="F84" s="16" t="s">
        <v>73</v>
      </c>
      <c r="G84" s="13">
        <v>11</v>
      </c>
      <c r="H84" s="18">
        <f t="shared" si="57"/>
        <v>17.6643876551613</v>
      </c>
      <c r="I84" s="18">
        <f t="shared" si="58"/>
        <v>290.814387655161</v>
      </c>
      <c r="J84" s="18">
        <f t="shared" si="59"/>
        <v>0.151893718636683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0.927223577293088</v>
      </c>
      <c r="O84" s="18">
        <f t="shared" si="74"/>
        <v>0.570021240910162</v>
      </c>
      <c r="P84" s="18">
        <f t="shared" si="62"/>
        <v>0.0865826459837411</v>
      </c>
      <c r="Q84" s="24">
        <f t="shared" si="63"/>
        <v>0.0225114879557727</v>
      </c>
      <c r="R84" s="18">
        <f t="shared" si="64"/>
        <v>0.1355172</v>
      </c>
      <c r="S84" s="25">
        <f t="shared" si="65"/>
        <v>0.166115356248304</v>
      </c>
      <c r="T84" s="3">
        <v>0.01</v>
      </c>
      <c r="U84" s="26">
        <f t="shared" si="66"/>
        <v>0.00166115356248304</v>
      </c>
      <c r="V84" s="25"/>
      <c r="W84" s="3"/>
      <c r="X84" s="3"/>
      <c r="Y84" s="28"/>
      <c r="Z84" s="3"/>
      <c r="AA84" s="27"/>
      <c r="AB84" s="3"/>
      <c r="AC84" s="3"/>
      <c r="AD84" s="3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0.00965115356248304</v>
      </c>
      <c r="AU84" s="29">
        <f t="shared" si="70"/>
        <v>52.122</v>
      </c>
      <c r="AV84" s="1">
        <f t="shared" si="71"/>
        <v>0.26</v>
      </c>
      <c r="AW84" s="2">
        <f t="shared" si="75"/>
        <v>0.0208333333333333</v>
      </c>
      <c r="AX84" s="1">
        <f t="shared" si="72"/>
        <v>18.2560665846599</v>
      </c>
    </row>
    <row r="85" s="1" customFormat="1" spans="1:51">
      <c r="A85" s="13"/>
      <c r="B85" s="13"/>
      <c r="C85" s="16">
        <v>11</v>
      </c>
      <c r="D85" s="19">
        <v>10.8610328859333</v>
      </c>
      <c r="E85" s="20">
        <f t="shared" si="73"/>
        <v>17.6643876551613</v>
      </c>
      <c r="F85" s="16" t="s">
        <v>75</v>
      </c>
      <c r="G85" s="13">
        <v>12</v>
      </c>
      <c r="H85" s="18">
        <f t="shared" si="57"/>
        <v>10.8610328859333</v>
      </c>
      <c r="I85" s="18">
        <f t="shared" si="58"/>
        <v>284.011032885933</v>
      </c>
      <c r="J85" s="18">
        <f t="shared" si="59"/>
        <v>0.0681121958308418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1.00465859492642</v>
      </c>
      <c r="P85" s="18">
        <f t="shared" si="62"/>
        <v>0.0684295029607668</v>
      </c>
      <c r="Q85" s="24">
        <f t="shared" si="63"/>
        <v>0.0177916707697994</v>
      </c>
      <c r="R85" s="18">
        <f t="shared" si="64"/>
        <v>0.1355172</v>
      </c>
      <c r="S85" s="25">
        <f t="shared" si="65"/>
        <v>0.131287178083663</v>
      </c>
      <c r="T85" s="3">
        <v>0.01</v>
      </c>
      <c r="U85" s="26">
        <f t="shared" si="66"/>
        <v>0.00131287178083663</v>
      </c>
      <c r="V85" s="25"/>
      <c r="W85" s="3"/>
      <c r="X85" s="3"/>
      <c r="Y85" s="28"/>
      <c r="Z85" s="3"/>
      <c r="AA85" s="27"/>
      <c r="AB85" s="3"/>
      <c r="AC85" s="3"/>
      <c r="AD85" s="3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0.00680287178083663</v>
      </c>
      <c r="AU85" s="29">
        <f t="shared" si="70"/>
        <v>52.122</v>
      </c>
      <c r="AV85" s="1">
        <f t="shared" si="71"/>
        <v>0.26</v>
      </c>
      <c r="AW85" s="2">
        <f t="shared" si="75"/>
        <v>0.0208333333333333</v>
      </c>
      <c r="AX85" s="1">
        <f t="shared" si="72"/>
        <v>12.8682731441178</v>
      </c>
      <c r="AY85" s="1">
        <f>SUM(AX74:AX85)</f>
        <v>311.549626348077</v>
      </c>
    </row>
    <row r="86" s="1" customFormat="1" spans="1:46">
      <c r="A86" s="13"/>
      <c r="B86" s="13"/>
      <c r="C86" s="16">
        <v>12</v>
      </c>
      <c r="D86" s="19">
        <v>5.1854182526129</v>
      </c>
      <c r="E86" s="20">
        <f t="shared" si="73"/>
        <v>10.8610328859333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</v>
      </c>
      <c r="E90" s="16"/>
      <c r="F90" s="16"/>
      <c r="G90" s="13">
        <v>1</v>
      </c>
      <c r="H90" s="18">
        <f t="shared" ref="H90:H101" si="76">E91</f>
        <v>5</v>
      </c>
      <c r="I90" s="18">
        <f t="shared" ref="I90:I101" si="77">H90+273.15</f>
        <v>278.15</v>
      </c>
      <c r="J90" s="18">
        <f t="shared" ref="J90:J101" si="78">EXP(($C$16*(I90-$C$14))/($C$17*I90*$C$14))</f>
        <v>0.0330744063381255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0.00941628348446433</v>
      </c>
      <c r="Q90" s="24">
        <f t="shared" ref="Q90:Q101" si="82">P90*$B$76</f>
        <v>0.00244823370596073</v>
      </c>
      <c r="R90" s="18">
        <f t="shared" ref="R90:R101" si="83">L90*$B$76</f>
        <v>0.074022</v>
      </c>
      <c r="S90" s="25">
        <f t="shared" ref="S90:S101" si="84">Q90/R90</f>
        <v>0.0330744063381255</v>
      </c>
      <c r="T90" s="3">
        <v>0.01</v>
      </c>
      <c r="U90" s="26">
        <f t="shared" ref="U90:U101" si="85">S90*T90</f>
        <v>0.000330744063381255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0.0102807440633813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0.227</v>
      </c>
      <c r="AX90" s="1">
        <f t="shared" ref="AX90:AX101" si="91">AW90*10000*AV90*0.67*AU90*AT90</f>
        <v>115.740678144396</v>
      </c>
      <c r="AZ90" s="2">
        <f>$E$10/12</f>
        <v>0.0633333333333333</v>
      </c>
      <c r="BA90" s="1">
        <f t="shared" ref="BA90:BA101" si="92">AZ90*10000*AV90*0.67*AU90*AT90</f>
        <v>32.2918191592293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3.96614630370968</v>
      </c>
      <c r="E91" s="20">
        <f t="shared" ref="E91:E102" si="93">D90</f>
        <v>5</v>
      </c>
      <c r="F91" s="16" t="s">
        <v>73</v>
      </c>
      <c r="G91" s="13">
        <v>2</v>
      </c>
      <c r="H91" s="18">
        <f t="shared" si="76"/>
        <v>3.96614630370968</v>
      </c>
      <c r="I91" s="18">
        <f t="shared" si="77"/>
        <v>277.11614630371</v>
      </c>
      <c r="J91" s="18">
        <f t="shared" si="78"/>
        <v>0.0290251453201786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0.559983716515536</v>
      </c>
      <c r="P91" s="18">
        <f t="shared" si="81"/>
        <v>0.0162536087487971</v>
      </c>
      <c r="Q91" s="24">
        <f t="shared" si="82"/>
        <v>0.00422593827468725</v>
      </c>
      <c r="R91" s="18">
        <f t="shared" si="83"/>
        <v>0.074022</v>
      </c>
      <c r="S91" s="25">
        <f t="shared" si="84"/>
        <v>0.0570903011900145</v>
      </c>
      <c r="T91" s="3">
        <v>0.01</v>
      </c>
      <c r="U91" s="26">
        <f t="shared" si="85"/>
        <v>0.000570903011900145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0.00606090301190014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0.227</v>
      </c>
      <c r="AX91" s="1">
        <f t="shared" si="91"/>
        <v>68.2336823521718</v>
      </c>
      <c r="AZ91" s="2">
        <f t="shared" ref="AZ91:AZ101" si="96">$E$10/12</f>
        <v>0.0633333333333333</v>
      </c>
      <c r="BA91" s="1">
        <f t="shared" si="92"/>
        <v>19.037297572559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5.27021857992857</v>
      </c>
      <c r="E92" s="20">
        <f t="shared" si="93"/>
        <v>3.96614630370968</v>
      </c>
      <c r="F92" s="16" t="s">
        <v>73</v>
      </c>
      <c r="G92" s="13">
        <v>3</v>
      </c>
      <c r="H92" s="18">
        <f t="shared" si="76"/>
        <v>5.27021857992857</v>
      </c>
      <c r="I92" s="18">
        <f t="shared" si="77"/>
        <v>278.420218579929</v>
      </c>
      <c r="J92" s="18">
        <f t="shared" si="78"/>
        <v>0.0342173939357551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0.828430107766739</v>
      </c>
      <c r="P92" s="18">
        <f t="shared" si="81"/>
        <v>0.0283467193456945</v>
      </c>
      <c r="Q92" s="24">
        <f t="shared" si="82"/>
        <v>0.00737014702988058</v>
      </c>
      <c r="R92" s="18">
        <f t="shared" si="83"/>
        <v>0.074022</v>
      </c>
      <c r="S92" s="25">
        <f t="shared" si="84"/>
        <v>0.0995669804906728</v>
      </c>
      <c r="T92" s="3">
        <v>0.01</v>
      </c>
      <c r="U92" s="26">
        <f t="shared" si="85"/>
        <v>0.000995669804906728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0.00648566980490673</v>
      </c>
      <c r="AU92" s="29">
        <f t="shared" si="89"/>
        <v>28.47</v>
      </c>
      <c r="AV92" s="1">
        <f t="shared" si="90"/>
        <v>0.26</v>
      </c>
      <c r="AW92" s="2">
        <f t="shared" si="95"/>
        <v>0.227</v>
      </c>
      <c r="AX92" s="1">
        <f t="shared" si="91"/>
        <v>73.0157094479454</v>
      </c>
      <c r="AZ92" s="2">
        <f t="shared" si="96"/>
        <v>0.0633333333333333</v>
      </c>
      <c r="BA92" s="1">
        <f t="shared" si="92"/>
        <v>20.371490154346</v>
      </c>
    </row>
    <row r="93" s="1" customFormat="1" spans="1:53">
      <c r="A93" s="13"/>
      <c r="B93" s="13"/>
      <c r="C93" s="16">
        <v>3</v>
      </c>
      <c r="D93" s="19">
        <v>9.92567813225806</v>
      </c>
      <c r="E93" s="20">
        <f t="shared" si="93"/>
        <v>5.27021857992857</v>
      </c>
      <c r="F93" s="16" t="s">
        <v>73</v>
      </c>
      <c r="G93" s="13">
        <v>4</v>
      </c>
      <c r="H93" s="18">
        <f t="shared" si="76"/>
        <v>9.92567813225806</v>
      </c>
      <c r="I93" s="18">
        <f t="shared" si="77"/>
        <v>283.075678132258</v>
      </c>
      <c r="J93" s="18">
        <f t="shared" si="78"/>
        <v>0.0608174037291609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1.08478338842104</v>
      </c>
      <c r="P93" s="18">
        <f t="shared" si="81"/>
        <v>0.0659737092922898</v>
      </c>
      <c r="Q93" s="24">
        <f t="shared" si="82"/>
        <v>0.0171531644159953</v>
      </c>
      <c r="R93" s="18">
        <f t="shared" si="83"/>
        <v>0.074022</v>
      </c>
      <c r="S93" s="25">
        <f t="shared" si="84"/>
        <v>0.231730626246188</v>
      </c>
      <c r="T93" s="3">
        <v>0.01</v>
      </c>
      <c r="U93" s="26">
        <f t="shared" si="85"/>
        <v>0.00231730626246188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0.00780730626246188</v>
      </c>
      <c r="AU93" s="29">
        <f t="shared" si="89"/>
        <v>28.47</v>
      </c>
      <c r="AV93" s="1">
        <f t="shared" si="90"/>
        <v>0.26</v>
      </c>
      <c r="AW93" s="2">
        <f t="shared" si="95"/>
        <v>0.227</v>
      </c>
      <c r="AX93" s="1">
        <f t="shared" si="91"/>
        <v>87.8947005904873</v>
      </c>
      <c r="AZ93" s="2">
        <f t="shared" si="96"/>
        <v>0.0633333333333333</v>
      </c>
      <c r="BA93" s="1">
        <f t="shared" si="92"/>
        <v>24.522750531854</v>
      </c>
    </row>
    <row r="94" s="1" customFormat="1" spans="1:53">
      <c r="A94" s="13"/>
      <c r="B94" s="13"/>
      <c r="C94" s="16">
        <v>4</v>
      </c>
      <c r="D94" s="19">
        <v>14.7407584389333</v>
      </c>
      <c r="E94" s="20">
        <f t="shared" si="93"/>
        <v>9.92567813225806</v>
      </c>
      <c r="F94" s="16" t="s">
        <v>73</v>
      </c>
      <c r="G94" s="13">
        <v>5</v>
      </c>
      <c r="H94" s="18">
        <f t="shared" si="76"/>
        <v>14.7407584389333</v>
      </c>
      <c r="I94" s="18">
        <f t="shared" si="77"/>
        <v>287.890758438933</v>
      </c>
      <c r="J94" s="18">
        <f t="shared" si="78"/>
        <v>0.108112126838562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0.967869195172317</v>
      </c>
      <c r="O94" s="18">
        <f t="shared" si="94"/>
        <v>0.335640483956438</v>
      </c>
      <c r="P94" s="18">
        <f t="shared" si="81"/>
        <v>0.0362868065736547</v>
      </c>
      <c r="Q94" s="24">
        <f t="shared" si="82"/>
        <v>0.00943456970915023</v>
      </c>
      <c r="R94" s="18">
        <f t="shared" si="83"/>
        <v>0.074022</v>
      </c>
      <c r="S94" s="25">
        <f t="shared" si="84"/>
        <v>0.1274562928474</v>
      </c>
      <c r="T94" s="3">
        <v>0.01</v>
      </c>
      <c r="U94" s="26">
        <f t="shared" si="85"/>
        <v>0.001274562928474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0.011224562928474</v>
      </c>
      <c r="AU94" s="29">
        <f t="shared" si="89"/>
        <v>28.47</v>
      </c>
      <c r="AV94" s="1">
        <f t="shared" si="90"/>
        <v>0.26</v>
      </c>
      <c r="AW94" s="2">
        <f t="shared" si="95"/>
        <v>0.227</v>
      </c>
      <c r="AX94" s="1">
        <f t="shared" si="91"/>
        <v>126.366196571647</v>
      </c>
      <c r="AZ94" s="2">
        <f t="shared" si="96"/>
        <v>0.0633333333333333</v>
      </c>
      <c r="BA94" s="1">
        <f t="shared" si="92"/>
        <v>35.2563544032494</v>
      </c>
    </row>
    <row r="95" s="1" customFormat="1" spans="1:53">
      <c r="A95" s="13"/>
      <c r="B95" s="13"/>
      <c r="C95" s="16">
        <v>5</v>
      </c>
      <c r="D95" s="19">
        <v>20.4786637183871</v>
      </c>
      <c r="E95" s="20">
        <f t="shared" si="93"/>
        <v>14.7407584389333</v>
      </c>
      <c r="F95" s="16" t="s">
        <v>75</v>
      </c>
      <c r="G95" s="13">
        <v>6</v>
      </c>
      <c r="H95" s="18">
        <f t="shared" si="76"/>
        <v>20.4786637183871</v>
      </c>
      <c r="I95" s="18">
        <f t="shared" si="77"/>
        <v>293.628663718387</v>
      </c>
      <c r="J95" s="18">
        <f t="shared" si="78"/>
        <v>0.209365154777422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0.584053677382783</v>
      </c>
      <c r="P95" s="18">
        <f t="shared" si="81"/>
        <v>0.122280488563569</v>
      </c>
      <c r="Q95" s="24">
        <f t="shared" si="82"/>
        <v>0.0317929270265279</v>
      </c>
      <c r="R95" s="18">
        <f t="shared" si="83"/>
        <v>0.074022</v>
      </c>
      <c r="S95" s="25">
        <f t="shared" si="84"/>
        <v>0.429506457898029</v>
      </c>
      <c r="T95" s="3">
        <v>0.01</v>
      </c>
      <c r="U95" s="26">
        <f t="shared" si="85"/>
        <v>0.00429506457898029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0.0142450645789803</v>
      </c>
      <c r="AU95" s="29">
        <f t="shared" si="89"/>
        <v>28.47</v>
      </c>
      <c r="AV95" s="1">
        <f t="shared" si="90"/>
        <v>0.26</v>
      </c>
      <c r="AW95" s="2">
        <f t="shared" si="95"/>
        <v>0.227</v>
      </c>
      <c r="AX95" s="1">
        <f t="shared" si="91"/>
        <v>160.371022215646</v>
      </c>
      <c r="AZ95" s="2">
        <f t="shared" si="96"/>
        <v>0.0633333333333333</v>
      </c>
      <c r="BA95" s="1">
        <f t="shared" si="92"/>
        <v>44.74375069159</v>
      </c>
    </row>
    <row r="96" s="1" customFormat="1" spans="1:53">
      <c r="A96" s="13"/>
      <c r="B96" s="13"/>
      <c r="C96" s="16">
        <v>6</v>
      </c>
      <c r="D96" s="19">
        <v>24.0530089623333</v>
      </c>
      <c r="E96" s="20">
        <f t="shared" si="93"/>
        <v>20.4786637183871</v>
      </c>
      <c r="F96" s="16" t="s">
        <v>73</v>
      </c>
      <c r="G96" s="13">
        <v>7</v>
      </c>
      <c r="H96" s="18">
        <f t="shared" si="76"/>
        <v>24.0530089623333</v>
      </c>
      <c r="I96" s="18">
        <f t="shared" si="77"/>
        <v>297.203008962333</v>
      </c>
      <c r="J96" s="18">
        <f t="shared" si="78"/>
        <v>0.311963095057967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0.746473188819214</v>
      </c>
      <c r="P96" s="18">
        <f t="shared" si="81"/>
        <v>0.232872086361832</v>
      </c>
      <c r="Q96" s="24">
        <f t="shared" si="82"/>
        <v>0.0605467424540764</v>
      </c>
      <c r="R96" s="18">
        <f t="shared" si="83"/>
        <v>0.074022</v>
      </c>
      <c r="S96" s="25">
        <f t="shared" si="84"/>
        <v>0.817956046230531</v>
      </c>
      <c r="T96" s="3">
        <v>0.01</v>
      </c>
      <c r="U96" s="26">
        <f t="shared" si="85"/>
        <v>0.00817956046230531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0.0230795604623053</v>
      </c>
      <c r="AU96" s="29">
        <f t="shared" si="89"/>
        <v>28.47</v>
      </c>
      <c r="AV96" s="1">
        <f t="shared" si="90"/>
        <v>0.26</v>
      </c>
      <c r="AW96" s="2">
        <f t="shared" si="95"/>
        <v>0.227</v>
      </c>
      <c r="AX96" s="1">
        <f t="shared" si="91"/>
        <v>259.829829700405</v>
      </c>
      <c r="AZ96" s="2">
        <f t="shared" si="96"/>
        <v>0.0633333333333333</v>
      </c>
      <c r="BA96" s="1">
        <f t="shared" si="92"/>
        <v>72.4929040280131</v>
      </c>
    </row>
    <row r="97" s="1" customFormat="1" spans="1:53">
      <c r="A97" s="13"/>
      <c r="B97" s="13"/>
      <c r="C97" s="16">
        <v>7</v>
      </c>
      <c r="D97" s="19">
        <v>26.3185685448387</v>
      </c>
      <c r="E97" s="20">
        <f t="shared" si="93"/>
        <v>24.0530089623333</v>
      </c>
      <c r="F97" s="16" t="s">
        <v>73</v>
      </c>
      <c r="G97" s="13">
        <v>8</v>
      </c>
      <c r="H97" s="18">
        <f t="shared" si="76"/>
        <v>26.3185685448387</v>
      </c>
      <c r="I97" s="18">
        <f t="shared" si="77"/>
        <v>299.468568544839</v>
      </c>
      <c r="J97" s="18">
        <f t="shared" si="78"/>
        <v>0.399707762512672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0.798301102457382</v>
      </c>
      <c r="P97" s="18">
        <f t="shared" si="81"/>
        <v>0.319087147474639</v>
      </c>
      <c r="Q97" s="24">
        <f t="shared" si="82"/>
        <v>0.0829626583434062</v>
      </c>
      <c r="R97" s="18">
        <f t="shared" si="83"/>
        <v>0.074022</v>
      </c>
      <c r="S97" s="25">
        <f t="shared" si="84"/>
        <v>1.12078379864643</v>
      </c>
      <c r="T97" s="3">
        <v>0.01</v>
      </c>
      <c r="U97" s="26">
        <f t="shared" si="85"/>
        <v>0.0112078379864643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0.0261078379864643</v>
      </c>
      <c r="AU97" s="29">
        <f t="shared" si="89"/>
        <v>28.47</v>
      </c>
      <c r="AV97" s="1">
        <f t="shared" si="90"/>
        <v>0.26</v>
      </c>
      <c r="AW97" s="2">
        <f t="shared" si="95"/>
        <v>0.227</v>
      </c>
      <c r="AX97" s="1">
        <f t="shared" si="91"/>
        <v>293.922196176487</v>
      </c>
      <c r="AZ97" s="2">
        <f t="shared" si="96"/>
        <v>0.0633333333333333</v>
      </c>
      <c r="BA97" s="1">
        <f t="shared" si="92"/>
        <v>82.0047243370521</v>
      </c>
    </row>
    <row r="98" s="1" customFormat="1" spans="1:53">
      <c r="A98" s="13"/>
      <c r="B98" s="13"/>
      <c r="C98" s="16">
        <v>8</v>
      </c>
      <c r="D98" s="19">
        <v>26.6895548625806</v>
      </c>
      <c r="E98" s="20">
        <f t="shared" si="93"/>
        <v>26.3185685448387</v>
      </c>
      <c r="F98" s="16" t="s">
        <v>73</v>
      </c>
      <c r="G98" s="13">
        <v>9</v>
      </c>
      <c r="H98" s="18">
        <f t="shared" si="76"/>
        <v>26.6895548625806</v>
      </c>
      <c r="I98" s="18">
        <f t="shared" si="77"/>
        <v>299.839554862581</v>
      </c>
      <c r="J98" s="18">
        <f t="shared" si="78"/>
        <v>0.416115203605114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0.763913954982742</v>
      </c>
      <c r="P98" s="18">
        <f t="shared" si="81"/>
        <v>0.317876210914432</v>
      </c>
      <c r="Q98" s="24">
        <f t="shared" si="82"/>
        <v>0.0826478148377523</v>
      </c>
      <c r="R98" s="18">
        <f t="shared" si="83"/>
        <v>0.074022</v>
      </c>
      <c r="S98" s="25">
        <f t="shared" si="84"/>
        <v>1.11653042119576</v>
      </c>
      <c r="T98" s="3">
        <v>0.01</v>
      </c>
      <c r="U98" s="26">
        <f t="shared" si="85"/>
        <v>0.0111653042119576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0.0260653042119576</v>
      </c>
      <c r="AU98" s="29">
        <f t="shared" si="89"/>
        <v>28.47</v>
      </c>
      <c r="AV98" s="1">
        <f t="shared" si="90"/>
        <v>0.26</v>
      </c>
      <c r="AW98" s="2">
        <f t="shared" si="95"/>
        <v>0.227</v>
      </c>
      <c r="AX98" s="1">
        <f t="shared" si="91"/>
        <v>293.443350688737</v>
      </c>
      <c r="AZ98" s="2">
        <f t="shared" si="96"/>
        <v>0.0633333333333333</v>
      </c>
      <c r="BA98" s="1">
        <f t="shared" si="92"/>
        <v>81.8711257428195</v>
      </c>
    </row>
    <row r="99" s="1" customFormat="1" spans="1:53">
      <c r="A99" s="13"/>
      <c r="B99" s="13"/>
      <c r="C99" s="16">
        <v>9</v>
      </c>
      <c r="D99" s="19">
        <v>22.7626123146667</v>
      </c>
      <c r="E99" s="20">
        <f t="shared" si="93"/>
        <v>26.6895548625806</v>
      </c>
      <c r="F99" s="16" t="s">
        <v>73</v>
      </c>
      <c r="G99" s="13">
        <v>10</v>
      </c>
      <c r="H99" s="18">
        <f t="shared" si="76"/>
        <v>22.7626123146667</v>
      </c>
      <c r="I99" s="18">
        <f t="shared" si="77"/>
        <v>295.912612314667</v>
      </c>
      <c r="J99" s="18">
        <f t="shared" si="78"/>
        <v>0.270432102096151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0.730737744068311</v>
      </c>
      <c r="P99" s="18">
        <f t="shared" si="81"/>
        <v>0.197614944209392</v>
      </c>
      <c r="Q99" s="24">
        <f t="shared" si="82"/>
        <v>0.051379885494442</v>
      </c>
      <c r="R99" s="18">
        <f t="shared" si="83"/>
        <v>0.074022</v>
      </c>
      <c r="S99" s="25">
        <f t="shared" si="84"/>
        <v>0.694116418016833</v>
      </c>
      <c r="T99" s="3">
        <v>0.01</v>
      </c>
      <c r="U99" s="26">
        <f t="shared" si="85"/>
        <v>0.00694116418016833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0.0168911641801683</v>
      </c>
      <c r="AU99" s="29">
        <f t="shared" si="89"/>
        <v>28.47</v>
      </c>
      <c r="AV99" s="1">
        <f t="shared" si="90"/>
        <v>0.26</v>
      </c>
      <c r="AW99" s="2">
        <f t="shared" si="95"/>
        <v>0.227</v>
      </c>
      <c r="AX99" s="1">
        <f t="shared" si="91"/>
        <v>190.160827349497</v>
      </c>
      <c r="AZ99" s="2">
        <f t="shared" si="96"/>
        <v>0.0633333333333333</v>
      </c>
      <c r="BA99" s="1">
        <f t="shared" si="92"/>
        <v>53.0551500681416</v>
      </c>
    </row>
    <row r="100" s="1" customFormat="1" spans="1:53">
      <c r="A100" s="13"/>
      <c r="B100" s="13"/>
      <c r="C100" s="16">
        <v>10</v>
      </c>
      <c r="D100" s="19">
        <v>17.6643876551613</v>
      </c>
      <c r="E100" s="20">
        <f t="shared" si="93"/>
        <v>22.7626123146667</v>
      </c>
      <c r="F100" s="16" t="s">
        <v>73</v>
      </c>
      <c r="G100" s="13">
        <v>11</v>
      </c>
      <c r="H100" s="18">
        <f t="shared" si="76"/>
        <v>17.6643876551613</v>
      </c>
      <c r="I100" s="18">
        <f t="shared" si="77"/>
        <v>290.814387655161</v>
      </c>
      <c r="J100" s="18">
        <f t="shared" si="78"/>
        <v>0.151893718636683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0.506466659865972</v>
      </c>
      <c r="O100" s="18">
        <f t="shared" si="94"/>
        <v>0.311356139992946</v>
      </c>
      <c r="P100" s="18">
        <f t="shared" si="81"/>
        <v>0.0472930419238922</v>
      </c>
      <c r="Q100" s="24">
        <f t="shared" si="82"/>
        <v>0.012296190900212</v>
      </c>
      <c r="R100" s="18">
        <f t="shared" si="83"/>
        <v>0.074022</v>
      </c>
      <c r="S100" s="25">
        <f t="shared" si="84"/>
        <v>0.166115356248304</v>
      </c>
      <c r="T100" s="3">
        <v>0.01</v>
      </c>
      <c r="U100" s="26">
        <f t="shared" si="85"/>
        <v>0.00166115356248304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0.00965115356248304</v>
      </c>
      <c r="AU100" s="29">
        <f t="shared" si="89"/>
        <v>28.47</v>
      </c>
      <c r="AV100" s="1">
        <f t="shared" si="90"/>
        <v>0.26</v>
      </c>
      <c r="AW100" s="2">
        <f t="shared" si="95"/>
        <v>0.227</v>
      </c>
      <c r="AX100" s="1">
        <f t="shared" si="91"/>
        <v>108.652744520332</v>
      </c>
      <c r="AZ100" s="2">
        <f t="shared" si="96"/>
        <v>0.0633333333333333</v>
      </c>
      <c r="BA100" s="1">
        <f t="shared" si="92"/>
        <v>30.31427526999</v>
      </c>
    </row>
    <row r="101" s="1" customFormat="1" spans="1:54">
      <c r="A101" s="13"/>
      <c r="B101" s="13"/>
      <c r="C101" s="16">
        <v>11</v>
      </c>
      <c r="D101" s="19">
        <v>10.8610328859333</v>
      </c>
      <c r="E101" s="20">
        <f t="shared" si="93"/>
        <v>17.6643876551613</v>
      </c>
      <c r="F101" s="16" t="s">
        <v>75</v>
      </c>
      <c r="G101" s="13">
        <v>12</v>
      </c>
      <c r="H101" s="18">
        <f t="shared" si="76"/>
        <v>10.8610328859333</v>
      </c>
      <c r="I101" s="18">
        <f t="shared" si="77"/>
        <v>284.011032885933</v>
      </c>
      <c r="J101" s="18">
        <f t="shared" si="78"/>
        <v>0.0681121958308418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0.548763098069054</v>
      </c>
      <c r="P101" s="18">
        <f t="shared" si="81"/>
        <v>0.0373774596004188</v>
      </c>
      <c r="Q101" s="24">
        <f t="shared" si="82"/>
        <v>0.0097181394961089</v>
      </c>
      <c r="R101" s="18">
        <f t="shared" si="83"/>
        <v>0.074022</v>
      </c>
      <c r="S101" s="25">
        <f t="shared" si="84"/>
        <v>0.131287178083663</v>
      </c>
      <c r="T101" s="3">
        <v>0.01</v>
      </c>
      <c r="U101" s="26">
        <f t="shared" si="85"/>
        <v>0.00131287178083663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0.00680287178083663</v>
      </c>
      <c r="AU101" s="29">
        <f t="shared" si="89"/>
        <v>28.47</v>
      </c>
      <c r="AV101" s="1">
        <f t="shared" si="90"/>
        <v>0.26</v>
      </c>
      <c r="AW101" s="2">
        <f t="shared" si="95"/>
        <v>0.227</v>
      </c>
      <c r="AX101" s="1">
        <f t="shared" si="91"/>
        <v>76.586771189832</v>
      </c>
      <c r="AY101" s="1">
        <f>SUM(AX90:AX101)</f>
        <v>1854.21770894758</v>
      </c>
      <c r="AZ101" s="2">
        <f t="shared" si="96"/>
        <v>0.0633333333333333</v>
      </c>
      <c r="BA101" s="1">
        <f t="shared" si="92"/>
        <v>21.3678216241822</v>
      </c>
      <c r="BB101" s="1">
        <f>SUM(BA90:BA101)</f>
        <v>517.329463583026</v>
      </c>
    </row>
    <row r="102" s="1" customFormat="1" spans="1:46">
      <c r="A102" s="13"/>
      <c r="B102" s="13"/>
      <c r="C102" s="16">
        <v>12</v>
      </c>
      <c r="D102" s="19">
        <v>5.1854182526129</v>
      </c>
      <c r="E102" s="20">
        <f t="shared" si="93"/>
        <v>10.8610328859333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pane xSplit="4" topLeftCell="E1" activePane="topRight" state="frozen"/>
      <selection/>
      <selection pane="topRight" activeCell="E12" sqref="E12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 customWidth="1"/>
    <col min="32" max="32" width="23.1111111111111" style="1" customWidth="1"/>
    <col min="33" max="33" width="12.8888888888889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23.94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263.418657534247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1273.28844713203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(AV38+AV53+AY69+AY85+AY101+BB101+AG69)</f>
        <v>36821078.1123234</v>
      </c>
      <c r="J14" s="14" t="s">
        <v>22</v>
      </c>
      <c r="K14" s="14">
        <f>I14/(10000*1000)</f>
        <v>3.68210781123234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34613352.6042153</v>
      </c>
      <c r="J15" s="14" t="s">
        <v>22</v>
      </c>
      <c r="K15" s="14">
        <f>I15/(10000*1000)</f>
        <v>3.46133526042153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8</v>
      </c>
      <c r="E27" s="16"/>
      <c r="F27" s="16"/>
      <c r="G27" s="13">
        <v>1</v>
      </c>
      <c r="H27" s="18">
        <f t="shared" ref="H27:H38" si="0">E28</f>
        <v>8</v>
      </c>
      <c r="I27" s="18">
        <f t="shared" ref="I27:I38" si="1">H27+273.15</f>
        <v>281.15</v>
      </c>
      <c r="J27" s="18">
        <f t="shared" ref="J27:J38" si="2">EXP(($C$16*(I27-$C$14))/($C$17*I27*$C$14))</f>
        <v>0.0480520561620816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0.0535855440805996</v>
      </c>
      <c r="Q27" s="24">
        <f t="shared" ref="Q27:Q38" si="6">P27*$B$29</f>
        <v>0.00643026528967195</v>
      </c>
      <c r="R27" s="18">
        <f t="shared" ref="R27:R38" si="7">L27*$B$29</f>
        <v>0.133818733333333</v>
      </c>
      <c r="S27" s="25">
        <f t="shared" ref="S27:S38" si="8">Q27/R27</f>
        <v>0.0480520561620816</v>
      </c>
      <c r="T27" s="3">
        <v>0.01</v>
      </c>
      <c r="U27" s="26">
        <f t="shared" ref="U27:U38" si="9">S27*T27</f>
        <v>0.000480520561620816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0.0299305205616208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1.995</v>
      </c>
      <c r="AU27" s="1">
        <f t="shared" ref="AU27:AU38" si="17">AT27*10000*AS27*0.67*AR27*AQ27</f>
        <v>5353.6365928439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6.67190738674194</v>
      </c>
      <c r="E28" s="20">
        <f t="shared" ref="E28:E39" si="18">D27</f>
        <v>8</v>
      </c>
      <c r="F28" s="16" t="s">
        <v>73</v>
      </c>
      <c r="G28" s="13">
        <v>2</v>
      </c>
      <c r="H28" s="18">
        <f t="shared" si="0"/>
        <v>6.67190738674194</v>
      </c>
      <c r="I28" s="18">
        <f t="shared" si="1"/>
        <v>279.821907386742</v>
      </c>
      <c r="J28" s="18">
        <f t="shared" si="2"/>
        <v>0.0407686847748173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2.17672667814162</v>
      </c>
      <c r="P28" s="18">
        <f t="shared" si="5"/>
        <v>0.088742283782091</v>
      </c>
      <c r="Q28" s="24">
        <f t="shared" si="6"/>
        <v>0.0106490740538509</v>
      </c>
      <c r="R28" s="18">
        <f t="shared" si="7"/>
        <v>0.133818733333333</v>
      </c>
      <c r="S28" s="25">
        <f t="shared" si="8"/>
        <v>0.0795783504191809</v>
      </c>
      <c r="T28" s="3">
        <v>0.01</v>
      </c>
      <c r="U28" s="26">
        <f t="shared" si="9"/>
        <v>0.000795783504191809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0.0226957835041918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1.995</v>
      </c>
      <c r="AU28" s="1">
        <f t="shared" si="17"/>
        <v>4059.5677853698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7.79793309917857</v>
      </c>
      <c r="E29" s="20">
        <f t="shared" si="18"/>
        <v>6.67190738674194</v>
      </c>
      <c r="F29" s="16" t="s">
        <v>73</v>
      </c>
      <c r="G29" s="13">
        <v>3</v>
      </c>
      <c r="H29" s="18">
        <f t="shared" si="0"/>
        <v>7.79793309917857</v>
      </c>
      <c r="I29" s="18">
        <f t="shared" si="1"/>
        <v>280.947933099179</v>
      </c>
      <c r="J29" s="18">
        <f t="shared" si="2"/>
        <v>0.0468699365739037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3.20314050547064</v>
      </c>
      <c r="P29" s="18">
        <f t="shared" si="5"/>
        <v>0.150130992328711</v>
      </c>
      <c r="Q29" s="24">
        <f t="shared" si="6"/>
        <v>0.0180157190794453</v>
      </c>
      <c r="R29" s="18">
        <f t="shared" si="7"/>
        <v>0.133818733333333</v>
      </c>
      <c r="S29" s="25">
        <f t="shared" si="8"/>
        <v>0.134627780660346</v>
      </c>
      <c r="T29" s="3">
        <v>0.01</v>
      </c>
      <c r="U29" s="26">
        <f t="shared" si="9"/>
        <v>0.00134627780660346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0.0232462778066035</v>
      </c>
      <c r="AR29" s="29">
        <f t="shared" si="15"/>
        <v>111.515611111111</v>
      </c>
      <c r="AS29" s="1">
        <f t="shared" si="16"/>
        <v>0.12</v>
      </c>
      <c r="AT29" s="2">
        <f t="shared" si="20"/>
        <v>1.995</v>
      </c>
      <c r="AU29" s="1">
        <f t="shared" si="17"/>
        <v>4158.03404610441</v>
      </c>
    </row>
    <row r="30" s="1" customFormat="1" spans="1:47">
      <c r="A30" s="13"/>
      <c r="B30" s="13"/>
      <c r="C30" s="16">
        <v>3</v>
      </c>
      <c r="D30" s="19">
        <v>11.748694825129</v>
      </c>
      <c r="E30" s="20">
        <f t="shared" si="18"/>
        <v>7.79793309917857</v>
      </c>
      <c r="F30" s="16" t="s">
        <v>73</v>
      </c>
      <c r="G30" s="13">
        <v>4</v>
      </c>
      <c r="H30" s="18">
        <f t="shared" si="0"/>
        <v>11.748694825129</v>
      </c>
      <c r="I30" s="18">
        <f t="shared" si="1"/>
        <v>284.898694825129</v>
      </c>
      <c r="J30" s="18">
        <f t="shared" si="2"/>
        <v>0.0757904749189627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4.16816562425304</v>
      </c>
      <c r="P30" s="18">
        <f t="shared" si="5"/>
        <v>0.315907252203033</v>
      </c>
      <c r="Q30" s="24">
        <f t="shared" si="6"/>
        <v>0.0379088702643639</v>
      </c>
      <c r="R30" s="18">
        <f t="shared" si="7"/>
        <v>0.133818733333333</v>
      </c>
      <c r="S30" s="25">
        <f t="shared" si="8"/>
        <v>0.283285227113423</v>
      </c>
      <c r="T30" s="3">
        <v>0.01</v>
      </c>
      <c r="U30" s="26">
        <f t="shared" si="9"/>
        <v>0.00283285227113423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0.0247328522711342</v>
      </c>
      <c r="AR30" s="29">
        <f t="shared" si="15"/>
        <v>111.515611111111</v>
      </c>
      <c r="AS30" s="1">
        <f t="shared" si="16"/>
        <v>0.12</v>
      </c>
      <c r="AT30" s="2">
        <f t="shared" si="20"/>
        <v>1.995</v>
      </c>
      <c r="AU30" s="1">
        <f t="shared" si="17"/>
        <v>4423.93585141762</v>
      </c>
    </row>
    <row r="31" s="1" customFormat="1" spans="1:47">
      <c r="A31" s="13"/>
      <c r="B31" s="13"/>
      <c r="C31" s="16">
        <v>4</v>
      </c>
      <c r="D31" s="19">
        <v>17.0451743319333</v>
      </c>
      <c r="E31" s="20">
        <f t="shared" si="18"/>
        <v>11.748694825129</v>
      </c>
      <c r="F31" s="16" t="s">
        <v>73</v>
      </c>
      <c r="G31" s="13">
        <v>5</v>
      </c>
      <c r="H31" s="18">
        <f t="shared" si="0"/>
        <v>17.0451743319333</v>
      </c>
      <c r="I31" s="18">
        <f t="shared" si="1"/>
        <v>290.195174331933</v>
      </c>
      <c r="J31" s="18">
        <f t="shared" si="2"/>
        <v>0.141420773072818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3.65964545344751</v>
      </c>
      <c r="O31" s="18">
        <f t="shared" si="19"/>
        <v>1.30776902971361</v>
      </c>
      <c r="P31" s="18">
        <f t="shared" si="5"/>
        <v>0.184945707182788</v>
      </c>
      <c r="Q31" s="24">
        <f t="shared" si="6"/>
        <v>0.0221934848619346</v>
      </c>
      <c r="R31" s="18">
        <f t="shared" si="7"/>
        <v>0.133818733333333</v>
      </c>
      <c r="S31" s="25">
        <f t="shared" si="8"/>
        <v>0.165847369117238</v>
      </c>
      <c r="T31" s="3">
        <v>0.01</v>
      </c>
      <c r="U31" s="26">
        <f t="shared" si="9"/>
        <v>0.00165847369117238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0.0311084736911724</v>
      </c>
      <c r="AR31" s="29">
        <f t="shared" si="15"/>
        <v>111.515611111111</v>
      </c>
      <c r="AS31" s="1">
        <f t="shared" si="16"/>
        <v>0.12</v>
      </c>
      <c r="AT31" s="2">
        <f t="shared" si="20"/>
        <v>1.995</v>
      </c>
      <c r="AU31" s="1">
        <f t="shared" si="17"/>
        <v>5564.33566725655</v>
      </c>
    </row>
    <row r="32" s="1" customFormat="1" spans="1:47">
      <c r="A32" s="13"/>
      <c r="B32" s="13"/>
      <c r="C32" s="16">
        <v>5</v>
      </c>
      <c r="D32" s="19">
        <v>21.4456016954839</v>
      </c>
      <c r="E32" s="20">
        <f t="shared" si="18"/>
        <v>17.0451743319333</v>
      </c>
      <c r="F32" s="16" t="s">
        <v>75</v>
      </c>
      <c r="G32" s="13">
        <v>6</v>
      </c>
      <c r="H32" s="18">
        <f t="shared" si="0"/>
        <v>21.4456016954839</v>
      </c>
      <c r="I32" s="18">
        <f t="shared" si="1"/>
        <v>294.595601695484</v>
      </c>
      <c r="J32" s="18">
        <f t="shared" si="2"/>
        <v>0.233438851695804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2.23797943364193</v>
      </c>
      <c r="P32" s="18">
        <f t="shared" si="5"/>
        <v>0.522431349108199</v>
      </c>
      <c r="Q32" s="24">
        <f t="shared" si="6"/>
        <v>0.0626917618929839</v>
      </c>
      <c r="R32" s="18">
        <f t="shared" si="7"/>
        <v>0.133818733333333</v>
      </c>
      <c r="S32" s="25">
        <f t="shared" si="8"/>
        <v>0.468482702917408</v>
      </c>
      <c r="T32" s="3">
        <v>0.01</v>
      </c>
      <c r="U32" s="26">
        <f t="shared" si="9"/>
        <v>0.00468482702917408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0.0341348270291741</v>
      </c>
      <c r="AR32" s="29">
        <f t="shared" si="15"/>
        <v>111.515611111111</v>
      </c>
      <c r="AS32" s="1">
        <f t="shared" si="16"/>
        <v>0.12</v>
      </c>
      <c r="AT32" s="2">
        <f t="shared" si="20"/>
        <v>1.995</v>
      </c>
      <c r="AU32" s="1">
        <f t="shared" si="17"/>
        <v>6105.65588719207</v>
      </c>
    </row>
    <row r="33" s="1" customFormat="1" spans="1:47">
      <c r="A33" s="13"/>
      <c r="B33" s="13"/>
      <c r="C33" s="16">
        <v>6</v>
      </c>
      <c r="D33" s="19">
        <v>25.0117800853333</v>
      </c>
      <c r="E33" s="20">
        <f t="shared" si="18"/>
        <v>21.4456016954839</v>
      </c>
      <c r="F33" s="16" t="s">
        <v>73</v>
      </c>
      <c r="G33" s="13">
        <v>7</v>
      </c>
      <c r="H33" s="18">
        <f t="shared" si="0"/>
        <v>25.0117800853333</v>
      </c>
      <c r="I33" s="18">
        <f t="shared" si="1"/>
        <v>298.161780085333</v>
      </c>
      <c r="J33" s="18">
        <f t="shared" si="2"/>
        <v>0.346621259054663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2.83070419564485</v>
      </c>
      <c r="P33" s="18">
        <f t="shared" si="5"/>
        <v>0.981182252305734</v>
      </c>
      <c r="Q33" s="24">
        <f t="shared" si="6"/>
        <v>0.117741870276688</v>
      </c>
      <c r="R33" s="18">
        <f t="shared" si="7"/>
        <v>0.133818733333333</v>
      </c>
      <c r="S33" s="25">
        <f t="shared" si="8"/>
        <v>0.879860893492401</v>
      </c>
      <c r="T33" s="3">
        <v>0.01</v>
      </c>
      <c r="U33" s="26">
        <f t="shared" si="9"/>
        <v>0.00879860893492401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0.043698608934924</v>
      </c>
      <c r="AR33" s="29">
        <f t="shared" si="15"/>
        <v>111.515611111111</v>
      </c>
      <c r="AS33" s="1">
        <f t="shared" si="16"/>
        <v>0.12</v>
      </c>
      <c r="AT33" s="2">
        <f t="shared" si="20"/>
        <v>1.995</v>
      </c>
      <c r="AU33" s="1">
        <f t="shared" si="17"/>
        <v>7816.31817491235</v>
      </c>
    </row>
    <row r="34" s="1" customFormat="1" spans="1:47">
      <c r="A34" s="13"/>
      <c r="B34" s="13"/>
      <c r="C34" s="16">
        <v>7</v>
      </c>
      <c r="D34" s="19">
        <v>25.9175266293548</v>
      </c>
      <c r="E34" s="20">
        <f t="shared" si="18"/>
        <v>25.0117800853333</v>
      </c>
      <c r="F34" s="16" t="s">
        <v>73</v>
      </c>
      <c r="G34" s="13">
        <v>8</v>
      </c>
      <c r="H34" s="18">
        <f t="shared" si="0"/>
        <v>25.9175266293548</v>
      </c>
      <c r="I34" s="18">
        <f t="shared" si="1"/>
        <v>299.067526629355</v>
      </c>
      <c r="J34" s="18">
        <f t="shared" si="2"/>
        <v>0.382655012802594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2.96467805445022</v>
      </c>
      <c r="P34" s="18">
        <f t="shared" si="5"/>
        <v>1.13444891888122</v>
      </c>
      <c r="Q34" s="24">
        <f t="shared" si="6"/>
        <v>0.136133870265746</v>
      </c>
      <c r="R34" s="18">
        <f t="shared" si="7"/>
        <v>0.133818733333333</v>
      </c>
      <c r="S34" s="25">
        <f t="shared" si="8"/>
        <v>1.01730054436135</v>
      </c>
      <c r="T34" s="3">
        <v>0.01</v>
      </c>
      <c r="U34" s="26">
        <f t="shared" si="9"/>
        <v>0.0101730054436135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0.0450730054436135</v>
      </c>
      <c r="AR34" s="29">
        <f t="shared" si="15"/>
        <v>111.515611111111</v>
      </c>
      <c r="AS34" s="1">
        <f t="shared" si="16"/>
        <v>0.12</v>
      </c>
      <c r="AT34" s="2">
        <f t="shared" si="20"/>
        <v>1.995</v>
      </c>
      <c r="AU34" s="1">
        <f t="shared" si="17"/>
        <v>8062.1548427661</v>
      </c>
    </row>
    <row r="35" s="1" customFormat="1" spans="1:47">
      <c r="A35" s="13"/>
      <c r="B35" s="13"/>
      <c r="C35" s="16">
        <v>8</v>
      </c>
      <c r="D35" s="19">
        <v>26.6567499890323</v>
      </c>
      <c r="E35" s="20">
        <f t="shared" si="18"/>
        <v>25.9175266293548</v>
      </c>
      <c r="F35" s="16" t="s">
        <v>73</v>
      </c>
      <c r="G35" s="13">
        <v>9</v>
      </c>
      <c r="H35" s="18">
        <f t="shared" si="0"/>
        <v>26.6567499890323</v>
      </c>
      <c r="I35" s="18">
        <f t="shared" si="1"/>
        <v>299.806749989032</v>
      </c>
      <c r="J35" s="18">
        <f t="shared" si="2"/>
        <v>0.414639272658165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2.94538524668012</v>
      </c>
      <c r="P35" s="18">
        <f t="shared" si="5"/>
        <v>1.22127239638153</v>
      </c>
      <c r="Q35" s="24">
        <f t="shared" si="6"/>
        <v>0.146552687565784</v>
      </c>
      <c r="R35" s="18">
        <f t="shared" si="7"/>
        <v>0.133818733333333</v>
      </c>
      <c r="S35" s="25">
        <f t="shared" si="8"/>
        <v>1.09515823319543</v>
      </c>
      <c r="T35" s="3">
        <v>0.01</v>
      </c>
      <c r="U35" s="26">
        <f t="shared" si="9"/>
        <v>0.0109515823319543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0.0458515823319543</v>
      </c>
      <c r="AR35" s="29">
        <f t="shared" si="15"/>
        <v>111.515611111111</v>
      </c>
      <c r="AS35" s="1">
        <f t="shared" si="16"/>
        <v>0.12</v>
      </c>
      <c r="AT35" s="2">
        <f t="shared" si="20"/>
        <v>1.995</v>
      </c>
      <c r="AU35" s="1">
        <f t="shared" si="17"/>
        <v>8201.41796420705</v>
      </c>
    </row>
    <row r="36" s="1" customFormat="1" spans="1:47">
      <c r="A36" s="13"/>
      <c r="B36" s="13"/>
      <c r="C36" s="16">
        <v>9</v>
      </c>
      <c r="D36" s="19">
        <v>23.0178579236667</v>
      </c>
      <c r="E36" s="20">
        <f t="shared" si="18"/>
        <v>26.6567499890323</v>
      </c>
      <c r="F36" s="16" t="s">
        <v>73</v>
      </c>
      <c r="G36" s="13">
        <v>10</v>
      </c>
      <c r="H36" s="18">
        <f t="shared" si="0"/>
        <v>23.0178579236667</v>
      </c>
      <c r="I36" s="18">
        <f t="shared" si="1"/>
        <v>296.167857923667</v>
      </c>
      <c r="J36" s="18">
        <f t="shared" si="2"/>
        <v>0.278210734694252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2.83926896140969</v>
      </c>
      <c r="P36" s="18">
        <f t="shared" si="5"/>
        <v>0.789915103748377</v>
      </c>
      <c r="Q36" s="24">
        <f t="shared" si="6"/>
        <v>0.0947898124498052</v>
      </c>
      <c r="R36" s="18">
        <f t="shared" si="7"/>
        <v>0.133818733333333</v>
      </c>
      <c r="S36" s="25">
        <f t="shared" si="8"/>
        <v>0.708344863896524</v>
      </c>
      <c r="T36" s="3">
        <v>0.01</v>
      </c>
      <c r="U36" s="26">
        <f t="shared" si="9"/>
        <v>0.00708344863896523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0.0365334486389652</v>
      </c>
      <c r="AR36" s="29">
        <f t="shared" si="15"/>
        <v>111.515611111111</v>
      </c>
      <c r="AS36" s="1">
        <f t="shared" si="16"/>
        <v>0.12</v>
      </c>
      <c r="AT36" s="2">
        <f t="shared" si="20"/>
        <v>1.995</v>
      </c>
      <c r="AU36" s="1">
        <f t="shared" si="17"/>
        <v>6534.69447995982</v>
      </c>
    </row>
    <row r="37" s="1" customFormat="1" spans="1:47">
      <c r="A37" s="13"/>
      <c r="B37" s="13"/>
      <c r="C37" s="16">
        <v>10</v>
      </c>
      <c r="D37" s="19">
        <v>19.0557405693548</v>
      </c>
      <c r="E37" s="20">
        <f t="shared" si="18"/>
        <v>23.0178579236667</v>
      </c>
      <c r="F37" s="16" t="s">
        <v>73</v>
      </c>
      <c r="G37" s="13">
        <v>11</v>
      </c>
      <c r="H37" s="18">
        <f t="shared" si="0"/>
        <v>19.0557405693548</v>
      </c>
      <c r="I37" s="18">
        <f t="shared" si="1"/>
        <v>292.205740569355</v>
      </c>
      <c r="J37" s="18">
        <f t="shared" si="2"/>
        <v>0.178145943767067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1.94688616477825</v>
      </c>
      <c r="O37" s="18">
        <f t="shared" si="19"/>
        <v>1.21762380399418</v>
      </c>
      <c r="P37" s="18">
        <f t="shared" si="5"/>
        <v>0.216914741715789</v>
      </c>
      <c r="Q37" s="24">
        <f t="shared" si="6"/>
        <v>0.0260297690058947</v>
      </c>
      <c r="R37" s="18">
        <f t="shared" si="7"/>
        <v>0.133818733333333</v>
      </c>
      <c r="S37" s="25">
        <f t="shared" si="8"/>
        <v>0.194515135194534</v>
      </c>
      <c r="T37" s="3">
        <v>0.01</v>
      </c>
      <c r="U37" s="26">
        <f t="shared" si="9"/>
        <v>0.00194515135194534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0.0313951513519453</v>
      </c>
      <c r="AR37" s="29">
        <f t="shared" si="15"/>
        <v>111.515611111111</v>
      </c>
      <c r="AS37" s="1">
        <f t="shared" si="16"/>
        <v>0.12</v>
      </c>
      <c r="AT37" s="2">
        <f t="shared" si="20"/>
        <v>1.995</v>
      </c>
      <c r="AU37" s="1">
        <f t="shared" si="17"/>
        <v>5615.61335926679</v>
      </c>
    </row>
    <row r="38" s="1" customFormat="1" spans="1:48">
      <c r="A38" s="13"/>
      <c r="B38" s="13"/>
      <c r="C38" s="16">
        <v>11</v>
      </c>
      <c r="D38" s="19">
        <v>14.0894157266</v>
      </c>
      <c r="E38" s="20">
        <f t="shared" si="18"/>
        <v>19.0557405693548</v>
      </c>
      <c r="F38" s="16" t="s">
        <v>75</v>
      </c>
      <c r="G38" s="13">
        <v>12</v>
      </c>
      <c r="H38" s="18">
        <f t="shared" si="0"/>
        <v>14.0894157266</v>
      </c>
      <c r="I38" s="18">
        <f t="shared" si="1"/>
        <v>287.2394157266</v>
      </c>
      <c r="J38" s="18">
        <f t="shared" si="2"/>
        <v>0.100130694914662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2.1158651733895</v>
      </c>
      <c r="P38" s="18">
        <f t="shared" si="5"/>
        <v>0.211863050157222</v>
      </c>
      <c r="Q38" s="24">
        <f t="shared" si="6"/>
        <v>0.0254235660188667</v>
      </c>
      <c r="R38" s="18">
        <f t="shared" si="7"/>
        <v>0.133818733333333</v>
      </c>
      <c r="S38" s="25">
        <f t="shared" si="8"/>
        <v>0.189985104369045</v>
      </c>
      <c r="T38" s="3">
        <v>0.01</v>
      </c>
      <c r="U38" s="26">
        <f t="shared" si="9"/>
        <v>0.00189985104369045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0.0237998510436904</v>
      </c>
      <c r="AR38" s="29">
        <f t="shared" si="15"/>
        <v>111.515611111111</v>
      </c>
      <c r="AS38" s="1">
        <f t="shared" si="16"/>
        <v>0.12</v>
      </c>
      <c r="AT38" s="2">
        <f t="shared" si="20"/>
        <v>1.995</v>
      </c>
      <c r="AU38" s="1">
        <f t="shared" si="17"/>
        <v>4257.05103222018</v>
      </c>
      <c r="AV38" s="1">
        <f>SUM(AU27:AU38)</f>
        <v>70152.4156835167</v>
      </c>
    </row>
    <row r="39" s="1" customFormat="1" spans="1:46">
      <c r="A39" s="13"/>
      <c r="B39" s="13"/>
      <c r="C39" s="16">
        <v>12</v>
      </c>
      <c r="D39" s="19">
        <v>8.18601464058064</v>
      </c>
      <c r="E39" s="20">
        <f t="shared" si="18"/>
        <v>14.0894157266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8</v>
      </c>
      <c r="E42" s="16"/>
      <c r="F42" s="16"/>
      <c r="G42" s="13">
        <v>1</v>
      </c>
      <c r="H42" s="18">
        <f t="shared" ref="H42:H53" si="21">E43</f>
        <v>8</v>
      </c>
      <c r="I42" s="18">
        <f t="shared" ref="I42:I53" si="22">H42+273.15</f>
        <v>281.15</v>
      </c>
      <c r="J42" s="18">
        <f t="shared" ref="J42:J53" si="23">EXP(($C$16*(I42-$C$14))/($C$17*I42*$C$14))</f>
        <v>0.0480520561620816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0.00370438306376004</v>
      </c>
      <c r="Q42" s="24">
        <f t="shared" ref="Q42:Q53" si="27">P42*$B$44</f>
        <v>0.000481569798288805</v>
      </c>
      <c r="R42" s="18">
        <f t="shared" ref="R42:R53" si="28">L42*$B$44</f>
        <v>0.0100218354166667</v>
      </c>
      <c r="S42" s="25">
        <f t="shared" ref="S42:S53" si="29">Q42/R42</f>
        <v>0.0480520561620816</v>
      </c>
      <c r="T42" s="3">
        <v>0.01</v>
      </c>
      <c r="U42" s="26">
        <f t="shared" ref="U42:U53" si="30">S42*T42</f>
        <v>0.000480520561620816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0.0275805205616208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>$E$5/12</f>
        <v>21.9515547945205</v>
      </c>
      <c r="AU42" s="1">
        <f t="shared" ref="AU42:AU53" si="36">AT42*10000*AS42*0.67*AR42*AQ42</f>
        <v>4065.27392066718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6.67190738674194</v>
      </c>
      <c r="E43" s="20">
        <f t="shared" ref="E43:E54" si="37">D42</f>
        <v>8</v>
      </c>
      <c r="F43" s="16" t="s">
        <v>73</v>
      </c>
      <c r="G43" s="13">
        <v>2</v>
      </c>
      <c r="H43" s="18">
        <f t="shared" si="21"/>
        <v>6.67190738674194</v>
      </c>
      <c r="I43" s="18">
        <f t="shared" si="22"/>
        <v>279.821907386742</v>
      </c>
      <c r="J43" s="18">
        <f t="shared" si="23"/>
        <v>0.0407686847748173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0.150477700269573</v>
      </c>
      <c r="P43" s="18">
        <f t="shared" si="26"/>
        <v>0.00613477792792967</v>
      </c>
      <c r="Q43" s="24">
        <f t="shared" si="27"/>
        <v>0.000797521130630858</v>
      </c>
      <c r="R43" s="18">
        <f t="shared" si="28"/>
        <v>0.0100218354166667</v>
      </c>
      <c r="S43" s="25">
        <f t="shared" si="29"/>
        <v>0.0795783504191809</v>
      </c>
      <c r="T43" s="3">
        <v>0.01</v>
      </c>
      <c r="U43" s="26">
        <f t="shared" si="30"/>
        <v>0.000795783504191809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0.0155957835041918</v>
      </c>
      <c r="AR43" s="29">
        <f t="shared" si="34"/>
        <v>7.70910416666667</v>
      </c>
      <c r="AS43" s="1">
        <f t="shared" si="35"/>
        <v>0.13</v>
      </c>
      <c r="AT43" s="2">
        <f t="shared" ref="AT43:AT53" si="39">$E$5/12</f>
        <v>21.9515547945205</v>
      </c>
      <c r="AU43" s="1">
        <f t="shared" si="36"/>
        <v>2298.76487683801</v>
      </c>
    </row>
    <row r="44" s="1" customFormat="1" spans="1:47">
      <c r="A44" s="13" t="s">
        <v>38</v>
      </c>
      <c r="B44" s="13">
        <f>I5</f>
        <v>0.13</v>
      </c>
      <c r="C44" s="16">
        <v>2</v>
      </c>
      <c r="D44" s="19">
        <v>7.79793309917857</v>
      </c>
      <c r="E44" s="20">
        <f t="shared" si="37"/>
        <v>6.67190738674194</v>
      </c>
      <c r="F44" s="16" t="s">
        <v>73</v>
      </c>
      <c r="G44" s="13">
        <v>3</v>
      </c>
      <c r="H44" s="18">
        <f t="shared" si="21"/>
        <v>7.79793309917857</v>
      </c>
      <c r="I44" s="18">
        <f t="shared" si="22"/>
        <v>280.947933099179</v>
      </c>
      <c r="J44" s="18">
        <f t="shared" si="23"/>
        <v>0.0468699365739037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0.22143396400831</v>
      </c>
      <c r="P44" s="18">
        <f t="shared" si="26"/>
        <v>0.0103785958483776</v>
      </c>
      <c r="Q44" s="24">
        <f t="shared" si="27"/>
        <v>0.00134921746028909</v>
      </c>
      <c r="R44" s="18">
        <f t="shared" si="28"/>
        <v>0.0100218354166667</v>
      </c>
      <c r="S44" s="25">
        <f t="shared" si="29"/>
        <v>0.134627780660346</v>
      </c>
      <c r="T44" s="3">
        <v>0.01</v>
      </c>
      <c r="U44" s="26">
        <f t="shared" si="30"/>
        <v>0.00134627780660346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0.0161462778066035</v>
      </c>
      <c r="AR44" s="29">
        <f t="shared" si="34"/>
        <v>7.70910416666667</v>
      </c>
      <c r="AS44" s="1">
        <f t="shared" si="35"/>
        <v>0.13</v>
      </c>
      <c r="AT44" s="2">
        <f t="shared" si="39"/>
        <v>21.9515547945205</v>
      </c>
      <c r="AU44" s="1">
        <f t="shared" si="36"/>
        <v>2379.90584464788</v>
      </c>
    </row>
    <row r="45" s="1" customFormat="1" spans="1:47">
      <c r="A45" s="13"/>
      <c r="B45" s="13"/>
      <c r="C45" s="16">
        <v>3</v>
      </c>
      <c r="D45" s="19">
        <v>11.748694825129</v>
      </c>
      <c r="E45" s="20">
        <f t="shared" si="37"/>
        <v>7.79793309917857</v>
      </c>
      <c r="F45" s="16" t="s">
        <v>73</v>
      </c>
      <c r="G45" s="13">
        <v>4</v>
      </c>
      <c r="H45" s="18">
        <f t="shared" si="21"/>
        <v>11.748694825129</v>
      </c>
      <c r="I45" s="18">
        <f t="shared" si="22"/>
        <v>284.898694825129</v>
      </c>
      <c r="J45" s="18">
        <f t="shared" si="23"/>
        <v>0.0757904749189627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0.288146409826599</v>
      </c>
      <c r="P45" s="18">
        <f t="shared" si="26"/>
        <v>0.021838753246952</v>
      </c>
      <c r="Q45" s="24">
        <f t="shared" si="27"/>
        <v>0.00283903792210376</v>
      </c>
      <c r="R45" s="18">
        <f t="shared" si="28"/>
        <v>0.0100218354166667</v>
      </c>
      <c r="S45" s="25">
        <f t="shared" si="29"/>
        <v>0.283285227113423</v>
      </c>
      <c r="T45" s="3">
        <v>0.01</v>
      </c>
      <c r="U45" s="26">
        <f t="shared" si="30"/>
        <v>0.00283285227113423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0.0176328522711342</v>
      </c>
      <c r="AR45" s="29">
        <f t="shared" si="34"/>
        <v>7.70910416666667</v>
      </c>
      <c r="AS45" s="1">
        <f t="shared" si="35"/>
        <v>0.13</v>
      </c>
      <c r="AT45" s="2">
        <f t="shared" si="39"/>
        <v>21.9515547945205</v>
      </c>
      <c r="AU45" s="1">
        <f t="shared" si="36"/>
        <v>2599.02181050808</v>
      </c>
    </row>
    <row r="46" s="1" customFormat="1" spans="1:47">
      <c r="A46" s="13"/>
      <c r="B46" s="13"/>
      <c r="C46" s="16">
        <v>4</v>
      </c>
      <c r="D46" s="19">
        <v>17.0451743319333</v>
      </c>
      <c r="E46" s="20">
        <f t="shared" si="37"/>
        <v>11.748694825129</v>
      </c>
      <c r="F46" s="16" t="s">
        <v>73</v>
      </c>
      <c r="G46" s="13">
        <v>5</v>
      </c>
      <c r="H46" s="18">
        <f t="shared" si="21"/>
        <v>17.0451743319333</v>
      </c>
      <c r="I46" s="18">
        <f t="shared" si="22"/>
        <v>290.195174331933</v>
      </c>
      <c r="J46" s="18">
        <f t="shared" si="23"/>
        <v>0.141420773072818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0.252992273750665</v>
      </c>
      <c r="O46" s="18">
        <f t="shared" si="38"/>
        <v>0.090406424495649</v>
      </c>
      <c r="P46" s="18">
        <f t="shared" si="26"/>
        <v>0.012785346442924</v>
      </c>
      <c r="Q46" s="24">
        <f t="shared" si="27"/>
        <v>0.00166209503758012</v>
      </c>
      <c r="R46" s="18">
        <f t="shared" si="28"/>
        <v>0.0100218354166667</v>
      </c>
      <c r="S46" s="25">
        <f t="shared" si="29"/>
        <v>0.165847369117238</v>
      </c>
      <c r="T46" s="3">
        <v>0.01</v>
      </c>
      <c r="U46" s="26">
        <f t="shared" si="30"/>
        <v>0.00165847369117238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0.0287584736911724</v>
      </c>
      <c r="AR46" s="29">
        <f t="shared" si="34"/>
        <v>7.70910416666667</v>
      </c>
      <c r="AS46" s="1">
        <f t="shared" si="35"/>
        <v>0.13</v>
      </c>
      <c r="AT46" s="2">
        <f t="shared" si="39"/>
        <v>21.9515547945205</v>
      </c>
      <c r="AU46" s="1">
        <f t="shared" si="36"/>
        <v>4238.90016266052</v>
      </c>
    </row>
    <row r="47" s="1" customFormat="1" spans="1:47">
      <c r="A47" s="13"/>
      <c r="B47" s="13"/>
      <c r="C47" s="16">
        <v>5</v>
      </c>
      <c r="D47" s="19">
        <v>21.4456016954839</v>
      </c>
      <c r="E47" s="20">
        <f t="shared" si="37"/>
        <v>17.0451743319333</v>
      </c>
      <c r="F47" s="16" t="s">
        <v>75</v>
      </c>
      <c r="G47" s="13">
        <v>6</v>
      </c>
      <c r="H47" s="18">
        <f t="shared" si="21"/>
        <v>21.4456016954839</v>
      </c>
      <c r="I47" s="18">
        <f t="shared" si="22"/>
        <v>294.595601695484</v>
      </c>
      <c r="J47" s="18">
        <f t="shared" si="23"/>
        <v>0.233438851695804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0.154712119719392</v>
      </c>
      <c r="P47" s="18">
        <f t="shared" si="26"/>
        <v>0.0361158195707185</v>
      </c>
      <c r="Q47" s="24">
        <f t="shared" si="27"/>
        <v>0.00469505654419341</v>
      </c>
      <c r="R47" s="18">
        <f t="shared" si="28"/>
        <v>0.0100218354166667</v>
      </c>
      <c r="S47" s="25">
        <f t="shared" si="29"/>
        <v>0.468482702917408</v>
      </c>
      <c r="T47" s="3">
        <v>0.01</v>
      </c>
      <c r="U47" s="26">
        <f t="shared" si="30"/>
        <v>0.00468482702917408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0.0317848270291741</v>
      </c>
      <c r="AR47" s="29">
        <f t="shared" si="34"/>
        <v>7.70910416666667</v>
      </c>
      <c r="AS47" s="1">
        <f t="shared" si="35"/>
        <v>0.13</v>
      </c>
      <c r="AT47" s="2">
        <f t="shared" si="39"/>
        <v>21.9515547945205</v>
      </c>
      <c r="AU47" s="1">
        <f t="shared" si="36"/>
        <v>4684.97424136455</v>
      </c>
    </row>
    <row r="48" s="1" customFormat="1" spans="1:47">
      <c r="A48" s="13"/>
      <c r="B48" s="13"/>
      <c r="C48" s="16">
        <v>6</v>
      </c>
      <c r="D48" s="19">
        <v>25.0117800853333</v>
      </c>
      <c r="E48" s="20">
        <f t="shared" si="37"/>
        <v>21.4456016954839</v>
      </c>
      <c r="F48" s="16" t="s">
        <v>73</v>
      </c>
      <c r="G48" s="13">
        <v>7</v>
      </c>
      <c r="H48" s="18">
        <f t="shared" si="21"/>
        <v>25.0117800853333</v>
      </c>
      <c r="I48" s="18">
        <f t="shared" si="22"/>
        <v>298.161780085333</v>
      </c>
      <c r="J48" s="18">
        <f t="shared" si="23"/>
        <v>0.346621259054663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0.19568734181534</v>
      </c>
      <c r="P48" s="18">
        <f t="shared" si="26"/>
        <v>0.0678293928010933</v>
      </c>
      <c r="Q48" s="24">
        <f t="shared" si="27"/>
        <v>0.00881782106414213</v>
      </c>
      <c r="R48" s="18">
        <f t="shared" si="28"/>
        <v>0.0100218354166667</v>
      </c>
      <c r="S48" s="25">
        <f t="shared" si="29"/>
        <v>0.879860893492401</v>
      </c>
      <c r="T48" s="3">
        <v>0.01</v>
      </c>
      <c r="U48" s="26">
        <f t="shared" si="30"/>
        <v>0.00879860893492401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0.043298608934924</v>
      </c>
      <c r="AR48" s="29">
        <f t="shared" si="34"/>
        <v>7.70910416666667</v>
      </c>
      <c r="AS48" s="1">
        <f t="shared" si="35"/>
        <v>0.13</v>
      </c>
      <c r="AT48" s="2">
        <f t="shared" si="39"/>
        <v>21.9515547945205</v>
      </c>
      <c r="AU48" s="1">
        <f t="shared" si="36"/>
        <v>6382.06611478001</v>
      </c>
    </row>
    <row r="49" s="1" customFormat="1" spans="1:47">
      <c r="A49" s="13"/>
      <c r="B49" s="13"/>
      <c r="C49" s="16">
        <v>7</v>
      </c>
      <c r="D49" s="19">
        <v>25.9175266293548</v>
      </c>
      <c r="E49" s="20">
        <f t="shared" si="37"/>
        <v>25.0117800853333</v>
      </c>
      <c r="F49" s="16" t="s">
        <v>73</v>
      </c>
      <c r="G49" s="13">
        <v>8</v>
      </c>
      <c r="H49" s="18">
        <f t="shared" si="21"/>
        <v>25.9175266293548</v>
      </c>
      <c r="I49" s="18">
        <f t="shared" si="22"/>
        <v>299.067526629355</v>
      </c>
      <c r="J49" s="18">
        <f t="shared" si="23"/>
        <v>0.382655012802594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0.204948990680913</v>
      </c>
      <c r="P49" s="18">
        <f t="shared" si="26"/>
        <v>0.0784247586528835</v>
      </c>
      <c r="Q49" s="24">
        <f t="shared" si="27"/>
        <v>0.0101952186248749</v>
      </c>
      <c r="R49" s="18">
        <f t="shared" si="28"/>
        <v>0.0100218354166667</v>
      </c>
      <c r="S49" s="25">
        <f t="shared" si="29"/>
        <v>1.01730054436135</v>
      </c>
      <c r="T49" s="3">
        <v>0.01</v>
      </c>
      <c r="U49" s="26">
        <f t="shared" si="30"/>
        <v>0.0101730054436135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0.0446730054436135</v>
      </c>
      <c r="AR49" s="29">
        <f t="shared" si="34"/>
        <v>7.70910416666667</v>
      </c>
      <c r="AS49" s="1">
        <f t="shared" si="35"/>
        <v>0.13</v>
      </c>
      <c r="AT49" s="2">
        <f t="shared" si="39"/>
        <v>21.9515547945205</v>
      </c>
      <c r="AU49" s="1">
        <f t="shared" si="36"/>
        <v>6584.64743556938</v>
      </c>
    </row>
    <row r="50" s="1" customFormat="1" spans="1:47">
      <c r="A50" s="13"/>
      <c r="B50" s="13"/>
      <c r="C50" s="16">
        <v>8</v>
      </c>
      <c r="D50" s="19">
        <v>26.6567499890323</v>
      </c>
      <c r="E50" s="20">
        <f t="shared" si="37"/>
        <v>25.9175266293548</v>
      </c>
      <c r="F50" s="16" t="s">
        <v>73</v>
      </c>
      <c r="G50" s="13">
        <v>9</v>
      </c>
      <c r="H50" s="18">
        <f t="shared" si="21"/>
        <v>26.6567499890323</v>
      </c>
      <c r="I50" s="18">
        <f t="shared" si="22"/>
        <v>299.806749989032</v>
      </c>
      <c r="J50" s="18">
        <f t="shared" si="23"/>
        <v>0.414639272658165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0.203615273694696</v>
      </c>
      <c r="P50" s="18">
        <f t="shared" si="26"/>
        <v>0.084426888986862</v>
      </c>
      <c r="Q50" s="24">
        <f t="shared" si="27"/>
        <v>0.0109754955682921</v>
      </c>
      <c r="R50" s="18">
        <f t="shared" si="28"/>
        <v>0.0100218354166667</v>
      </c>
      <c r="S50" s="25">
        <f t="shared" si="29"/>
        <v>1.09515823319543</v>
      </c>
      <c r="T50" s="3">
        <v>0.01</v>
      </c>
      <c r="U50" s="26">
        <f t="shared" si="30"/>
        <v>0.0109515823319543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0.0454515823319543</v>
      </c>
      <c r="AR50" s="29">
        <f t="shared" si="34"/>
        <v>7.70910416666667</v>
      </c>
      <c r="AS50" s="1">
        <f t="shared" si="35"/>
        <v>0.13</v>
      </c>
      <c r="AT50" s="2">
        <f t="shared" si="39"/>
        <v>21.9515547945205</v>
      </c>
      <c r="AU50" s="1">
        <f t="shared" si="36"/>
        <v>6699.40699249415</v>
      </c>
    </row>
    <row r="51" s="1" customFormat="1" spans="1:47">
      <c r="A51" s="13"/>
      <c r="B51" s="13"/>
      <c r="C51" s="16">
        <v>9</v>
      </c>
      <c r="D51" s="19">
        <v>23.0178579236667</v>
      </c>
      <c r="E51" s="20">
        <f t="shared" si="37"/>
        <v>26.6567499890323</v>
      </c>
      <c r="F51" s="16" t="s">
        <v>73</v>
      </c>
      <c r="G51" s="13">
        <v>10</v>
      </c>
      <c r="H51" s="18">
        <f t="shared" si="21"/>
        <v>23.0178579236667</v>
      </c>
      <c r="I51" s="18">
        <f t="shared" si="22"/>
        <v>296.167857923667</v>
      </c>
      <c r="J51" s="18">
        <f t="shared" si="23"/>
        <v>0.278210734694252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0.196279426374501</v>
      </c>
      <c r="P51" s="18">
        <f t="shared" si="26"/>
        <v>0.0546070434170162</v>
      </c>
      <c r="Q51" s="24">
        <f t="shared" si="27"/>
        <v>0.00709891564421211</v>
      </c>
      <c r="R51" s="18">
        <f t="shared" si="28"/>
        <v>0.0100218354166667</v>
      </c>
      <c r="S51" s="25">
        <f t="shared" si="29"/>
        <v>0.708344863896524</v>
      </c>
      <c r="T51" s="3">
        <v>0.01</v>
      </c>
      <c r="U51" s="26">
        <f t="shared" si="30"/>
        <v>0.00708344863896524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0.0341834486389652</v>
      </c>
      <c r="AR51" s="29">
        <f t="shared" si="34"/>
        <v>7.70910416666667</v>
      </c>
      <c r="AS51" s="1">
        <f t="shared" si="35"/>
        <v>0.13</v>
      </c>
      <c r="AT51" s="2">
        <f t="shared" si="39"/>
        <v>21.9515547945205</v>
      </c>
      <c r="AU51" s="1">
        <f t="shared" si="36"/>
        <v>5038.52282120541</v>
      </c>
    </row>
    <row r="52" s="1" customFormat="1" spans="1:47">
      <c r="A52" s="13"/>
      <c r="B52" s="13"/>
      <c r="C52" s="16">
        <v>10</v>
      </c>
      <c r="D52" s="19">
        <v>19.0557405693548</v>
      </c>
      <c r="E52" s="20">
        <f t="shared" si="37"/>
        <v>23.0178579236667</v>
      </c>
      <c r="F52" s="16" t="s">
        <v>73</v>
      </c>
      <c r="G52" s="13">
        <v>11</v>
      </c>
      <c r="H52" s="18">
        <f t="shared" si="21"/>
        <v>19.0557405693548</v>
      </c>
      <c r="I52" s="18">
        <f t="shared" si="22"/>
        <v>292.205740569355</v>
      </c>
      <c r="J52" s="18">
        <f t="shared" si="23"/>
        <v>0.178145943767067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0.13458876380961</v>
      </c>
      <c r="O52" s="18">
        <f t="shared" si="38"/>
        <v>0.0841746608145409</v>
      </c>
      <c r="P52" s="18">
        <f t="shared" si="26"/>
        <v>0.0149953743920791</v>
      </c>
      <c r="Q52" s="24">
        <f t="shared" si="27"/>
        <v>0.00194939867097029</v>
      </c>
      <c r="R52" s="18">
        <f t="shared" si="28"/>
        <v>0.0100218354166667</v>
      </c>
      <c r="S52" s="25">
        <f t="shared" si="29"/>
        <v>0.194515135194534</v>
      </c>
      <c r="T52" s="3">
        <v>0.01</v>
      </c>
      <c r="U52" s="26">
        <f t="shared" si="30"/>
        <v>0.00194515135194534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0.0290451513519453</v>
      </c>
      <c r="AR52" s="29">
        <f t="shared" si="34"/>
        <v>7.70910416666667</v>
      </c>
      <c r="AS52" s="1">
        <f t="shared" si="35"/>
        <v>0.13</v>
      </c>
      <c r="AT52" s="2">
        <f t="shared" si="39"/>
        <v>21.9515547945205</v>
      </c>
      <c r="AU52" s="1">
        <f t="shared" si="36"/>
        <v>4281.15546438242</v>
      </c>
    </row>
    <row r="53" s="1" customFormat="1" spans="1:48">
      <c r="A53" s="13"/>
      <c r="B53" s="13"/>
      <c r="C53" s="16">
        <v>11</v>
      </c>
      <c r="D53" s="19">
        <v>14.0894157266</v>
      </c>
      <c r="E53" s="20">
        <f t="shared" si="37"/>
        <v>19.0557405693548</v>
      </c>
      <c r="F53" s="16" t="s">
        <v>75</v>
      </c>
      <c r="G53" s="13">
        <v>12</v>
      </c>
      <c r="H53" s="18">
        <f t="shared" si="21"/>
        <v>14.0894157266</v>
      </c>
      <c r="I53" s="18">
        <f t="shared" si="22"/>
        <v>287.2394157266</v>
      </c>
      <c r="J53" s="18">
        <f t="shared" si="23"/>
        <v>0.100130694914662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0.146270328089128</v>
      </c>
      <c r="P53" s="18">
        <f t="shared" si="26"/>
        <v>0.01464614959696</v>
      </c>
      <c r="Q53" s="24">
        <f t="shared" si="27"/>
        <v>0.0019039994476048</v>
      </c>
      <c r="R53" s="18">
        <f t="shared" si="28"/>
        <v>0.0100218354166667</v>
      </c>
      <c r="S53" s="25">
        <f t="shared" si="29"/>
        <v>0.189985104369045</v>
      </c>
      <c r="T53" s="3">
        <v>0.01</v>
      </c>
      <c r="U53" s="26">
        <f t="shared" si="30"/>
        <v>0.00189985104369045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0.0166998510436904</v>
      </c>
      <c r="AR53" s="29">
        <f t="shared" si="34"/>
        <v>7.70910416666667</v>
      </c>
      <c r="AS53" s="1">
        <f t="shared" si="35"/>
        <v>0.13</v>
      </c>
      <c r="AT53" s="2">
        <f t="shared" si="39"/>
        <v>21.9515547945205</v>
      </c>
      <c r="AU53" s="1">
        <f t="shared" si="36"/>
        <v>2461.50063684482</v>
      </c>
      <c r="AV53" s="1">
        <f>SUM(AU42:AU53)</f>
        <v>51714.1403219624</v>
      </c>
    </row>
    <row r="54" s="1" customFormat="1" spans="1:46">
      <c r="A54" s="13"/>
      <c r="B54" s="13"/>
      <c r="C54" s="16">
        <v>12</v>
      </c>
      <c r="D54" s="19">
        <v>8.18601464058064</v>
      </c>
      <c r="E54" s="20">
        <f t="shared" si="37"/>
        <v>14.0894157266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8</v>
      </c>
      <c r="E58" s="16"/>
      <c r="F58" s="16"/>
      <c r="G58" s="13">
        <v>1</v>
      </c>
      <c r="H58" s="18">
        <f t="shared" ref="H58:H69" si="40">E59</f>
        <v>8</v>
      </c>
      <c r="I58" s="18">
        <f t="shared" ref="I58:I69" si="41">H58+273.15</f>
        <v>281.15</v>
      </c>
      <c r="J58" s="18">
        <f t="shared" ref="J58:J69" si="42">EXP(($C$16*(I58-$C$14))/($C$17*I58*$C$14))</f>
        <v>0.0480520561620816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0.13275269477814</v>
      </c>
      <c r="Q58" s="24">
        <f t="shared" ref="Q58:Q69" si="46">P58*$B$60</f>
        <v>0.0384982814856607</v>
      </c>
      <c r="R58" s="18">
        <f t="shared" ref="R58:R69" si="47">L58*$B$60</f>
        <v>0.80117865</v>
      </c>
      <c r="S58" s="25">
        <f t="shared" ref="S58:S69" si="48">Q58/R58</f>
        <v>0.0480520561620816</v>
      </c>
      <c r="T58" s="3">
        <v>0.27</v>
      </c>
      <c r="U58" s="26">
        <f t="shared" ref="U58:U69" si="49">S58*T58</f>
        <v>0.012974055163762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0.228920858918319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>$E$7/12</f>
        <v>106.107370594336</v>
      </c>
      <c r="AF58" s="1">
        <f t="shared" ref="AF58:AF69" si="53">AE58*10000*AC58*AB58</f>
        <v>2485412.76681319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9">
        <v>6.67190738674194</v>
      </c>
      <c r="E59" s="20">
        <f t="shared" ref="E59:E70" si="54">D58</f>
        <v>8</v>
      </c>
      <c r="F59" s="16" t="s">
        <v>73</v>
      </c>
      <c r="G59" s="13">
        <v>2</v>
      </c>
      <c r="H59" s="18">
        <f t="shared" si="40"/>
        <v>6.67190738674194</v>
      </c>
      <c r="I59" s="18">
        <f t="shared" si="41"/>
        <v>279.821907386742</v>
      </c>
      <c r="J59" s="18">
        <f t="shared" si="42"/>
        <v>0.0407686847748173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5">L59+O58-P58-N59</f>
        <v>5.39261730522186</v>
      </c>
      <c r="P59" s="18">
        <f t="shared" si="45"/>
        <v>0.219849915027815</v>
      </c>
      <c r="Q59" s="24">
        <f t="shared" si="46"/>
        <v>0.0637564753580662</v>
      </c>
      <c r="R59" s="18">
        <f t="shared" si="47"/>
        <v>0.80117865</v>
      </c>
      <c r="S59" s="25">
        <f t="shared" si="48"/>
        <v>0.0795783504191809</v>
      </c>
      <c r="T59" s="3">
        <v>0.27</v>
      </c>
      <c r="U59" s="26">
        <f t="shared" si="49"/>
        <v>0.0214861546131788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0.230574759841341</v>
      </c>
      <c r="AC59" s="29">
        <f t="shared" si="51"/>
        <v>10.2321666666667</v>
      </c>
      <c r="AD59" s="1">
        <f t="shared" si="52"/>
        <v>0.29</v>
      </c>
      <c r="AE59" s="30">
        <f t="shared" ref="AE59:AE69" si="56">$E$7/12</f>
        <v>106.107370594336</v>
      </c>
      <c r="AF59" s="1">
        <f t="shared" si="53"/>
        <v>2503369.3064162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38</v>
      </c>
      <c r="B60" s="13">
        <f>H7</f>
        <v>0.29</v>
      </c>
      <c r="C60" s="16">
        <v>2</v>
      </c>
      <c r="D60" s="19">
        <v>7.79793309917857</v>
      </c>
      <c r="E60" s="20">
        <f t="shared" si="54"/>
        <v>6.67190738674194</v>
      </c>
      <c r="F60" s="16" t="s">
        <v>73</v>
      </c>
      <c r="G60" s="13">
        <v>3</v>
      </c>
      <c r="H60" s="18">
        <f t="shared" si="40"/>
        <v>7.79793309917857</v>
      </c>
      <c r="I60" s="18">
        <f t="shared" si="41"/>
        <v>280.947933099179</v>
      </c>
      <c r="J60" s="18">
        <f t="shared" si="42"/>
        <v>0.0468699365739037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5"/>
        <v>7.93545239019404</v>
      </c>
      <c r="P60" s="18">
        <f t="shared" si="45"/>
        <v>0.371934150213627</v>
      </c>
      <c r="Q60" s="24">
        <f t="shared" si="46"/>
        <v>0.107860903561952</v>
      </c>
      <c r="R60" s="18">
        <f t="shared" si="47"/>
        <v>0.80117865</v>
      </c>
      <c r="S60" s="25">
        <f t="shared" si="48"/>
        <v>0.134627780660346</v>
      </c>
      <c r="T60" s="3">
        <v>0.27</v>
      </c>
      <c r="U60" s="26">
        <f t="shared" si="49"/>
        <v>0.0363495007782934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0.233462708001222</v>
      </c>
      <c r="AC60" s="29">
        <f t="shared" si="51"/>
        <v>10.2321666666667</v>
      </c>
      <c r="AD60" s="1">
        <f t="shared" si="52"/>
        <v>0.29</v>
      </c>
      <c r="AE60" s="30">
        <f t="shared" si="56"/>
        <v>106.107370594336</v>
      </c>
      <c r="AF60" s="1">
        <f t="shared" si="53"/>
        <v>2534723.99930168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9">
        <v>11.748694825129</v>
      </c>
      <c r="E61" s="20">
        <f t="shared" si="54"/>
        <v>7.79793309917857</v>
      </c>
      <c r="F61" s="16" t="s">
        <v>73</v>
      </c>
      <c r="G61" s="13">
        <v>4</v>
      </c>
      <c r="H61" s="18">
        <f t="shared" si="40"/>
        <v>11.748694825129</v>
      </c>
      <c r="I61" s="18">
        <f t="shared" si="41"/>
        <v>284.898694825129</v>
      </c>
      <c r="J61" s="18">
        <f t="shared" si="42"/>
        <v>0.0757904749189627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5"/>
        <v>10.3262032399804</v>
      </c>
      <c r="P61" s="18">
        <f t="shared" si="45"/>
        <v>0.782627847667847</v>
      </c>
      <c r="Q61" s="24">
        <f t="shared" si="46"/>
        <v>0.226962075823676</v>
      </c>
      <c r="R61" s="18">
        <f t="shared" si="47"/>
        <v>0.80117865</v>
      </c>
      <c r="S61" s="25">
        <f t="shared" si="48"/>
        <v>0.283285227113423</v>
      </c>
      <c r="T61" s="3">
        <v>0.27</v>
      </c>
      <c r="U61" s="26">
        <f t="shared" si="49"/>
        <v>0.0764870113206242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0.241261426299597</v>
      </c>
      <c r="AC61" s="29">
        <f t="shared" si="51"/>
        <v>10.2321666666667</v>
      </c>
      <c r="AD61" s="1">
        <f t="shared" si="52"/>
        <v>0.29</v>
      </c>
      <c r="AE61" s="30">
        <f t="shared" si="56"/>
        <v>106.107370594336</v>
      </c>
      <c r="AF61" s="1">
        <f t="shared" si="53"/>
        <v>2619395.33119843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9">
        <v>17.0451743319333</v>
      </c>
      <c r="E62" s="20">
        <f t="shared" si="54"/>
        <v>11.748694825129</v>
      </c>
      <c r="F62" s="16" t="s">
        <v>73</v>
      </c>
      <c r="G62" s="13">
        <v>5</v>
      </c>
      <c r="H62" s="18">
        <f t="shared" si="40"/>
        <v>17.0451743319333</v>
      </c>
      <c r="I62" s="18">
        <f t="shared" si="41"/>
        <v>290.195174331933</v>
      </c>
      <c r="J62" s="18">
        <f t="shared" si="42"/>
        <v>0.141420773072818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9.06639662269694</v>
      </c>
      <c r="O62" s="18">
        <f t="shared" si="55"/>
        <v>3.23986376961563</v>
      </c>
      <c r="P62" s="18">
        <f t="shared" si="45"/>
        <v>0.458184038949656</v>
      </c>
      <c r="Q62" s="24">
        <f t="shared" si="46"/>
        <v>0.1328733712954</v>
      </c>
      <c r="R62" s="18">
        <f t="shared" si="47"/>
        <v>0.80117865</v>
      </c>
      <c r="S62" s="25">
        <f t="shared" si="48"/>
        <v>0.165847369117238</v>
      </c>
      <c r="T62" s="3">
        <v>0.27</v>
      </c>
      <c r="U62" s="26">
        <f t="shared" si="49"/>
        <v>0.0447787896616543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0.283900518831259</v>
      </c>
      <c r="AC62" s="29">
        <f t="shared" si="51"/>
        <v>10.2321666666667</v>
      </c>
      <c r="AD62" s="1">
        <f t="shared" si="52"/>
        <v>0.29</v>
      </c>
      <c r="AE62" s="30">
        <f t="shared" si="56"/>
        <v>106.107370594336</v>
      </c>
      <c r="AF62" s="1">
        <f t="shared" si="53"/>
        <v>3082331.49806531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9">
        <v>21.4456016954839</v>
      </c>
      <c r="E63" s="20">
        <f t="shared" si="54"/>
        <v>17.0451743319333</v>
      </c>
      <c r="F63" s="16" t="s">
        <v>75</v>
      </c>
      <c r="G63" s="13">
        <v>6</v>
      </c>
      <c r="H63" s="18">
        <f t="shared" si="40"/>
        <v>21.4456016954839</v>
      </c>
      <c r="I63" s="18">
        <f t="shared" si="41"/>
        <v>294.595601695484</v>
      </c>
      <c r="J63" s="18">
        <f t="shared" si="42"/>
        <v>0.233438851695804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5"/>
        <v>5.54436473066597</v>
      </c>
      <c r="P63" s="18">
        <f t="shared" si="45"/>
        <v>1.29427013610938</v>
      </c>
      <c r="Q63" s="24">
        <f t="shared" si="46"/>
        <v>0.37533833947172</v>
      </c>
      <c r="R63" s="18">
        <f t="shared" si="47"/>
        <v>0.80117865</v>
      </c>
      <c r="S63" s="25">
        <f t="shared" si="48"/>
        <v>0.468482702917408</v>
      </c>
      <c r="T63" s="3">
        <v>0.27</v>
      </c>
      <c r="U63" s="26">
        <f t="shared" si="49"/>
        <v>0.1264903297877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0.29977707107775</v>
      </c>
      <c r="AC63" s="29">
        <f t="shared" si="51"/>
        <v>10.2321666666667</v>
      </c>
      <c r="AD63" s="1">
        <f t="shared" si="52"/>
        <v>0.29</v>
      </c>
      <c r="AE63" s="30">
        <f t="shared" si="56"/>
        <v>106.107370594336</v>
      </c>
      <c r="AF63" s="1">
        <f t="shared" si="53"/>
        <v>3254704.54363599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9">
        <v>25.0117800853333</v>
      </c>
      <c r="E64" s="20">
        <f t="shared" si="54"/>
        <v>21.4456016954839</v>
      </c>
      <c r="F64" s="16" t="s">
        <v>73</v>
      </c>
      <c r="G64" s="13">
        <v>7</v>
      </c>
      <c r="H64" s="18">
        <f t="shared" si="40"/>
        <v>25.0117800853333</v>
      </c>
      <c r="I64" s="18">
        <f t="shared" si="41"/>
        <v>298.161780085333</v>
      </c>
      <c r="J64" s="18">
        <f t="shared" si="42"/>
        <v>0.346621259054663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5"/>
        <v>7.01277959455659</v>
      </c>
      <c r="P64" s="18">
        <f t="shared" si="45"/>
        <v>2.43077849253805</v>
      </c>
      <c r="Q64" s="24">
        <f t="shared" si="46"/>
        <v>0.704925762836036</v>
      </c>
      <c r="R64" s="18">
        <f t="shared" si="47"/>
        <v>0.80117865</v>
      </c>
      <c r="S64" s="25">
        <f t="shared" si="48"/>
        <v>0.879860893492401</v>
      </c>
      <c r="T64" s="3">
        <v>0.27</v>
      </c>
      <c r="U64" s="26">
        <f t="shared" si="49"/>
        <v>0.237562441242948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0.336558382333505</v>
      </c>
      <c r="AC64" s="29">
        <f t="shared" si="51"/>
        <v>10.2321666666667</v>
      </c>
      <c r="AD64" s="1">
        <f t="shared" si="52"/>
        <v>0.29</v>
      </c>
      <c r="AE64" s="30">
        <f t="shared" si="56"/>
        <v>106.107370594336</v>
      </c>
      <c r="AF64" s="1">
        <f t="shared" si="53"/>
        <v>3654042.29296621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9">
        <v>25.9175266293548</v>
      </c>
      <c r="E65" s="20">
        <f t="shared" si="54"/>
        <v>25.0117800853333</v>
      </c>
      <c r="F65" s="16" t="s">
        <v>73</v>
      </c>
      <c r="G65" s="13">
        <v>8</v>
      </c>
      <c r="H65" s="18">
        <f t="shared" si="40"/>
        <v>25.9175266293548</v>
      </c>
      <c r="I65" s="18">
        <f t="shared" si="41"/>
        <v>299.067526629355</v>
      </c>
      <c r="J65" s="18">
        <f t="shared" si="42"/>
        <v>0.382655012802594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5"/>
        <v>7.34468610201853</v>
      </c>
      <c r="P65" s="18">
        <f t="shared" si="45"/>
        <v>2.81048095439894</v>
      </c>
      <c r="Q65" s="24">
        <f t="shared" si="46"/>
        <v>0.815039476775692</v>
      </c>
      <c r="R65" s="18">
        <f t="shared" si="47"/>
        <v>0.80117865</v>
      </c>
      <c r="S65" s="25">
        <f t="shared" si="48"/>
        <v>1.01730054436135</v>
      </c>
      <c r="T65" s="3">
        <v>0.27</v>
      </c>
      <c r="U65" s="26">
        <f t="shared" si="49"/>
        <v>0.274671146977565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0.343768603857741</v>
      </c>
      <c r="AC65" s="29">
        <f t="shared" si="51"/>
        <v>10.2321666666667</v>
      </c>
      <c r="AD65" s="1">
        <f t="shared" si="52"/>
        <v>0.29</v>
      </c>
      <c r="AE65" s="30">
        <f t="shared" si="56"/>
        <v>106.107370594336</v>
      </c>
      <c r="AF65" s="1">
        <f t="shared" si="53"/>
        <v>3732324.26653805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9">
        <v>26.6567499890323</v>
      </c>
      <c r="E66" s="20">
        <f t="shared" si="54"/>
        <v>25.9175266293548</v>
      </c>
      <c r="F66" s="16" t="s">
        <v>73</v>
      </c>
      <c r="G66" s="13">
        <v>9</v>
      </c>
      <c r="H66" s="18">
        <f t="shared" si="40"/>
        <v>26.6567499890323</v>
      </c>
      <c r="I66" s="18">
        <f t="shared" si="41"/>
        <v>299.806749989032</v>
      </c>
      <c r="J66" s="18">
        <f t="shared" si="42"/>
        <v>0.414639272658165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5"/>
        <v>7.2968901476196</v>
      </c>
      <c r="P66" s="18">
        <f t="shared" si="45"/>
        <v>3.02557722347552</v>
      </c>
      <c r="Q66" s="24">
        <f t="shared" si="46"/>
        <v>0.877417394807901</v>
      </c>
      <c r="R66" s="18">
        <f t="shared" si="47"/>
        <v>0.80117865</v>
      </c>
      <c r="S66" s="25">
        <f t="shared" si="48"/>
        <v>1.09515823319543</v>
      </c>
      <c r="T66" s="3">
        <v>0.27</v>
      </c>
      <c r="U66" s="26">
        <f t="shared" si="49"/>
        <v>0.295692722962766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0.347853096071665</v>
      </c>
      <c r="AC66" s="29">
        <f t="shared" si="51"/>
        <v>10.2321666666667</v>
      </c>
      <c r="AD66" s="1">
        <f t="shared" si="52"/>
        <v>0.29</v>
      </c>
      <c r="AE66" s="30">
        <f t="shared" si="56"/>
        <v>106.107370594336</v>
      </c>
      <c r="AF66" s="1">
        <f t="shared" si="53"/>
        <v>3776669.93753721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9">
        <v>23.0178579236667</v>
      </c>
      <c r="E67" s="20">
        <f t="shared" si="54"/>
        <v>26.6567499890323</v>
      </c>
      <c r="F67" s="16" t="s">
        <v>73</v>
      </c>
      <c r="G67" s="13">
        <v>10</v>
      </c>
      <c r="H67" s="18">
        <f t="shared" si="40"/>
        <v>23.0178579236667</v>
      </c>
      <c r="I67" s="18">
        <f t="shared" si="41"/>
        <v>296.167857923667</v>
      </c>
      <c r="J67" s="18">
        <f t="shared" si="42"/>
        <v>0.278210734694252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5"/>
        <v>7.03399792414408</v>
      </c>
      <c r="P67" s="18">
        <f t="shared" si="45"/>
        <v>1.95693373031397</v>
      </c>
      <c r="Q67" s="24">
        <f t="shared" si="46"/>
        <v>0.56751078179105</v>
      </c>
      <c r="R67" s="18">
        <f t="shared" si="47"/>
        <v>0.80117865</v>
      </c>
      <c r="S67" s="25">
        <f t="shared" si="48"/>
        <v>0.708344863896524</v>
      </c>
      <c r="T67" s="3">
        <v>0.27</v>
      </c>
      <c r="U67" s="26">
        <f t="shared" si="49"/>
        <v>0.191253113252061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0.312360479904876</v>
      </c>
      <c r="AC67" s="29">
        <f t="shared" si="51"/>
        <v>10.2321666666667</v>
      </c>
      <c r="AD67" s="1">
        <f t="shared" si="52"/>
        <v>0.29</v>
      </c>
      <c r="AE67" s="30">
        <f t="shared" si="56"/>
        <v>106.107370594336</v>
      </c>
      <c r="AF67" s="1">
        <f t="shared" si="53"/>
        <v>3391323.6577558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9">
        <v>19.0557405693548</v>
      </c>
      <c r="E68" s="20">
        <f t="shared" si="54"/>
        <v>23.0178579236667</v>
      </c>
      <c r="F68" s="16" t="s">
        <v>73</v>
      </c>
      <c r="G68" s="13">
        <v>11</v>
      </c>
      <c r="H68" s="18">
        <f t="shared" si="40"/>
        <v>19.0557405693548</v>
      </c>
      <c r="I68" s="18">
        <f t="shared" si="41"/>
        <v>292.205740569355</v>
      </c>
      <c r="J68" s="18">
        <f t="shared" si="42"/>
        <v>0.178145943767067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4.8232109841386</v>
      </c>
      <c r="O68" s="18">
        <f t="shared" si="55"/>
        <v>3.0165382096915</v>
      </c>
      <c r="P68" s="18">
        <f t="shared" si="45"/>
        <v>0.537384046274912</v>
      </c>
      <c r="Q68" s="24">
        <f t="shared" si="46"/>
        <v>0.155841373419724</v>
      </c>
      <c r="R68" s="18">
        <f t="shared" si="47"/>
        <v>0.80117865</v>
      </c>
      <c r="S68" s="25">
        <f t="shared" si="48"/>
        <v>0.194515135194534</v>
      </c>
      <c r="T68" s="3">
        <v>0.27</v>
      </c>
      <c r="U68" s="26">
        <f t="shared" si="49"/>
        <v>0.0525190865025243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0.28540445850744</v>
      </c>
      <c r="AC68" s="29">
        <f t="shared" si="51"/>
        <v>10.2321666666667</v>
      </c>
      <c r="AD68" s="1">
        <f t="shared" si="52"/>
        <v>0.29</v>
      </c>
      <c r="AE68" s="30">
        <f t="shared" si="56"/>
        <v>106.107370594336</v>
      </c>
      <c r="AF68" s="1">
        <f t="shared" si="53"/>
        <v>3098659.89596387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9">
        <v>14.0894157266</v>
      </c>
      <c r="E69" s="20">
        <f t="shared" si="54"/>
        <v>19.0557405693548</v>
      </c>
      <c r="F69" s="16" t="s">
        <v>75</v>
      </c>
      <c r="G69" s="13">
        <v>12</v>
      </c>
      <c r="H69" s="18">
        <f t="shared" si="40"/>
        <v>14.0894157266</v>
      </c>
      <c r="I69" s="18">
        <f t="shared" si="41"/>
        <v>287.2394157266</v>
      </c>
      <c r="J69" s="18">
        <f t="shared" si="42"/>
        <v>0.100130694914662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5"/>
        <v>5.24183916341659</v>
      </c>
      <c r="P69" s="18">
        <f t="shared" si="45"/>
        <v>0.524868998063794</v>
      </c>
      <c r="Q69" s="24">
        <f t="shared" si="46"/>
        <v>0.1522120094385</v>
      </c>
      <c r="R69" s="18">
        <f t="shared" si="47"/>
        <v>0.80117865</v>
      </c>
      <c r="S69" s="25">
        <f t="shared" si="48"/>
        <v>0.189985104369045</v>
      </c>
      <c r="T69" s="3">
        <v>0.27</v>
      </c>
      <c r="U69" s="26">
        <f t="shared" si="49"/>
        <v>0.0512959781796421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0.236366808560304</v>
      </c>
      <c r="AC69" s="29">
        <f t="shared" si="51"/>
        <v>10.2321666666667</v>
      </c>
      <c r="AD69" s="1">
        <f t="shared" si="52"/>
        <v>0.29</v>
      </c>
      <c r="AE69" s="30">
        <f t="shared" si="56"/>
        <v>106.107370594336</v>
      </c>
      <c r="AF69" s="1">
        <f t="shared" si="53"/>
        <v>2566254.06012601</v>
      </c>
      <c r="AG69" s="1">
        <f>SUM(AF58:AF69)</f>
        <v>36699211.5563179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9">
        <v>8.18601464058064</v>
      </c>
      <c r="E70" s="20">
        <f t="shared" si="54"/>
        <v>14.0894157266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8</v>
      </c>
      <c r="E74" s="16"/>
      <c r="F74" s="16"/>
      <c r="G74" s="13">
        <v>1</v>
      </c>
      <c r="H74" s="18">
        <f t="shared" ref="H74:H85" si="57">E75</f>
        <v>8</v>
      </c>
      <c r="I74" s="18">
        <f t="shared" ref="I74:I85" si="58">H74+273.15</f>
        <v>281.15</v>
      </c>
      <c r="J74" s="18">
        <f t="shared" ref="J74:J85" si="59">EXP(($C$16*(I74-$C$14))/($C$17*I74*$C$14))</f>
        <v>0.0480520561620816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0.0250456927128002</v>
      </c>
      <c r="Q74" s="24">
        <f t="shared" ref="Q74:Q85" si="63">P74*$B$76</f>
        <v>0.00651188010532805</v>
      </c>
      <c r="R74" s="18">
        <f t="shared" ref="R74:R85" si="64">L74*$B$76</f>
        <v>0.1355172</v>
      </c>
      <c r="S74" s="25">
        <f t="shared" ref="S74:S85" si="65">Q74/R74</f>
        <v>0.0480520561620816</v>
      </c>
      <c r="T74" s="3">
        <v>0.01</v>
      </c>
      <c r="U74" s="26">
        <f t="shared" ref="U74:U85" si="66">S74*T74</f>
        <v>0.000480520561620816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0.0104305205616208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6.67190738674194</v>
      </c>
      <c r="E75" s="20">
        <f t="shared" ref="E75:E86" si="74">D74</f>
        <v>8</v>
      </c>
      <c r="F75" s="16" t="s">
        <v>73</v>
      </c>
      <c r="G75" s="13">
        <v>2</v>
      </c>
      <c r="H75" s="18">
        <f t="shared" si="57"/>
        <v>6.67190738674194</v>
      </c>
      <c r="I75" s="18">
        <f t="shared" si="58"/>
        <v>279.821907386742</v>
      </c>
      <c r="J75" s="18">
        <f t="shared" si="59"/>
        <v>0.0407686847748173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1.0173943072872</v>
      </c>
      <c r="P75" s="18">
        <f t="shared" si="62"/>
        <v>0.0414778278054855</v>
      </c>
      <c r="Q75" s="24">
        <f t="shared" si="63"/>
        <v>0.0107842352294262</v>
      </c>
      <c r="R75" s="18">
        <f t="shared" si="64"/>
        <v>0.1355172</v>
      </c>
      <c r="S75" s="25">
        <f t="shared" si="65"/>
        <v>0.0795783504191809</v>
      </c>
      <c r="T75" s="3">
        <v>0.01</v>
      </c>
      <c r="U75" s="26">
        <f t="shared" si="66"/>
        <v>0.000795783504191809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0.00628578350419181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7.79793309917857</v>
      </c>
      <c r="E76" s="20">
        <f t="shared" si="74"/>
        <v>6.67190738674194</v>
      </c>
      <c r="F76" s="16" t="s">
        <v>73</v>
      </c>
      <c r="G76" s="13">
        <v>3</v>
      </c>
      <c r="H76" s="18">
        <f t="shared" si="57"/>
        <v>7.79793309917857</v>
      </c>
      <c r="I76" s="18">
        <f t="shared" si="58"/>
        <v>280.947933099179</v>
      </c>
      <c r="J76" s="18">
        <f t="shared" si="59"/>
        <v>0.0468699365739037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1.49713647948171</v>
      </c>
      <c r="P76" s="18">
        <f t="shared" si="62"/>
        <v>0.0701706918357854</v>
      </c>
      <c r="Q76" s="24">
        <f t="shared" si="63"/>
        <v>0.0182443798773042</v>
      </c>
      <c r="R76" s="18">
        <f t="shared" si="64"/>
        <v>0.1355172</v>
      </c>
      <c r="S76" s="25">
        <f t="shared" si="65"/>
        <v>0.134627780660346</v>
      </c>
      <c r="T76" s="3">
        <v>0.01</v>
      </c>
      <c r="U76" s="26">
        <f t="shared" si="66"/>
        <v>0.00134627780660346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0.00683627780660346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9">
        <v>11.748694825129</v>
      </c>
      <c r="E77" s="20">
        <f t="shared" si="74"/>
        <v>7.79793309917857</v>
      </c>
      <c r="F77" s="16" t="s">
        <v>73</v>
      </c>
      <c r="G77" s="13">
        <v>4</v>
      </c>
      <c r="H77" s="18">
        <f t="shared" si="57"/>
        <v>11.748694825129</v>
      </c>
      <c r="I77" s="18">
        <f t="shared" si="58"/>
        <v>284.898694825129</v>
      </c>
      <c r="J77" s="18">
        <f t="shared" si="59"/>
        <v>0.0757904749189627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1.94818578764593</v>
      </c>
      <c r="P77" s="18">
        <f t="shared" si="62"/>
        <v>0.147653926076058</v>
      </c>
      <c r="Q77" s="24">
        <f t="shared" si="63"/>
        <v>0.0383900207797752</v>
      </c>
      <c r="R77" s="18">
        <f t="shared" si="64"/>
        <v>0.1355172</v>
      </c>
      <c r="S77" s="25">
        <f t="shared" si="65"/>
        <v>0.283285227113423</v>
      </c>
      <c r="T77" s="3">
        <v>0.01</v>
      </c>
      <c r="U77" s="26">
        <f t="shared" si="66"/>
        <v>0.00283285227113423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0.00832285227113423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9">
        <v>17.0451743319333</v>
      </c>
      <c r="E78" s="20">
        <f t="shared" si="74"/>
        <v>11.748694825129</v>
      </c>
      <c r="F78" s="16" t="s">
        <v>73</v>
      </c>
      <c r="G78" s="13">
        <v>5</v>
      </c>
      <c r="H78" s="18">
        <f t="shared" si="57"/>
        <v>17.0451743319333</v>
      </c>
      <c r="I78" s="18">
        <f t="shared" si="58"/>
        <v>290.195174331933</v>
      </c>
      <c r="J78" s="18">
        <f t="shared" si="59"/>
        <v>0.141420773072818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1.71050526849138</v>
      </c>
      <c r="O78" s="18">
        <f t="shared" si="75"/>
        <v>0.611246593078493</v>
      </c>
      <c r="P78" s="18">
        <f t="shared" si="62"/>
        <v>0.0864429657312867</v>
      </c>
      <c r="Q78" s="24">
        <f t="shared" si="63"/>
        <v>0.0224751710901345</v>
      </c>
      <c r="R78" s="18">
        <f t="shared" si="64"/>
        <v>0.1355172</v>
      </c>
      <c r="S78" s="25">
        <f t="shared" si="65"/>
        <v>0.165847369117238</v>
      </c>
      <c r="T78" s="3">
        <v>0.01</v>
      </c>
      <c r="U78" s="26">
        <f t="shared" si="66"/>
        <v>0.00165847369117238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0.0116084736911724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9">
        <v>21.4456016954839</v>
      </c>
      <c r="E79" s="20">
        <f t="shared" si="74"/>
        <v>17.0451743319333</v>
      </c>
      <c r="F79" s="16" t="s">
        <v>75</v>
      </c>
      <c r="G79" s="13">
        <v>6</v>
      </c>
      <c r="H79" s="18">
        <f t="shared" si="57"/>
        <v>21.4456016954839</v>
      </c>
      <c r="I79" s="18">
        <f t="shared" si="58"/>
        <v>294.595601695484</v>
      </c>
      <c r="J79" s="18">
        <f t="shared" si="59"/>
        <v>0.233438851695804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1.04602362734721</v>
      </c>
      <c r="P79" s="18">
        <f t="shared" si="62"/>
        <v>0.244182554414612</v>
      </c>
      <c r="Q79" s="24">
        <f t="shared" si="63"/>
        <v>0.063487464147799</v>
      </c>
      <c r="R79" s="18">
        <f t="shared" si="64"/>
        <v>0.1355172</v>
      </c>
      <c r="S79" s="25">
        <f t="shared" si="65"/>
        <v>0.468482702917408</v>
      </c>
      <c r="T79" s="3">
        <v>0.01</v>
      </c>
      <c r="U79" s="26">
        <f t="shared" si="66"/>
        <v>0.00468482702917408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0.0146348270291741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9">
        <v>25.0117800853333</v>
      </c>
      <c r="E80" s="20">
        <f t="shared" si="74"/>
        <v>21.4456016954839</v>
      </c>
      <c r="F80" s="16" t="s">
        <v>73</v>
      </c>
      <c r="G80" s="13">
        <v>7</v>
      </c>
      <c r="H80" s="18">
        <f t="shared" si="57"/>
        <v>25.0117800853333</v>
      </c>
      <c r="I80" s="18">
        <f t="shared" si="58"/>
        <v>298.161780085333</v>
      </c>
      <c r="J80" s="18">
        <f t="shared" si="59"/>
        <v>0.346621259054663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1.3230610729326</v>
      </c>
      <c r="P80" s="18">
        <f t="shared" si="62"/>
        <v>0.458601094906109</v>
      </c>
      <c r="Q80" s="24">
        <f t="shared" si="63"/>
        <v>0.119236284675588</v>
      </c>
      <c r="R80" s="18">
        <f t="shared" si="64"/>
        <v>0.1355172</v>
      </c>
      <c r="S80" s="25">
        <f t="shared" si="65"/>
        <v>0.879860893492401</v>
      </c>
      <c r="T80" s="3">
        <v>0.01</v>
      </c>
      <c r="U80" s="26">
        <f t="shared" si="66"/>
        <v>0.00879860893492401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0.023698608934924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9">
        <v>25.9175266293548</v>
      </c>
      <c r="E81" s="20">
        <f t="shared" si="74"/>
        <v>25.0117800853333</v>
      </c>
      <c r="F81" s="16" t="s">
        <v>73</v>
      </c>
      <c r="G81" s="13">
        <v>8</v>
      </c>
      <c r="H81" s="18">
        <f t="shared" si="57"/>
        <v>25.9175266293548</v>
      </c>
      <c r="I81" s="18">
        <f t="shared" si="58"/>
        <v>299.067526629355</v>
      </c>
      <c r="J81" s="18">
        <f t="shared" si="59"/>
        <v>0.382655012802594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1.38567997802649</v>
      </c>
      <c r="P81" s="18">
        <f t="shared" si="62"/>
        <v>0.530237389732023</v>
      </c>
      <c r="Q81" s="24">
        <f t="shared" si="63"/>
        <v>0.137861721330326</v>
      </c>
      <c r="R81" s="18">
        <f t="shared" si="64"/>
        <v>0.1355172</v>
      </c>
      <c r="S81" s="25">
        <f t="shared" si="65"/>
        <v>1.01730054436135</v>
      </c>
      <c r="T81" s="3">
        <v>0.01</v>
      </c>
      <c r="U81" s="26">
        <f t="shared" si="66"/>
        <v>0.0101730054436135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0.0250730054436135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9">
        <v>26.6567499890323</v>
      </c>
      <c r="E82" s="20">
        <f t="shared" si="74"/>
        <v>25.9175266293548</v>
      </c>
      <c r="F82" s="16" t="s">
        <v>73</v>
      </c>
      <c r="G82" s="13">
        <v>9</v>
      </c>
      <c r="H82" s="18">
        <f t="shared" si="57"/>
        <v>26.6567499890323</v>
      </c>
      <c r="I82" s="18">
        <f t="shared" si="58"/>
        <v>299.806749989032</v>
      </c>
      <c r="J82" s="18">
        <f t="shared" si="59"/>
        <v>0.414639272658165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1.37666258829446</v>
      </c>
      <c r="P82" s="18">
        <f t="shared" si="62"/>
        <v>0.570818374306123</v>
      </c>
      <c r="Q82" s="24">
        <f t="shared" si="63"/>
        <v>0.148412777319592</v>
      </c>
      <c r="R82" s="18">
        <f t="shared" si="64"/>
        <v>0.1355172</v>
      </c>
      <c r="S82" s="25">
        <f t="shared" si="65"/>
        <v>1.09515823319543</v>
      </c>
      <c r="T82" s="3">
        <v>0.01</v>
      </c>
      <c r="U82" s="26">
        <f t="shared" si="66"/>
        <v>0.0109515823319543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0.0258515823319543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9">
        <v>23.0178579236667</v>
      </c>
      <c r="E83" s="20">
        <f t="shared" si="74"/>
        <v>26.6567499890323</v>
      </c>
      <c r="F83" s="16" t="s">
        <v>73</v>
      </c>
      <c r="G83" s="13">
        <v>10</v>
      </c>
      <c r="H83" s="18">
        <f t="shared" si="57"/>
        <v>23.0178579236667</v>
      </c>
      <c r="I83" s="18">
        <f t="shared" si="58"/>
        <v>296.167857923667</v>
      </c>
      <c r="J83" s="18">
        <f t="shared" si="59"/>
        <v>0.278210734694252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1.32706421398834</v>
      </c>
      <c r="P83" s="18">
        <f t="shared" si="62"/>
        <v>0.369203509960146</v>
      </c>
      <c r="Q83" s="24">
        <f t="shared" si="63"/>
        <v>0.095992912589638</v>
      </c>
      <c r="R83" s="18">
        <f t="shared" si="64"/>
        <v>0.1355172</v>
      </c>
      <c r="S83" s="25">
        <f t="shared" si="65"/>
        <v>0.708344863896524</v>
      </c>
      <c r="T83" s="3">
        <v>0.01</v>
      </c>
      <c r="U83" s="26">
        <f t="shared" si="66"/>
        <v>0.00708344863896524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0.0170334486389652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9">
        <v>19.0557405693548</v>
      </c>
      <c r="E84" s="20">
        <f t="shared" si="74"/>
        <v>23.0178579236667</v>
      </c>
      <c r="F84" s="16" t="s">
        <v>73</v>
      </c>
      <c r="G84" s="13">
        <v>11</v>
      </c>
      <c r="H84" s="18">
        <f t="shared" si="57"/>
        <v>19.0557405693548</v>
      </c>
      <c r="I84" s="18">
        <f t="shared" si="58"/>
        <v>292.205740569355</v>
      </c>
      <c r="J84" s="18">
        <f t="shared" si="59"/>
        <v>0.178145943767067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0.909967668826784</v>
      </c>
      <c r="O84" s="18">
        <f t="shared" si="75"/>
        <v>0.56911303520141</v>
      </c>
      <c r="P84" s="18">
        <f t="shared" si="62"/>
        <v>0.101385178766095</v>
      </c>
      <c r="Q84" s="24">
        <f t="shared" si="63"/>
        <v>0.0263601464791847</v>
      </c>
      <c r="R84" s="18">
        <f t="shared" si="64"/>
        <v>0.1355172</v>
      </c>
      <c r="S84" s="25">
        <f t="shared" si="65"/>
        <v>0.194515135194534</v>
      </c>
      <c r="T84" s="3">
        <v>0.01</v>
      </c>
      <c r="U84" s="26">
        <f t="shared" si="66"/>
        <v>0.00194515135194534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0.0118951513519453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9">
        <v>14.0894157266</v>
      </c>
      <c r="E85" s="20">
        <f t="shared" si="74"/>
        <v>19.0557405693548</v>
      </c>
      <c r="F85" s="16" t="s">
        <v>75</v>
      </c>
      <c r="G85" s="13">
        <v>12</v>
      </c>
      <c r="H85" s="18">
        <f t="shared" si="57"/>
        <v>14.0894157266</v>
      </c>
      <c r="I85" s="18">
        <f t="shared" si="58"/>
        <v>287.2394157266</v>
      </c>
      <c r="J85" s="18">
        <f t="shared" si="59"/>
        <v>0.100130694914662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0.988947856435314</v>
      </c>
      <c r="P85" s="18">
        <f t="shared" si="62"/>
        <v>0.0990240360992334</v>
      </c>
      <c r="Q85" s="24">
        <f t="shared" si="63"/>
        <v>0.0257462493858007</v>
      </c>
      <c r="R85" s="18">
        <f t="shared" si="64"/>
        <v>0.1355172</v>
      </c>
      <c r="S85" s="25">
        <f t="shared" si="65"/>
        <v>0.189985104369045</v>
      </c>
      <c r="T85" s="3">
        <v>0.01</v>
      </c>
      <c r="U85" s="26">
        <f t="shared" si="66"/>
        <v>0.00189985104369045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0.00738985104369045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9">
        <v>8.18601464058064</v>
      </c>
      <c r="E86" s="20">
        <f t="shared" si="74"/>
        <v>14.0894157266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8</v>
      </c>
      <c r="E90" s="16"/>
      <c r="F90" s="16"/>
      <c r="G90" s="13">
        <v>1</v>
      </c>
      <c r="H90" s="18">
        <f t="shared" ref="H90:H101" si="76">E91</f>
        <v>8</v>
      </c>
      <c r="I90" s="18">
        <f t="shared" ref="I90:I101" si="77">H90+273.15</f>
        <v>281.15</v>
      </c>
      <c r="J90" s="18">
        <f t="shared" ref="J90:J101" si="78">EXP(($C$16*(I90-$C$14))/($C$17*I90*$C$14))</f>
        <v>0.0480520561620816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0.0136804203893446</v>
      </c>
      <c r="Q90" s="24">
        <f t="shared" ref="Q90:Q101" si="82">P90*$B$76</f>
        <v>0.0035569093012296</v>
      </c>
      <c r="R90" s="18">
        <f t="shared" ref="R90:R101" si="83">L90*$B$76</f>
        <v>0.074022</v>
      </c>
      <c r="S90" s="25">
        <f t="shared" ref="S90:S101" si="84">Q90/R90</f>
        <v>0.0480520561620816</v>
      </c>
      <c r="T90" s="3">
        <v>0.01</v>
      </c>
      <c r="U90" s="26">
        <f t="shared" ref="U90:U101" si="85">S90*T90</f>
        <v>0.000480520561620816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0.0104305205616208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6.67190738674194</v>
      </c>
      <c r="E91" s="20">
        <f t="shared" ref="E91:E102" si="95">D90</f>
        <v>8</v>
      </c>
      <c r="F91" s="16" t="s">
        <v>73</v>
      </c>
      <c r="G91" s="13">
        <v>2</v>
      </c>
      <c r="H91" s="18">
        <f t="shared" si="76"/>
        <v>6.67190738674194</v>
      </c>
      <c r="I91" s="18">
        <f t="shared" si="77"/>
        <v>279.821907386742</v>
      </c>
      <c r="J91" s="18">
        <f t="shared" si="78"/>
        <v>0.0407686847748173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0.555719579610655</v>
      </c>
      <c r="P91" s="18">
        <f t="shared" si="81"/>
        <v>0.0226559563643408</v>
      </c>
      <c r="Q91" s="24">
        <f t="shared" si="82"/>
        <v>0.00589054865472861</v>
      </c>
      <c r="R91" s="18">
        <f t="shared" si="83"/>
        <v>0.074022</v>
      </c>
      <c r="S91" s="25">
        <f t="shared" si="84"/>
        <v>0.0795783504191809</v>
      </c>
      <c r="T91" s="3">
        <v>0.01</v>
      </c>
      <c r="U91" s="26">
        <f t="shared" si="85"/>
        <v>0.000795783504191809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0.00628578350419181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7.79793309917857</v>
      </c>
      <c r="E92" s="20">
        <f t="shared" si="95"/>
        <v>6.67190738674194</v>
      </c>
      <c r="F92" s="16" t="s">
        <v>73</v>
      </c>
      <c r="G92" s="13">
        <v>3</v>
      </c>
      <c r="H92" s="18">
        <f t="shared" si="76"/>
        <v>7.79793309917857</v>
      </c>
      <c r="I92" s="18">
        <f t="shared" si="77"/>
        <v>280.947933099179</v>
      </c>
      <c r="J92" s="18">
        <f t="shared" si="78"/>
        <v>0.0468699365739037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0.817763623246315</v>
      </c>
      <c r="P92" s="18">
        <f t="shared" si="81"/>
        <v>0.0383285291540005</v>
      </c>
      <c r="Q92" s="24">
        <f t="shared" si="82"/>
        <v>0.00996541758004012</v>
      </c>
      <c r="R92" s="18">
        <f t="shared" si="83"/>
        <v>0.074022</v>
      </c>
      <c r="S92" s="25">
        <f t="shared" si="84"/>
        <v>0.134627780660346</v>
      </c>
      <c r="T92" s="3">
        <v>0.01</v>
      </c>
      <c r="U92" s="26">
        <f t="shared" si="85"/>
        <v>0.00134627780660346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0.00683627780660346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11.748694825129</v>
      </c>
      <c r="E93" s="20">
        <f t="shared" si="95"/>
        <v>7.79793309917857</v>
      </c>
      <c r="F93" s="16" t="s">
        <v>73</v>
      </c>
      <c r="G93" s="13">
        <v>4</v>
      </c>
      <c r="H93" s="18">
        <f t="shared" si="76"/>
        <v>11.748694825129</v>
      </c>
      <c r="I93" s="18">
        <f t="shared" si="77"/>
        <v>284.898694825129</v>
      </c>
      <c r="J93" s="18">
        <f t="shared" si="78"/>
        <v>0.0757904749189627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1.06413509409231</v>
      </c>
      <c r="P93" s="18">
        <f t="shared" si="81"/>
        <v>0.0806513041591915</v>
      </c>
      <c r="Q93" s="24">
        <f t="shared" si="82"/>
        <v>0.0209693390813898</v>
      </c>
      <c r="R93" s="18">
        <f t="shared" si="83"/>
        <v>0.074022</v>
      </c>
      <c r="S93" s="25">
        <f t="shared" si="84"/>
        <v>0.283285227113423</v>
      </c>
      <c r="T93" s="3">
        <v>0.01</v>
      </c>
      <c r="U93" s="26">
        <f t="shared" si="85"/>
        <v>0.00283285227113423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0.00832285227113423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17.0451743319333</v>
      </c>
      <c r="E94" s="20">
        <f t="shared" si="95"/>
        <v>11.748694825129</v>
      </c>
      <c r="F94" s="16" t="s">
        <v>73</v>
      </c>
      <c r="G94" s="13">
        <v>5</v>
      </c>
      <c r="H94" s="18">
        <f t="shared" si="76"/>
        <v>17.0451743319333</v>
      </c>
      <c r="I94" s="18">
        <f t="shared" si="77"/>
        <v>290.195174331933</v>
      </c>
      <c r="J94" s="18">
        <f t="shared" si="78"/>
        <v>0.141420773072818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0.934309600436466</v>
      </c>
      <c r="O94" s="18">
        <f t="shared" si="96"/>
        <v>0.333874189496656</v>
      </c>
      <c r="P94" s="18">
        <f t="shared" si="81"/>
        <v>0.0472167459876776</v>
      </c>
      <c r="Q94" s="24">
        <f t="shared" si="82"/>
        <v>0.0122763539567962</v>
      </c>
      <c r="R94" s="18">
        <f t="shared" si="83"/>
        <v>0.074022</v>
      </c>
      <c r="S94" s="25">
        <f t="shared" si="84"/>
        <v>0.165847369117238</v>
      </c>
      <c r="T94" s="3">
        <v>0.01</v>
      </c>
      <c r="U94" s="26">
        <f t="shared" si="85"/>
        <v>0.00165847369117238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0.0116084736911724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21.4456016954839</v>
      </c>
      <c r="E95" s="20">
        <f t="shared" si="95"/>
        <v>17.0451743319333</v>
      </c>
      <c r="F95" s="16" t="s">
        <v>75</v>
      </c>
      <c r="G95" s="13">
        <v>6</v>
      </c>
      <c r="H95" s="18">
        <f t="shared" si="76"/>
        <v>21.4456016954839</v>
      </c>
      <c r="I95" s="18">
        <f t="shared" si="77"/>
        <v>294.595601695484</v>
      </c>
      <c r="J95" s="18">
        <f t="shared" si="78"/>
        <v>0.233438851695804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0.571357443508978</v>
      </c>
      <c r="P95" s="18">
        <f t="shared" si="81"/>
        <v>0.133377025520586</v>
      </c>
      <c r="Q95" s="24">
        <f t="shared" si="82"/>
        <v>0.0346780266353524</v>
      </c>
      <c r="R95" s="18">
        <f t="shared" si="83"/>
        <v>0.074022</v>
      </c>
      <c r="S95" s="25">
        <f t="shared" si="84"/>
        <v>0.468482702917408</v>
      </c>
      <c r="T95" s="3">
        <v>0.01</v>
      </c>
      <c r="U95" s="26">
        <f t="shared" si="85"/>
        <v>0.00468482702917408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0.0146348270291741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25.0117800853333</v>
      </c>
      <c r="E96" s="20">
        <f t="shared" si="95"/>
        <v>21.4456016954839</v>
      </c>
      <c r="F96" s="16" t="s">
        <v>73</v>
      </c>
      <c r="G96" s="13">
        <v>7</v>
      </c>
      <c r="H96" s="18">
        <f t="shared" si="76"/>
        <v>25.0117800853333</v>
      </c>
      <c r="I96" s="18">
        <f t="shared" si="77"/>
        <v>298.161780085333</v>
      </c>
      <c r="J96" s="18">
        <f t="shared" si="78"/>
        <v>0.346621259054663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0.722680417988392</v>
      </c>
      <c r="P96" s="18">
        <f t="shared" si="81"/>
        <v>0.250496396377287</v>
      </c>
      <c r="Q96" s="24">
        <f t="shared" si="82"/>
        <v>0.0651290630580945</v>
      </c>
      <c r="R96" s="18">
        <f t="shared" si="83"/>
        <v>0.074022</v>
      </c>
      <c r="S96" s="25">
        <f t="shared" si="84"/>
        <v>0.879860893492401</v>
      </c>
      <c r="T96" s="3">
        <v>0.01</v>
      </c>
      <c r="U96" s="26">
        <f t="shared" si="85"/>
        <v>0.00879860893492401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0.023698608934924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25.9175266293548</v>
      </c>
      <c r="E97" s="20">
        <f t="shared" si="95"/>
        <v>25.0117800853333</v>
      </c>
      <c r="F97" s="16" t="s">
        <v>73</v>
      </c>
      <c r="G97" s="13">
        <v>8</v>
      </c>
      <c r="H97" s="18">
        <f t="shared" si="76"/>
        <v>25.9175266293548</v>
      </c>
      <c r="I97" s="18">
        <f t="shared" si="77"/>
        <v>299.067526629355</v>
      </c>
      <c r="J97" s="18">
        <f t="shared" si="78"/>
        <v>0.382655012802594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0.756884021611106</v>
      </c>
      <c r="P97" s="18">
        <f t="shared" si="81"/>
        <v>0.289625464979676</v>
      </c>
      <c r="Q97" s="24">
        <f t="shared" si="82"/>
        <v>0.0753026208947159</v>
      </c>
      <c r="R97" s="18">
        <f t="shared" si="83"/>
        <v>0.074022</v>
      </c>
      <c r="S97" s="25">
        <f t="shared" si="84"/>
        <v>1.01730054436135</v>
      </c>
      <c r="T97" s="3">
        <v>0.01</v>
      </c>
      <c r="U97" s="26">
        <f t="shared" si="85"/>
        <v>0.0101730054436135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0.0250730054436135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26.6567499890323</v>
      </c>
      <c r="E98" s="20">
        <f t="shared" si="95"/>
        <v>25.9175266293548</v>
      </c>
      <c r="F98" s="16" t="s">
        <v>73</v>
      </c>
      <c r="G98" s="13">
        <v>9</v>
      </c>
      <c r="H98" s="18">
        <f t="shared" si="76"/>
        <v>26.6567499890323</v>
      </c>
      <c r="I98" s="18">
        <f t="shared" si="77"/>
        <v>299.806749989032</v>
      </c>
      <c r="J98" s="18">
        <f t="shared" si="78"/>
        <v>0.414639272658165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0.751958556631429</v>
      </c>
      <c r="P98" s="18">
        <f t="shared" si="81"/>
        <v>0.311791548990739</v>
      </c>
      <c r="Q98" s="24">
        <f t="shared" si="82"/>
        <v>0.0810658027375922</v>
      </c>
      <c r="R98" s="18">
        <f t="shared" si="83"/>
        <v>0.074022</v>
      </c>
      <c r="S98" s="25">
        <f t="shared" si="84"/>
        <v>1.09515823319543</v>
      </c>
      <c r="T98" s="3">
        <v>0.01</v>
      </c>
      <c r="U98" s="26">
        <f t="shared" si="85"/>
        <v>0.0109515823319543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0.0258515823319543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23.0178579236667</v>
      </c>
      <c r="E99" s="20">
        <f t="shared" si="95"/>
        <v>26.6567499890323</v>
      </c>
      <c r="F99" s="16" t="s">
        <v>73</v>
      </c>
      <c r="G99" s="13">
        <v>10</v>
      </c>
      <c r="H99" s="18">
        <f t="shared" si="76"/>
        <v>23.0178579236667</v>
      </c>
      <c r="I99" s="18">
        <f t="shared" si="77"/>
        <v>296.167857923667</v>
      </c>
      <c r="J99" s="18">
        <f t="shared" si="78"/>
        <v>0.278210734694252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0.72486700764069</v>
      </c>
      <c r="P99" s="18">
        <f t="shared" si="81"/>
        <v>0.20166578275134</v>
      </c>
      <c r="Q99" s="24">
        <f t="shared" si="82"/>
        <v>0.0524331035153485</v>
      </c>
      <c r="R99" s="18">
        <f t="shared" si="83"/>
        <v>0.074022</v>
      </c>
      <c r="S99" s="25">
        <f t="shared" si="84"/>
        <v>0.708344863896524</v>
      </c>
      <c r="T99" s="3">
        <v>0.01</v>
      </c>
      <c r="U99" s="26">
        <f t="shared" si="85"/>
        <v>0.00708344863896524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0.0170334486389652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19.0557405693548</v>
      </c>
      <c r="E100" s="20">
        <f t="shared" si="95"/>
        <v>23.0178579236667</v>
      </c>
      <c r="F100" s="16" t="s">
        <v>73</v>
      </c>
      <c r="G100" s="13">
        <v>11</v>
      </c>
      <c r="H100" s="18">
        <f t="shared" si="76"/>
        <v>19.0557405693548</v>
      </c>
      <c r="I100" s="18">
        <f t="shared" si="77"/>
        <v>292.205740569355</v>
      </c>
      <c r="J100" s="18">
        <f t="shared" si="78"/>
        <v>0.178145943767067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0.497041163644882</v>
      </c>
      <c r="O100" s="18">
        <f t="shared" si="96"/>
        <v>0.310860061244467</v>
      </c>
      <c r="P100" s="18">
        <f t="shared" si="81"/>
        <v>0.0553784589898839</v>
      </c>
      <c r="Q100" s="24">
        <f t="shared" si="82"/>
        <v>0.0143983993373698</v>
      </c>
      <c r="R100" s="18">
        <f t="shared" si="83"/>
        <v>0.074022</v>
      </c>
      <c r="S100" s="25">
        <f t="shared" si="84"/>
        <v>0.194515135194534</v>
      </c>
      <c r="T100" s="3">
        <v>0.01</v>
      </c>
      <c r="U100" s="26">
        <f t="shared" si="85"/>
        <v>0.00194515135194534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0.0118951513519453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14.0894157266</v>
      </c>
      <c r="E101" s="20">
        <f t="shared" si="95"/>
        <v>19.0557405693548</v>
      </c>
      <c r="F101" s="16" t="s">
        <v>75</v>
      </c>
      <c r="G101" s="13">
        <v>12</v>
      </c>
      <c r="H101" s="18">
        <f t="shared" si="76"/>
        <v>14.0894157266</v>
      </c>
      <c r="I101" s="18">
        <f t="shared" si="77"/>
        <v>287.2394157266</v>
      </c>
      <c r="J101" s="18">
        <f t="shared" si="78"/>
        <v>0.100130694914662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0.540181602254584</v>
      </c>
      <c r="P101" s="18">
        <f t="shared" si="81"/>
        <v>0.054088759213867</v>
      </c>
      <c r="Q101" s="24">
        <f t="shared" si="82"/>
        <v>0.0140630773956054</v>
      </c>
      <c r="R101" s="18">
        <f t="shared" si="83"/>
        <v>0.074022</v>
      </c>
      <c r="S101" s="25">
        <f t="shared" si="84"/>
        <v>0.189985104369045</v>
      </c>
      <c r="T101" s="3">
        <v>0.01</v>
      </c>
      <c r="U101" s="26">
        <f t="shared" si="85"/>
        <v>0.00189985104369045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0.00738985104369045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8.18601464058064</v>
      </c>
      <c r="E102" s="20">
        <f t="shared" si="95"/>
        <v>14.0894157266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pane xSplit="4" topLeftCell="E1" activePane="topRight" state="frozen"/>
      <selection/>
      <selection pane="topRight" activeCell="AT43" sqref="AT43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135.3184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1314.41493826761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3541.4398336113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0.09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0.22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0.04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(AV38+AV53+AY69+AY85+AY101+BB101+AG69)</f>
        <v>102453881.214108</v>
      </c>
      <c r="J14" s="14" t="s">
        <v>22</v>
      </c>
      <c r="K14" s="14">
        <f>I14/(10000*1000)</f>
        <v>10.2453881214108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64215497.2799683</v>
      </c>
      <c r="J15" s="14" t="s">
        <v>22</v>
      </c>
      <c r="K15" s="14">
        <f>I15/(10000*1000)</f>
        <v>6.42154972799683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5</v>
      </c>
      <c r="E27" s="16"/>
      <c r="F27" s="16"/>
      <c r="G27" s="13">
        <v>1</v>
      </c>
      <c r="H27" s="18">
        <f t="shared" ref="H27:H38" si="0">E28</f>
        <v>5</v>
      </c>
      <c r="I27" s="18">
        <f t="shared" ref="I27:I38" si="1">H27+273.15</f>
        <v>278.15</v>
      </c>
      <c r="J27" s="18">
        <f t="shared" ref="J27:J38" si="2">EXP(($C$16*(I27-$C$14))/($C$17*I27*$C$14))</f>
        <v>0.0330744063381255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0.0359891159586781</v>
      </c>
      <c r="Q27" s="24">
        <f t="shared" ref="Q27:Q38" si="6">P27*$B$29</f>
        <v>0.00431869391504137</v>
      </c>
      <c r="R27" s="18">
        <f t="shared" ref="R27:R38" si="7">L27*$B$29</f>
        <v>0.1305751</v>
      </c>
      <c r="S27" s="25">
        <f t="shared" ref="S27:S38" si="8">Q27/R27</f>
        <v>0.0330744063381255</v>
      </c>
      <c r="T27" s="3">
        <v>0.01</v>
      </c>
      <c r="U27" s="26">
        <f t="shared" ref="U27:U38" si="9">S27*T27</f>
        <v>0.000330744063381255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0.0297807440633813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11.2765333333333</v>
      </c>
      <c r="AU27" s="1">
        <f t="shared" ref="AU27:AU38" si="17">AT27*10000*AS27*0.67*AR27*AQ27</f>
        <v>29379.6300009609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4.53178251764516</v>
      </c>
      <c r="E28" s="20">
        <f t="shared" ref="E28:E39" si="18">D27</f>
        <v>5</v>
      </c>
      <c r="F28" s="16" t="s">
        <v>73</v>
      </c>
      <c r="G28" s="13">
        <v>2</v>
      </c>
      <c r="H28" s="18">
        <f t="shared" si="0"/>
        <v>4.53178251764516</v>
      </c>
      <c r="I28" s="18">
        <f t="shared" si="1"/>
        <v>277.681782517645</v>
      </c>
      <c r="J28" s="18">
        <f t="shared" si="2"/>
        <v>0.0311786832747526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2.14026255070799</v>
      </c>
      <c r="P28" s="18">
        <f t="shared" si="5"/>
        <v>0.0667305681933385</v>
      </c>
      <c r="Q28" s="24">
        <f t="shared" si="6"/>
        <v>0.00800766818320062</v>
      </c>
      <c r="R28" s="18">
        <f t="shared" si="7"/>
        <v>0.1305751</v>
      </c>
      <c r="S28" s="25">
        <f t="shared" si="8"/>
        <v>0.0613261501097883</v>
      </c>
      <c r="T28" s="3">
        <v>0.01</v>
      </c>
      <c r="U28" s="26">
        <f t="shared" si="9"/>
        <v>0.000613261501097883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0.0225132615010979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11.2765333333333</v>
      </c>
      <c r="AU28" s="1">
        <f t="shared" si="17"/>
        <v>22210.0324830513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6.00278089114286</v>
      </c>
      <c r="E29" s="20">
        <f t="shared" si="18"/>
        <v>4.53178251764516</v>
      </c>
      <c r="F29" s="16" t="s">
        <v>73</v>
      </c>
      <c r="G29" s="13">
        <v>3</v>
      </c>
      <c r="H29" s="18">
        <f t="shared" si="0"/>
        <v>6.00278089114286</v>
      </c>
      <c r="I29" s="18">
        <f t="shared" si="1"/>
        <v>279.152780891143</v>
      </c>
      <c r="J29" s="18">
        <f t="shared" si="2"/>
        <v>0.0375062533620876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3.16165781584798</v>
      </c>
      <c r="P29" s="18">
        <f t="shared" si="5"/>
        <v>0.118581939085419</v>
      </c>
      <c r="Q29" s="24">
        <f t="shared" si="6"/>
        <v>0.0142298326902503</v>
      </c>
      <c r="R29" s="18">
        <f t="shared" si="7"/>
        <v>0.1305751</v>
      </c>
      <c r="S29" s="25">
        <f t="shared" si="8"/>
        <v>0.108978148898605</v>
      </c>
      <c r="T29" s="3">
        <v>0.01</v>
      </c>
      <c r="U29" s="26">
        <f t="shared" si="9"/>
        <v>0.00108978148898605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0.0229897814889861</v>
      </c>
      <c r="AR29" s="29">
        <f t="shared" si="15"/>
        <v>108.812583333333</v>
      </c>
      <c r="AS29" s="1">
        <f t="shared" si="16"/>
        <v>0.12</v>
      </c>
      <c r="AT29" s="2">
        <f t="shared" si="20"/>
        <v>11.2765333333333</v>
      </c>
      <c r="AU29" s="1">
        <f t="shared" si="17"/>
        <v>22680.1342676951</v>
      </c>
    </row>
    <row r="30" s="1" customFormat="1" spans="1:47">
      <c r="A30" s="13"/>
      <c r="B30" s="13"/>
      <c r="C30" s="16">
        <v>3</v>
      </c>
      <c r="D30" s="19">
        <v>10.8489941644194</v>
      </c>
      <c r="E30" s="20">
        <f t="shared" si="18"/>
        <v>6.00278089114286</v>
      </c>
      <c r="F30" s="16" t="s">
        <v>73</v>
      </c>
      <c r="G30" s="13">
        <v>4</v>
      </c>
      <c r="H30" s="18">
        <f t="shared" si="0"/>
        <v>10.8489941644194</v>
      </c>
      <c r="I30" s="18">
        <f t="shared" si="1"/>
        <v>283.998994164419</v>
      </c>
      <c r="J30" s="18">
        <f t="shared" si="2"/>
        <v>0.0680132828096055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4.1312017100959</v>
      </c>
      <c r="P30" s="18">
        <f t="shared" si="5"/>
        <v>0.280976590252278</v>
      </c>
      <c r="Q30" s="24">
        <f t="shared" si="6"/>
        <v>0.0337171908302734</v>
      </c>
      <c r="R30" s="18">
        <f t="shared" si="7"/>
        <v>0.1305751</v>
      </c>
      <c r="S30" s="25">
        <f t="shared" si="8"/>
        <v>0.258220677834238</v>
      </c>
      <c r="T30" s="3">
        <v>0.01</v>
      </c>
      <c r="U30" s="26">
        <f t="shared" si="9"/>
        <v>0.00258220677834238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0.0244822067783424</v>
      </c>
      <c r="AR30" s="29">
        <f t="shared" si="15"/>
        <v>108.812583333333</v>
      </c>
      <c r="AS30" s="1">
        <f t="shared" si="16"/>
        <v>0.12</v>
      </c>
      <c r="AT30" s="2">
        <f t="shared" si="20"/>
        <v>11.2765333333333</v>
      </c>
      <c r="AU30" s="1">
        <f t="shared" si="17"/>
        <v>24152.4582201137</v>
      </c>
    </row>
    <row r="31" s="1" customFormat="1" spans="1:47">
      <c r="A31" s="13"/>
      <c r="B31" s="13"/>
      <c r="C31" s="16">
        <v>4</v>
      </c>
      <c r="D31" s="19">
        <v>15.6492505803667</v>
      </c>
      <c r="E31" s="20">
        <f t="shared" si="18"/>
        <v>10.8489941644194</v>
      </c>
      <c r="F31" s="16" t="s">
        <v>73</v>
      </c>
      <c r="G31" s="13">
        <v>5</v>
      </c>
      <c r="H31" s="18">
        <f t="shared" si="0"/>
        <v>15.6492505803667</v>
      </c>
      <c r="I31" s="18">
        <f t="shared" si="1"/>
        <v>288.799250580367</v>
      </c>
      <c r="J31" s="18">
        <f t="shared" si="2"/>
        <v>0.120248679087777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3.65771386385144</v>
      </c>
      <c r="O31" s="18">
        <f t="shared" si="19"/>
        <v>1.28063708932551</v>
      </c>
      <c r="P31" s="18">
        <f t="shared" si="5"/>
        <v>0.153994918382209</v>
      </c>
      <c r="Q31" s="24">
        <f t="shared" si="6"/>
        <v>0.018479390205865</v>
      </c>
      <c r="R31" s="18">
        <f t="shared" si="7"/>
        <v>0.1305751</v>
      </c>
      <c r="S31" s="25">
        <f t="shared" si="8"/>
        <v>0.141523079100571</v>
      </c>
      <c r="T31" s="3">
        <v>0.01</v>
      </c>
      <c r="U31" s="26">
        <f t="shared" si="9"/>
        <v>0.00141523079100571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0.0308652307910057</v>
      </c>
      <c r="AR31" s="29">
        <f t="shared" si="15"/>
        <v>108.812583333333</v>
      </c>
      <c r="AS31" s="1">
        <f t="shared" si="16"/>
        <v>0.12</v>
      </c>
      <c r="AT31" s="2">
        <f t="shared" si="20"/>
        <v>11.2765333333333</v>
      </c>
      <c r="AU31" s="1">
        <f t="shared" si="17"/>
        <v>30449.5098780637</v>
      </c>
    </row>
    <row r="32" s="1" customFormat="1" spans="1:47">
      <c r="A32" s="13"/>
      <c r="B32" s="13"/>
      <c r="C32" s="16">
        <v>5</v>
      </c>
      <c r="D32" s="19">
        <v>21.6034585767742</v>
      </c>
      <c r="E32" s="20">
        <f t="shared" si="18"/>
        <v>15.6492505803667</v>
      </c>
      <c r="F32" s="16" t="s">
        <v>75</v>
      </c>
      <c r="G32" s="13">
        <v>6</v>
      </c>
      <c r="H32" s="18">
        <f t="shared" si="0"/>
        <v>21.6034585767742</v>
      </c>
      <c r="I32" s="18">
        <f t="shared" si="1"/>
        <v>294.753458576774</v>
      </c>
      <c r="J32" s="18">
        <f t="shared" si="2"/>
        <v>0.237607705000536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2.21476800427664</v>
      </c>
      <c r="P32" s="18">
        <f t="shared" si="5"/>
        <v>0.52624594260479</v>
      </c>
      <c r="Q32" s="24">
        <f t="shared" si="6"/>
        <v>0.0631495131125748</v>
      </c>
      <c r="R32" s="18">
        <f t="shared" si="7"/>
        <v>0.1305751</v>
      </c>
      <c r="S32" s="25">
        <f t="shared" si="8"/>
        <v>0.483625998468121</v>
      </c>
      <c r="T32" s="3">
        <v>0.01</v>
      </c>
      <c r="U32" s="26">
        <f t="shared" si="9"/>
        <v>0.00483625998468121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0.0342862599846812</v>
      </c>
      <c r="AR32" s="29">
        <f t="shared" si="15"/>
        <v>108.812583333333</v>
      </c>
      <c r="AS32" s="1">
        <f t="shared" si="16"/>
        <v>0.12</v>
      </c>
      <c r="AT32" s="2">
        <f t="shared" si="20"/>
        <v>11.2765333333333</v>
      </c>
      <c r="AU32" s="1">
        <f t="shared" si="17"/>
        <v>33824.4615488065</v>
      </c>
    </row>
    <row r="33" s="1" customFormat="1" spans="1:47">
      <c r="A33" s="13"/>
      <c r="B33" s="13"/>
      <c r="C33" s="16">
        <v>6</v>
      </c>
      <c r="D33" s="19">
        <v>24.4682252773333</v>
      </c>
      <c r="E33" s="20">
        <f t="shared" si="18"/>
        <v>21.6034585767742</v>
      </c>
      <c r="F33" s="16" t="s">
        <v>73</v>
      </c>
      <c r="G33" s="13">
        <v>7</v>
      </c>
      <c r="H33" s="18">
        <f t="shared" si="0"/>
        <v>24.4682252773333</v>
      </c>
      <c r="I33" s="18">
        <f t="shared" si="1"/>
        <v>297.618225277333</v>
      </c>
      <c r="J33" s="18">
        <f t="shared" si="2"/>
        <v>0.326552698958043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2.77664789500518</v>
      </c>
      <c r="P33" s="18">
        <f t="shared" si="5"/>
        <v>0.906721864170112</v>
      </c>
      <c r="Q33" s="24">
        <f t="shared" si="6"/>
        <v>0.108806623700413</v>
      </c>
      <c r="R33" s="18">
        <f t="shared" si="7"/>
        <v>0.1305751</v>
      </c>
      <c r="S33" s="25">
        <f t="shared" si="8"/>
        <v>0.833287691913798</v>
      </c>
      <c r="T33" s="3">
        <v>0.01</v>
      </c>
      <c r="U33" s="26">
        <f t="shared" si="9"/>
        <v>0.00833287691913798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0.043232876919138</v>
      </c>
      <c r="AR33" s="29">
        <f t="shared" si="15"/>
        <v>108.812583333333</v>
      </c>
      <c r="AS33" s="1">
        <f t="shared" si="16"/>
        <v>0.12</v>
      </c>
      <c r="AT33" s="2">
        <f t="shared" si="20"/>
        <v>11.2765333333333</v>
      </c>
      <c r="AU33" s="1">
        <f t="shared" si="17"/>
        <v>42650.5773347405</v>
      </c>
    </row>
    <row r="34" s="1" customFormat="1" spans="1:47">
      <c r="A34" s="13"/>
      <c r="B34" s="13"/>
      <c r="C34" s="16">
        <v>7</v>
      </c>
      <c r="D34" s="19">
        <v>26.2854283090323</v>
      </c>
      <c r="E34" s="20">
        <f t="shared" si="18"/>
        <v>24.4682252773333</v>
      </c>
      <c r="F34" s="16" t="s">
        <v>73</v>
      </c>
      <c r="G34" s="13">
        <v>8</v>
      </c>
      <c r="H34" s="18">
        <f t="shared" si="0"/>
        <v>26.2854283090323</v>
      </c>
      <c r="I34" s="18">
        <f t="shared" si="1"/>
        <v>299.435428309032</v>
      </c>
      <c r="J34" s="18">
        <f t="shared" si="2"/>
        <v>0.398272014084745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2.95805186416841</v>
      </c>
      <c r="P34" s="18">
        <f t="shared" si="5"/>
        <v>1.17810927370949</v>
      </c>
      <c r="Q34" s="24">
        <f t="shared" si="6"/>
        <v>0.141373112845138</v>
      </c>
      <c r="R34" s="18">
        <f t="shared" si="7"/>
        <v>0.1305751</v>
      </c>
      <c r="S34" s="25">
        <f t="shared" si="8"/>
        <v>1.0826958037569</v>
      </c>
      <c r="T34" s="3">
        <v>0.01</v>
      </c>
      <c r="U34" s="26">
        <f t="shared" si="9"/>
        <v>0.010826958037569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0.0457269580375691</v>
      </c>
      <c r="AR34" s="29">
        <f t="shared" si="15"/>
        <v>108.812583333333</v>
      </c>
      <c r="AS34" s="1">
        <f t="shared" si="16"/>
        <v>0.12</v>
      </c>
      <c r="AT34" s="2">
        <f t="shared" si="20"/>
        <v>11.2765333333333</v>
      </c>
      <c r="AU34" s="1">
        <f t="shared" si="17"/>
        <v>45111.0659073544</v>
      </c>
    </row>
    <row r="35" s="1" customFormat="1" spans="1:47">
      <c r="A35" s="13"/>
      <c r="B35" s="13"/>
      <c r="C35" s="16">
        <v>8</v>
      </c>
      <c r="D35" s="19">
        <v>26.6011333848387</v>
      </c>
      <c r="E35" s="20">
        <f t="shared" si="18"/>
        <v>26.2854283090323</v>
      </c>
      <c r="F35" s="16" t="s">
        <v>73</v>
      </c>
      <c r="G35" s="13">
        <v>9</v>
      </c>
      <c r="H35" s="18">
        <f t="shared" si="0"/>
        <v>26.6011333848387</v>
      </c>
      <c r="I35" s="18">
        <f t="shared" si="1"/>
        <v>299.751133384839</v>
      </c>
      <c r="J35" s="18">
        <f t="shared" si="2"/>
        <v>0.412148233308444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2.86806842379225</v>
      </c>
      <c r="P35" s="18">
        <f t="shared" si="5"/>
        <v>1.18206933387371</v>
      </c>
      <c r="Q35" s="24">
        <f t="shared" si="6"/>
        <v>0.141848320064845</v>
      </c>
      <c r="R35" s="18">
        <f t="shared" si="7"/>
        <v>0.1305751</v>
      </c>
      <c r="S35" s="25">
        <f t="shared" si="8"/>
        <v>1.08633514402704</v>
      </c>
      <c r="T35" s="3">
        <v>0.01</v>
      </c>
      <c r="U35" s="26">
        <f t="shared" si="9"/>
        <v>0.0108633514402704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0.0457633514402704</v>
      </c>
      <c r="AR35" s="29">
        <f t="shared" si="15"/>
        <v>108.812583333333</v>
      </c>
      <c r="AS35" s="1">
        <f t="shared" si="16"/>
        <v>0.12</v>
      </c>
      <c r="AT35" s="2">
        <f t="shared" si="20"/>
        <v>11.2765333333333</v>
      </c>
      <c r="AU35" s="1">
        <f t="shared" si="17"/>
        <v>45146.9691307113</v>
      </c>
    </row>
    <row r="36" s="1" customFormat="1" spans="1:47">
      <c r="A36" s="13"/>
      <c r="B36" s="13"/>
      <c r="C36" s="16">
        <v>9</v>
      </c>
      <c r="D36" s="19">
        <v>22.751825147</v>
      </c>
      <c r="E36" s="20">
        <f t="shared" si="18"/>
        <v>26.6011333848387</v>
      </c>
      <c r="F36" s="16" t="s">
        <v>73</v>
      </c>
      <c r="G36" s="13">
        <v>10</v>
      </c>
      <c r="H36" s="18">
        <f t="shared" si="0"/>
        <v>22.751825147</v>
      </c>
      <c r="I36" s="18">
        <f t="shared" si="1"/>
        <v>295.901825147</v>
      </c>
      <c r="J36" s="18">
        <f t="shared" si="2"/>
        <v>0.270107904441591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2.77412492325188</v>
      </c>
      <c r="P36" s="18">
        <f t="shared" si="5"/>
        <v>0.749313069678754</v>
      </c>
      <c r="Q36" s="24">
        <f t="shared" si="6"/>
        <v>0.0899175683614505</v>
      </c>
      <c r="R36" s="18">
        <f t="shared" si="7"/>
        <v>0.1305751</v>
      </c>
      <c r="S36" s="25">
        <f t="shared" si="8"/>
        <v>0.688627221893381</v>
      </c>
      <c r="T36" s="3">
        <v>0.01</v>
      </c>
      <c r="U36" s="26">
        <f t="shared" si="9"/>
        <v>0.00688627221893381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0.0363362722189338</v>
      </c>
      <c r="AR36" s="29">
        <f t="shared" si="15"/>
        <v>108.812583333333</v>
      </c>
      <c r="AS36" s="1">
        <f t="shared" si="16"/>
        <v>0.12</v>
      </c>
      <c r="AT36" s="2">
        <f t="shared" si="20"/>
        <v>11.2765333333333</v>
      </c>
      <c r="AU36" s="1">
        <f t="shared" si="17"/>
        <v>35846.8623595989</v>
      </c>
    </row>
    <row r="37" s="1" customFormat="1" spans="1:47">
      <c r="A37" s="13"/>
      <c r="B37" s="13"/>
      <c r="C37" s="16">
        <v>10</v>
      </c>
      <c r="D37" s="19">
        <v>17.7642595790323</v>
      </c>
      <c r="E37" s="20">
        <f t="shared" si="18"/>
        <v>22.751825147</v>
      </c>
      <c r="F37" s="16" t="s">
        <v>73</v>
      </c>
      <c r="G37" s="13">
        <v>11</v>
      </c>
      <c r="H37" s="18">
        <f t="shared" si="0"/>
        <v>17.7642595790323</v>
      </c>
      <c r="I37" s="18">
        <f t="shared" si="1"/>
        <v>290.914259579032</v>
      </c>
      <c r="J37" s="18">
        <f t="shared" si="2"/>
        <v>0.153649685914785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1.92357126089447</v>
      </c>
      <c r="O37" s="18">
        <f t="shared" si="19"/>
        <v>1.18936642601199</v>
      </c>
      <c r="P37" s="18">
        <f t="shared" si="5"/>
        <v>0.182745777794333</v>
      </c>
      <c r="Q37" s="24">
        <f t="shared" si="6"/>
        <v>0.0219294933353199</v>
      </c>
      <c r="R37" s="18">
        <f t="shared" si="7"/>
        <v>0.1305751</v>
      </c>
      <c r="S37" s="25">
        <f t="shared" si="8"/>
        <v>0.167945445458743</v>
      </c>
      <c r="T37" s="3">
        <v>0.01</v>
      </c>
      <c r="U37" s="26">
        <f t="shared" si="9"/>
        <v>0.00167945445458743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0.0311294544545874</v>
      </c>
      <c r="AR37" s="29">
        <f t="shared" si="15"/>
        <v>108.812583333333</v>
      </c>
      <c r="AS37" s="1">
        <f t="shared" si="16"/>
        <v>0.12</v>
      </c>
      <c r="AT37" s="2">
        <f t="shared" si="20"/>
        <v>11.2765333333333</v>
      </c>
      <c r="AU37" s="1">
        <f t="shared" si="17"/>
        <v>30710.17473778</v>
      </c>
    </row>
    <row r="38" s="1" customFormat="1" spans="1:48">
      <c r="A38" s="13"/>
      <c r="B38" s="13"/>
      <c r="C38" s="16">
        <v>11</v>
      </c>
      <c r="D38" s="19">
        <v>10.2403719866333</v>
      </c>
      <c r="E38" s="20">
        <f t="shared" si="18"/>
        <v>17.7642595790323</v>
      </c>
      <c r="F38" s="16" t="s">
        <v>75</v>
      </c>
      <c r="G38" s="13">
        <v>12</v>
      </c>
      <c r="H38" s="18">
        <f t="shared" si="0"/>
        <v>10.2403719866333</v>
      </c>
      <c r="I38" s="18">
        <f t="shared" si="1"/>
        <v>283.390371986633</v>
      </c>
      <c r="J38" s="18">
        <f t="shared" si="2"/>
        <v>0.0631853114957675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2.09474648155099</v>
      </c>
      <c r="P38" s="18">
        <f t="shared" si="5"/>
        <v>0.132357208941462</v>
      </c>
      <c r="Q38" s="24">
        <f t="shared" si="6"/>
        <v>0.0158828650729755</v>
      </c>
      <c r="R38" s="18">
        <f t="shared" si="7"/>
        <v>0.1305751</v>
      </c>
      <c r="S38" s="25">
        <f t="shared" si="8"/>
        <v>0.12163777835878</v>
      </c>
      <c r="T38" s="3">
        <v>0.01</v>
      </c>
      <c r="U38" s="26">
        <f t="shared" si="9"/>
        <v>0.0012163777835878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0.0231163777835878</v>
      </c>
      <c r="AR38" s="29">
        <f t="shared" si="15"/>
        <v>108.812583333333</v>
      </c>
      <c r="AS38" s="1">
        <f t="shared" si="16"/>
        <v>0.12</v>
      </c>
      <c r="AT38" s="2">
        <f t="shared" si="20"/>
        <v>11.2765333333333</v>
      </c>
      <c r="AU38" s="1">
        <f t="shared" si="17"/>
        <v>22805.0254486198</v>
      </c>
      <c r="AV38" s="1">
        <f>SUM(AU27:AU38)</f>
        <v>384966.901317496</v>
      </c>
    </row>
    <row r="39" s="1" customFormat="1" spans="1:46">
      <c r="A39" s="13"/>
      <c r="B39" s="13"/>
      <c r="C39" s="16">
        <v>12</v>
      </c>
      <c r="D39" s="19">
        <v>5.39310437816129</v>
      </c>
      <c r="E39" s="20">
        <f t="shared" si="18"/>
        <v>10.2403719866333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</v>
      </c>
      <c r="E42" s="16"/>
      <c r="F42" s="16"/>
      <c r="G42" s="13">
        <v>1</v>
      </c>
      <c r="H42" s="18">
        <f t="shared" ref="H42:H53" si="21">E43</f>
        <v>5</v>
      </c>
      <c r="I42" s="18">
        <f t="shared" ref="I42:I53" si="22">H42+273.15</f>
        <v>278.15</v>
      </c>
      <c r="J42" s="18">
        <f t="shared" ref="J42:J53" si="23">EXP(($C$16*(I42-$C$14))/($C$17*I42*$C$14))</f>
        <v>0.0330744063381255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0.0025497404371127</v>
      </c>
      <c r="Q42" s="24">
        <f t="shared" ref="Q42:Q53" si="27">P42*$B$44</f>
        <v>0.000395209767752468</v>
      </c>
      <c r="R42" s="18">
        <f t="shared" ref="R42:R53" si="28">L42*$B$44</f>
        <v>0.0119491114583333</v>
      </c>
      <c r="S42" s="25">
        <f t="shared" ref="S42:S53" si="29">Q42/R42</f>
        <v>0.0330744063381255</v>
      </c>
      <c r="T42" s="3">
        <v>0.01</v>
      </c>
      <c r="U42" s="26">
        <f t="shared" ref="U42:U53" si="30">S42*T42</f>
        <v>0.000330744063381255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0.0274307440633813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109.534578188967</v>
      </c>
      <c r="AU42" s="1">
        <f t="shared" ref="AU42:AU53" si="37">AT42*10000*AS42*0.67*AR42*AQ42</f>
        <v>24054.6611243548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4.53178251764516</v>
      </c>
      <c r="E43" s="20">
        <f t="shared" ref="E43:E54" si="38">D42</f>
        <v>5</v>
      </c>
      <c r="F43" s="16" t="s">
        <v>73</v>
      </c>
      <c r="G43" s="13">
        <v>2</v>
      </c>
      <c r="H43" s="18">
        <f t="shared" si="21"/>
        <v>4.53178251764516</v>
      </c>
      <c r="I43" s="18">
        <f t="shared" si="22"/>
        <v>277.681782517645</v>
      </c>
      <c r="J43" s="18">
        <f t="shared" si="23"/>
        <v>0.0311786832747526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0.151632342896221</v>
      </c>
      <c r="P43" s="18">
        <f t="shared" si="26"/>
        <v>0.00472769679336995</v>
      </c>
      <c r="Q43" s="24">
        <f t="shared" si="27"/>
        <v>0.000732793002972341</v>
      </c>
      <c r="R43" s="18">
        <f t="shared" si="28"/>
        <v>0.0119491114583333</v>
      </c>
      <c r="S43" s="25">
        <f t="shared" si="29"/>
        <v>0.0613261501097883</v>
      </c>
      <c r="T43" s="3">
        <v>0.01</v>
      </c>
      <c r="U43" s="26">
        <f t="shared" si="30"/>
        <v>0.000613261501097883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0.0154132615010979</v>
      </c>
      <c r="AR43" s="29">
        <f t="shared" si="34"/>
        <v>7.70910416666667</v>
      </c>
      <c r="AS43" s="1">
        <f t="shared" si="35"/>
        <v>0.155</v>
      </c>
      <c r="AT43" s="2">
        <f t="shared" si="36"/>
        <v>109.534578188967</v>
      </c>
      <c r="AU43" s="1">
        <f t="shared" si="37"/>
        <v>13516.2495546346</v>
      </c>
    </row>
    <row r="44" s="1" customFormat="1" spans="1:47">
      <c r="A44" s="13" t="s">
        <v>38</v>
      </c>
      <c r="B44" s="13">
        <f>I5</f>
        <v>0.155</v>
      </c>
      <c r="C44" s="16">
        <v>2</v>
      </c>
      <c r="D44" s="19">
        <v>6.00278089114286</v>
      </c>
      <c r="E44" s="20">
        <f t="shared" si="38"/>
        <v>4.53178251764516</v>
      </c>
      <c r="F44" s="16" t="s">
        <v>73</v>
      </c>
      <c r="G44" s="13">
        <v>3</v>
      </c>
      <c r="H44" s="18">
        <f t="shared" si="21"/>
        <v>6.00278089114286</v>
      </c>
      <c r="I44" s="18">
        <f t="shared" si="22"/>
        <v>279.152780891143</v>
      </c>
      <c r="J44" s="18">
        <f t="shared" si="23"/>
        <v>0.0375062533620876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0.223995687769517</v>
      </c>
      <c r="P44" s="18">
        <f t="shared" si="26"/>
        <v>0.00840123901749858</v>
      </c>
      <c r="Q44" s="24">
        <f t="shared" si="27"/>
        <v>0.00130219204771228</v>
      </c>
      <c r="R44" s="18">
        <f t="shared" si="28"/>
        <v>0.0119491114583333</v>
      </c>
      <c r="S44" s="25">
        <f t="shared" si="29"/>
        <v>0.108978148898605</v>
      </c>
      <c r="T44" s="3">
        <v>0.01</v>
      </c>
      <c r="U44" s="26">
        <f t="shared" si="30"/>
        <v>0.00108978148898605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0.0158897814889861</v>
      </c>
      <c r="AR44" s="29">
        <f t="shared" si="34"/>
        <v>7.70910416666667</v>
      </c>
      <c r="AS44" s="1">
        <f t="shared" si="35"/>
        <v>0.155</v>
      </c>
      <c r="AT44" s="2">
        <f t="shared" si="36"/>
        <v>109.534578188967</v>
      </c>
      <c r="AU44" s="1">
        <f t="shared" si="37"/>
        <v>13934.1210786861</v>
      </c>
    </row>
    <row r="45" s="1" customFormat="1" spans="1:47">
      <c r="A45" s="13"/>
      <c r="B45" s="13"/>
      <c r="C45" s="16">
        <v>3</v>
      </c>
      <c r="D45" s="19">
        <v>10.8489941644194</v>
      </c>
      <c r="E45" s="20">
        <f t="shared" si="38"/>
        <v>6.00278089114286</v>
      </c>
      <c r="F45" s="16" t="s">
        <v>73</v>
      </c>
      <c r="G45" s="13">
        <v>4</v>
      </c>
      <c r="H45" s="18">
        <f t="shared" si="21"/>
        <v>10.8489941644194</v>
      </c>
      <c r="I45" s="18">
        <f t="shared" si="22"/>
        <v>283.998994164419</v>
      </c>
      <c r="J45" s="18">
        <f t="shared" si="23"/>
        <v>0.0680132828096055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0.292685490418685</v>
      </c>
      <c r="P45" s="18">
        <f t="shared" si="26"/>
        <v>0.0199065010341141</v>
      </c>
      <c r="Q45" s="24">
        <f t="shared" si="27"/>
        <v>0.00308550766028769</v>
      </c>
      <c r="R45" s="18">
        <f t="shared" si="28"/>
        <v>0.0119491114583333</v>
      </c>
      <c r="S45" s="25">
        <f t="shared" si="29"/>
        <v>0.258220677834238</v>
      </c>
      <c r="T45" s="3">
        <v>0.01</v>
      </c>
      <c r="U45" s="26">
        <f t="shared" si="30"/>
        <v>0.00258220677834238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0.0173822067783424</v>
      </c>
      <c r="AR45" s="29">
        <f t="shared" si="34"/>
        <v>7.70910416666667</v>
      </c>
      <c r="AS45" s="1">
        <f t="shared" si="35"/>
        <v>0.155</v>
      </c>
      <c r="AT45" s="2">
        <f t="shared" si="36"/>
        <v>109.534578188967</v>
      </c>
      <c r="AU45" s="1">
        <f t="shared" si="37"/>
        <v>15242.8637254745</v>
      </c>
    </row>
    <row r="46" s="1" customFormat="1" spans="1:47">
      <c r="A46" s="13"/>
      <c r="B46" s="13"/>
      <c r="C46" s="16">
        <v>4</v>
      </c>
      <c r="D46" s="19">
        <v>15.6492505803667</v>
      </c>
      <c r="E46" s="20">
        <f t="shared" si="38"/>
        <v>10.8489941644194</v>
      </c>
      <c r="F46" s="16" t="s">
        <v>73</v>
      </c>
      <c r="G46" s="13">
        <v>5</v>
      </c>
      <c r="H46" s="18">
        <f t="shared" si="21"/>
        <v>15.6492505803667</v>
      </c>
      <c r="I46" s="18">
        <f t="shared" si="22"/>
        <v>288.799250580367</v>
      </c>
      <c r="J46" s="18">
        <f t="shared" si="23"/>
        <v>0.120248679087777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0.259140039915343</v>
      </c>
      <c r="O46" s="18">
        <f t="shared" si="39"/>
        <v>0.0907299911358952</v>
      </c>
      <c r="P46" s="18">
        <f t="shared" si="26"/>
        <v>0.0109101615877371</v>
      </c>
      <c r="Q46" s="24">
        <f t="shared" si="27"/>
        <v>0.00169107504609925</v>
      </c>
      <c r="R46" s="18">
        <f t="shared" si="28"/>
        <v>0.0119491114583333</v>
      </c>
      <c r="S46" s="25">
        <f t="shared" si="29"/>
        <v>0.141523079100572</v>
      </c>
      <c r="T46" s="3">
        <v>0.01</v>
      </c>
      <c r="U46" s="26">
        <f t="shared" si="30"/>
        <v>0.00141523079100572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0.0285152307910057</v>
      </c>
      <c r="AR46" s="29">
        <f t="shared" si="34"/>
        <v>7.70910416666667</v>
      </c>
      <c r="AS46" s="1">
        <f t="shared" si="35"/>
        <v>0.155</v>
      </c>
      <c r="AT46" s="2">
        <f t="shared" si="36"/>
        <v>109.534578188967</v>
      </c>
      <c r="AU46" s="1">
        <f t="shared" si="37"/>
        <v>25005.6729039329</v>
      </c>
    </row>
    <row r="47" s="1" customFormat="1" spans="1:47">
      <c r="A47" s="13"/>
      <c r="B47" s="13"/>
      <c r="C47" s="16">
        <v>5</v>
      </c>
      <c r="D47" s="19">
        <v>21.6034585767742</v>
      </c>
      <c r="E47" s="20">
        <f t="shared" si="38"/>
        <v>15.6492505803667</v>
      </c>
      <c r="F47" s="16" t="s">
        <v>75</v>
      </c>
      <c r="G47" s="13">
        <v>6</v>
      </c>
      <c r="H47" s="18">
        <f t="shared" si="21"/>
        <v>21.6034585767742</v>
      </c>
      <c r="I47" s="18">
        <f t="shared" si="22"/>
        <v>294.753458576774</v>
      </c>
      <c r="J47" s="18">
        <f t="shared" si="23"/>
        <v>0.237607705000536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0.156910871214825</v>
      </c>
      <c r="P47" s="18">
        <f t="shared" si="26"/>
        <v>0.0372832319989892</v>
      </c>
      <c r="Q47" s="24">
        <f t="shared" si="27"/>
        <v>0.00577890095984332</v>
      </c>
      <c r="R47" s="18">
        <f t="shared" si="28"/>
        <v>0.0119491114583333</v>
      </c>
      <c r="S47" s="25">
        <f t="shared" si="29"/>
        <v>0.483625998468121</v>
      </c>
      <c r="T47" s="3">
        <v>0.01</v>
      </c>
      <c r="U47" s="26">
        <f t="shared" si="30"/>
        <v>0.00483625998468121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0.0319362599846812</v>
      </c>
      <c r="AR47" s="29">
        <f t="shared" si="34"/>
        <v>7.70910416666667</v>
      </c>
      <c r="AS47" s="1">
        <f t="shared" si="35"/>
        <v>0.155</v>
      </c>
      <c r="AT47" s="2">
        <f t="shared" si="36"/>
        <v>109.534578188967</v>
      </c>
      <c r="AU47" s="1">
        <f t="shared" si="37"/>
        <v>28005.6534279845</v>
      </c>
    </row>
    <row r="48" s="1" customFormat="1" spans="1:47">
      <c r="A48" s="13"/>
      <c r="B48" s="13"/>
      <c r="C48" s="16">
        <v>6</v>
      </c>
      <c r="D48" s="19">
        <v>24.4682252773333</v>
      </c>
      <c r="E48" s="20">
        <f t="shared" si="38"/>
        <v>21.6034585767742</v>
      </c>
      <c r="F48" s="16" t="s">
        <v>73</v>
      </c>
      <c r="G48" s="13">
        <v>7</v>
      </c>
      <c r="H48" s="18">
        <f t="shared" si="21"/>
        <v>24.4682252773333</v>
      </c>
      <c r="I48" s="18">
        <f t="shared" si="22"/>
        <v>297.618225277333</v>
      </c>
      <c r="J48" s="18">
        <f t="shared" si="23"/>
        <v>0.326552698958043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0.196718680882502</v>
      </c>
      <c r="P48" s="18">
        <f t="shared" si="26"/>
        <v>0.0642390161776471</v>
      </c>
      <c r="Q48" s="24">
        <f t="shared" si="27"/>
        <v>0.0099570475075353</v>
      </c>
      <c r="R48" s="18">
        <f t="shared" si="28"/>
        <v>0.0119491114583333</v>
      </c>
      <c r="S48" s="25">
        <f t="shared" si="29"/>
        <v>0.833287691913798</v>
      </c>
      <c r="T48" s="3">
        <v>0.01</v>
      </c>
      <c r="U48" s="26">
        <f t="shared" si="30"/>
        <v>0.00833287691913798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0.042832876919138</v>
      </c>
      <c r="AR48" s="29">
        <f t="shared" si="34"/>
        <v>7.70910416666667</v>
      </c>
      <c r="AS48" s="1">
        <f t="shared" si="35"/>
        <v>0.155</v>
      </c>
      <c r="AT48" s="2">
        <f t="shared" si="36"/>
        <v>109.534578188967</v>
      </c>
      <c r="AU48" s="1">
        <f t="shared" si="37"/>
        <v>37561.1517095705</v>
      </c>
    </row>
    <row r="49" s="1" customFormat="1" spans="1:47">
      <c r="A49" s="13"/>
      <c r="B49" s="13"/>
      <c r="C49" s="16">
        <v>7</v>
      </c>
      <c r="D49" s="19">
        <v>26.2854283090323</v>
      </c>
      <c r="E49" s="20">
        <f t="shared" si="38"/>
        <v>24.4682252773333</v>
      </c>
      <c r="F49" s="16" t="s">
        <v>73</v>
      </c>
      <c r="G49" s="13">
        <v>8</v>
      </c>
      <c r="H49" s="18">
        <f t="shared" si="21"/>
        <v>26.2854283090323</v>
      </c>
      <c r="I49" s="18">
        <f t="shared" si="22"/>
        <v>299.435428309032</v>
      </c>
      <c r="J49" s="18">
        <f t="shared" si="23"/>
        <v>0.398272014084745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0.209570706371522</v>
      </c>
      <c r="P49" s="18">
        <f t="shared" si="26"/>
        <v>0.0834661473197487</v>
      </c>
      <c r="Q49" s="24">
        <f t="shared" si="27"/>
        <v>0.012937252834561</v>
      </c>
      <c r="R49" s="18">
        <f t="shared" si="28"/>
        <v>0.0119491114583333</v>
      </c>
      <c r="S49" s="25">
        <f t="shared" si="29"/>
        <v>1.0826958037569</v>
      </c>
      <c r="T49" s="3">
        <v>0.01</v>
      </c>
      <c r="U49" s="26">
        <f t="shared" si="30"/>
        <v>0.010826958037569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0.045326958037569</v>
      </c>
      <c r="AR49" s="29">
        <f t="shared" si="34"/>
        <v>7.70910416666667</v>
      </c>
      <c r="AS49" s="1">
        <f t="shared" si="35"/>
        <v>0.155</v>
      </c>
      <c r="AT49" s="2">
        <f t="shared" si="36"/>
        <v>109.534578188967</v>
      </c>
      <c r="AU49" s="1">
        <f t="shared" si="37"/>
        <v>39748.2697834327</v>
      </c>
    </row>
    <row r="50" s="1" customFormat="1" spans="1:47">
      <c r="A50" s="13"/>
      <c r="B50" s="13"/>
      <c r="C50" s="16">
        <v>8</v>
      </c>
      <c r="D50" s="19">
        <v>26.6011333848387</v>
      </c>
      <c r="E50" s="20">
        <f t="shared" si="38"/>
        <v>26.2854283090323</v>
      </c>
      <c r="F50" s="16" t="s">
        <v>73</v>
      </c>
      <c r="G50" s="13">
        <v>9</v>
      </c>
      <c r="H50" s="18">
        <f t="shared" si="21"/>
        <v>26.6011333848387</v>
      </c>
      <c r="I50" s="18">
        <f t="shared" si="22"/>
        <v>299.751133384839</v>
      </c>
      <c r="J50" s="18">
        <f t="shared" si="23"/>
        <v>0.412148233308444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0.20319560071844</v>
      </c>
      <c r="P50" s="18">
        <f t="shared" si="26"/>
        <v>0.0837467078521529</v>
      </c>
      <c r="Q50" s="24">
        <f t="shared" si="27"/>
        <v>0.0129807397170837</v>
      </c>
      <c r="R50" s="18">
        <f t="shared" si="28"/>
        <v>0.0119491114583333</v>
      </c>
      <c r="S50" s="25">
        <f t="shared" si="29"/>
        <v>1.08633514402704</v>
      </c>
      <c r="T50" s="3">
        <v>0.01</v>
      </c>
      <c r="U50" s="26">
        <f t="shared" si="30"/>
        <v>0.0108633514402704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0.0453633514402704</v>
      </c>
      <c r="AR50" s="29">
        <f t="shared" si="34"/>
        <v>7.70910416666667</v>
      </c>
      <c r="AS50" s="1">
        <f t="shared" si="35"/>
        <v>0.155</v>
      </c>
      <c r="AT50" s="2">
        <f t="shared" si="36"/>
        <v>109.534578188967</v>
      </c>
      <c r="AU50" s="1">
        <f t="shared" si="37"/>
        <v>39780.1840095697</v>
      </c>
    </row>
    <row r="51" s="1" customFormat="1" spans="1:47">
      <c r="A51" s="13"/>
      <c r="B51" s="13"/>
      <c r="C51" s="16">
        <v>9</v>
      </c>
      <c r="D51" s="19">
        <v>22.751825147</v>
      </c>
      <c r="E51" s="20">
        <f t="shared" si="38"/>
        <v>26.6011333848387</v>
      </c>
      <c r="F51" s="16" t="s">
        <v>73</v>
      </c>
      <c r="G51" s="13">
        <v>10</v>
      </c>
      <c r="H51" s="18">
        <f t="shared" si="21"/>
        <v>22.751825147</v>
      </c>
      <c r="I51" s="18">
        <f t="shared" si="22"/>
        <v>295.901825147</v>
      </c>
      <c r="J51" s="18">
        <f t="shared" si="23"/>
        <v>0.270107904441591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0.196539934532953</v>
      </c>
      <c r="P51" s="18">
        <f t="shared" si="26"/>
        <v>0.0530869898557835</v>
      </c>
      <c r="Q51" s="24">
        <f t="shared" si="27"/>
        <v>0.00822848342764645</v>
      </c>
      <c r="R51" s="18">
        <f t="shared" si="28"/>
        <v>0.0119491114583333</v>
      </c>
      <c r="S51" s="25">
        <f t="shared" si="29"/>
        <v>0.688627221893381</v>
      </c>
      <c r="T51" s="3">
        <v>0.01</v>
      </c>
      <c r="U51" s="26">
        <f t="shared" si="30"/>
        <v>0.00688627221893381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0.0339862722189338</v>
      </c>
      <c r="AR51" s="29">
        <f t="shared" si="34"/>
        <v>7.70910416666667</v>
      </c>
      <c r="AS51" s="1">
        <f t="shared" si="35"/>
        <v>0.155</v>
      </c>
      <c r="AT51" s="2">
        <f t="shared" si="36"/>
        <v>109.534578188967</v>
      </c>
      <c r="AU51" s="1">
        <f t="shared" si="37"/>
        <v>29803.3571097289</v>
      </c>
    </row>
    <row r="52" s="1" customFormat="1" spans="1:47">
      <c r="A52" s="13"/>
      <c r="B52" s="13"/>
      <c r="C52" s="16">
        <v>10</v>
      </c>
      <c r="D52" s="19">
        <v>17.7642595790323</v>
      </c>
      <c r="E52" s="20">
        <f t="shared" si="38"/>
        <v>22.751825147</v>
      </c>
      <c r="F52" s="16" t="s">
        <v>73</v>
      </c>
      <c r="G52" s="13">
        <v>11</v>
      </c>
      <c r="H52" s="18">
        <f t="shared" si="21"/>
        <v>17.7642595790323</v>
      </c>
      <c r="I52" s="18">
        <f t="shared" si="22"/>
        <v>290.914259579032</v>
      </c>
      <c r="J52" s="18">
        <f t="shared" si="23"/>
        <v>0.153649685914785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0.136280297443311</v>
      </c>
      <c r="O52" s="18">
        <f t="shared" si="39"/>
        <v>0.0842636889005252</v>
      </c>
      <c r="P52" s="18">
        <f t="shared" si="26"/>
        <v>0.0129470893335869</v>
      </c>
      <c r="Q52" s="24">
        <f t="shared" si="27"/>
        <v>0.00200679884670596</v>
      </c>
      <c r="R52" s="18">
        <f t="shared" si="28"/>
        <v>0.0119491114583333</v>
      </c>
      <c r="S52" s="25">
        <f t="shared" si="29"/>
        <v>0.167945445458743</v>
      </c>
      <c r="T52" s="3">
        <v>0.01</v>
      </c>
      <c r="U52" s="26">
        <f t="shared" si="30"/>
        <v>0.00167945445458743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0.0287794544545874</v>
      </c>
      <c r="AR52" s="29">
        <f t="shared" si="34"/>
        <v>7.70910416666667</v>
      </c>
      <c r="AS52" s="1">
        <f t="shared" si="35"/>
        <v>0.155</v>
      </c>
      <c r="AT52" s="2">
        <f t="shared" si="36"/>
        <v>109.534578188967</v>
      </c>
      <c r="AU52" s="1">
        <f t="shared" si="37"/>
        <v>25237.3768152015</v>
      </c>
    </row>
    <row r="53" s="1" customFormat="1" spans="1:48">
      <c r="A53" s="13"/>
      <c r="B53" s="13"/>
      <c r="C53" s="16">
        <v>11</v>
      </c>
      <c r="D53" s="19">
        <v>10.2403719866333</v>
      </c>
      <c r="E53" s="20">
        <f t="shared" si="38"/>
        <v>17.7642595790323</v>
      </c>
      <c r="F53" s="16" t="s">
        <v>75</v>
      </c>
      <c r="G53" s="13">
        <v>12</v>
      </c>
      <c r="H53" s="18">
        <f t="shared" si="21"/>
        <v>10.2403719866333</v>
      </c>
      <c r="I53" s="18">
        <f t="shared" si="22"/>
        <v>283.390371986633</v>
      </c>
      <c r="J53" s="18">
        <f t="shared" si="23"/>
        <v>0.0631853114957675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0.148407641233605</v>
      </c>
      <c r="P53" s="18">
        <f t="shared" si="26"/>
        <v>0.00937718303969744</v>
      </c>
      <c r="Q53" s="24">
        <f t="shared" si="27"/>
        <v>0.0014534633711531</v>
      </c>
      <c r="R53" s="18">
        <f t="shared" si="28"/>
        <v>0.0119491114583333</v>
      </c>
      <c r="S53" s="25">
        <f t="shared" si="29"/>
        <v>0.12163777835878</v>
      </c>
      <c r="T53" s="3">
        <v>0.01</v>
      </c>
      <c r="U53" s="26">
        <f t="shared" si="30"/>
        <v>0.0012163777835878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0.0160163777835878</v>
      </c>
      <c r="AR53" s="29">
        <f t="shared" si="34"/>
        <v>7.70910416666667</v>
      </c>
      <c r="AS53" s="1">
        <f t="shared" si="35"/>
        <v>0.155</v>
      </c>
      <c r="AT53" s="2">
        <f t="shared" si="36"/>
        <v>109.534578188967</v>
      </c>
      <c r="AU53" s="1">
        <f t="shared" si="37"/>
        <v>14045.1363307408</v>
      </c>
      <c r="AV53" s="1">
        <f>SUM(AU42:AU53)</f>
        <v>305934.697573312</v>
      </c>
    </row>
    <row r="54" s="1" customFormat="1" spans="1:46">
      <c r="A54" s="13"/>
      <c r="B54" s="13"/>
      <c r="C54" s="16">
        <v>12</v>
      </c>
      <c r="D54" s="19">
        <v>5.39310437816129</v>
      </c>
      <c r="E54" s="20">
        <f t="shared" si="38"/>
        <v>10.2403719866333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5</v>
      </c>
      <c r="E58" s="16"/>
      <c r="F58" s="16"/>
      <c r="G58" s="13">
        <v>1</v>
      </c>
      <c r="H58" s="18">
        <f t="shared" ref="H58:H69" si="40">E59</f>
        <v>5</v>
      </c>
      <c r="I58" s="18">
        <f t="shared" ref="I58:I69" si="41">H58+273.15</f>
        <v>278.15</v>
      </c>
      <c r="J58" s="18">
        <f t="shared" ref="J58:J69" si="42">EXP(($C$16*(I58-$C$14))/($C$17*I58*$C$14))</f>
        <v>0.0330744063381255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0.0913741662742442</v>
      </c>
      <c r="Q58" s="24">
        <f t="shared" ref="Q58:Q69" si="46">P58*$B$60</f>
        <v>0.0264985082195308</v>
      </c>
      <c r="R58" s="18">
        <f t="shared" ref="R58:R69" si="47">L58*$B$60</f>
        <v>0.80117865</v>
      </c>
      <c r="S58" s="25">
        <f t="shared" ref="S58:S69" si="48">Q58/R58</f>
        <v>0.0330744063381255</v>
      </c>
      <c r="T58" s="3">
        <v>0.27</v>
      </c>
      <c r="U58" s="26">
        <f t="shared" ref="U58:U69" si="49">S58*T58</f>
        <v>0.00893008971129389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0.228135116430904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295.119986134275</v>
      </c>
      <c r="AF58" s="1">
        <f t="shared" ref="AF58:AF69" si="54">AE58*10000*AC58*AB58</f>
        <v>6889034.63099994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9">
        <v>4.53178251764516</v>
      </c>
      <c r="E59" s="20">
        <f t="shared" ref="E59:E70" si="55">D58</f>
        <v>5</v>
      </c>
      <c r="F59" s="16" t="s">
        <v>73</v>
      </c>
      <c r="G59" s="13">
        <v>2</v>
      </c>
      <c r="H59" s="18">
        <f t="shared" si="40"/>
        <v>4.53178251764516</v>
      </c>
      <c r="I59" s="18">
        <f t="shared" si="41"/>
        <v>277.681782517645</v>
      </c>
      <c r="J59" s="18">
        <f t="shared" si="42"/>
        <v>0.0311786832747526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5.43399583372575</v>
      </c>
      <c r="P59" s="18">
        <f t="shared" si="45"/>
        <v>0.169424835016061</v>
      </c>
      <c r="Q59" s="24">
        <f t="shared" si="46"/>
        <v>0.0491332021546575</v>
      </c>
      <c r="R59" s="18">
        <f t="shared" si="47"/>
        <v>0.80117865</v>
      </c>
      <c r="S59" s="25">
        <f t="shared" si="48"/>
        <v>0.0613261501097883</v>
      </c>
      <c r="T59" s="3">
        <v>0.27</v>
      </c>
      <c r="U59" s="26">
        <f t="shared" si="49"/>
        <v>0.0165580605296428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0.22961723116091</v>
      </c>
      <c r="AC59" s="29">
        <f t="shared" si="51"/>
        <v>10.2321666666667</v>
      </c>
      <c r="AD59" s="1">
        <f t="shared" si="52"/>
        <v>0.29</v>
      </c>
      <c r="AE59" s="30">
        <f t="shared" si="53"/>
        <v>295.119986134275</v>
      </c>
      <c r="AF59" s="1">
        <f t="shared" si="54"/>
        <v>6933790.29975387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38</v>
      </c>
      <c r="B60" s="13">
        <f>H7</f>
        <v>0.29</v>
      </c>
      <c r="C60" s="16">
        <v>2</v>
      </c>
      <c r="D60" s="19">
        <v>6.00278089114286</v>
      </c>
      <c r="E60" s="20">
        <f t="shared" si="55"/>
        <v>4.53178251764516</v>
      </c>
      <c r="F60" s="16" t="s">
        <v>73</v>
      </c>
      <c r="G60" s="13">
        <v>3</v>
      </c>
      <c r="H60" s="18">
        <f t="shared" si="40"/>
        <v>6.00278089114286</v>
      </c>
      <c r="I60" s="18">
        <f t="shared" si="41"/>
        <v>279.152780891143</v>
      </c>
      <c r="J60" s="18">
        <f t="shared" si="42"/>
        <v>0.0375062533620876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8.02725599870969</v>
      </c>
      <c r="P60" s="18">
        <f t="shared" si="45"/>
        <v>0.301072297289943</v>
      </c>
      <c r="Q60" s="24">
        <f t="shared" si="46"/>
        <v>0.0873109662140835</v>
      </c>
      <c r="R60" s="18">
        <f t="shared" si="47"/>
        <v>0.80117865</v>
      </c>
      <c r="S60" s="25">
        <f t="shared" si="48"/>
        <v>0.108978148898605</v>
      </c>
      <c r="T60" s="3">
        <v>0.27</v>
      </c>
      <c r="U60" s="26">
        <f t="shared" si="49"/>
        <v>0.0294241002026234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0.23211710266937</v>
      </c>
      <c r="AC60" s="29">
        <f t="shared" si="51"/>
        <v>10.2321666666667</v>
      </c>
      <c r="AD60" s="1">
        <f t="shared" si="52"/>
        <v>0.29</v>
      </c>
      <c r="AE60" s="30">
        <f t="shared" si="53"/>
        <v>295.119986134275</v>
      </c>
      <c r="AF60" s="1">
        <f t="shared" si="54"/>
        <v>7009279.3417929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9">
        <v>10.8489941644194</v>
      </c>
      <c r="E61" s="20">
        <f t="shared" si="55"/>
        <v>6.00278089114286</v>
      </c>
      <c r="F61" s="16" t="s">
        <v>73</v>
      </c>
      <c r="G61" s="13">
        <v>4</v>
      </c>
      <c r="H61" s="18">
        <f t="shared" si="40"/>
        <v>10.8489941644194</v>
      </c>
      <c r="I61" s="18">
        <f t="shared" si="41"/>
        <v>283.998994164419</v>
      </c>
      <c r="J61" s="18">
        <f t="shared" si="42"/>
        <v>0.0680132828096055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10.4888687014197</v>
      </c>
      <c r="P61" s="18">
        <f t="shared" si="45"/>
        <v>0.713382393342481</v>
      </c>
      <c r="Q61" s="24">
        <f t="shared" si="46"/>
        <v>0.206880894069319</v>
      </c>
      <c r="R61" s="18">
        <f t="shared" si="47"/>
        <v>0.80117865</v>
      </c>
      <c r="S61" s="25">
        <f t="shared" si="48"/>
        <v>0.258220677834238</v>
      </c>
      <c r="T61" s="3">
        <v>0.27</v>
      </c>
      <c r="U61" s="26">
        <f t="shared" si="49"/>
        <v>0.0697195830152442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0.239946514979862</v>
      </c>
      <c r="AC61" s="29">
        <f t="shared" si="51"/>
        <v>10.2321666666667</v>
      </c>
      <c r="AD61" s="1">
        <f t="shared" si="52"/>
        <v>0.29</v>
      </c>
      <c r="AE61" s="30">
        <f t="shared" si="53"/>
        <v>295.119986134275</v>
      </c>
      <c r="AF61" s="1">
        <f t="shared" si="54"/>
        <v>7245705.42731269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9">
        <v>15.6492505803667</v>
      </c>
      <c r="E62" s="20">
        <f t="shared" si="55"/>
        <v>10.8489941644194</v>
      </c>
      <c r="F62" s="16" t="s">
        <v>73</v>
      </c>
      <c r="G62" s="13">
        <v>5</v>
      </c>
      <c r="H62" s="18">
        <f t="shared" si="40"/>
        <v>15.6492505803667</v>
      </c>
      <c r="I62" s="18">
        <f t="shared" si="41"/>
        <v>288.799250580367</v>
      </c>
      <c r="J62" s="18">
        <f t="shared" si="42"/>
        <v>0.120248679087777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9.2867119926734</v>
      </c>
      <c r="O62" s="18">
        <f t="shared" si="56"/>
        <v>3.25145931540386</v>
      </c>
      <c r="P62" s="18">
        <f t="shared" si="45"/>
        <v>0.390983687784962</v>
      </c>
      <c r="Q62" s="24">
        <f t="shared" si="46"/>
        <v>0.113385269457639</v>
      </c>
      <c r="R62" s="18">
        <f t="shared" si="47"/>
        <v>0.80117865</v>
      </c>
      <c r="S62" s="25">
        <f t="shared" si="48"/>
        <v>0.141523079100571</v>
      </c>
      <c r="T62" s="3">
        <v>0.27</v>
      </c>
      <c r="U62" s="26">
        <f t="shared" si="49"/>
        <v>0.0382112313571543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0.282624442252695</v>
      </c>
      <c r="AC62" s="29">
        <f t="shared" si="51"/>
        <v>10.2321666666667</v>
      </c>
      <c r="AD62" s="1">
        <f t="shared" si="52"/>
        <v>0.29</v>
      </c>
      <c r="AE62" s="30">
        <f t="shared" si="53"/>
        <v>295.119986134275</v>
      </c>
      <c r="AF62" s="1">
        <f t="shared" si="54"/>
        <v>8534458.00324893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9">
        <v>21.6034585767742</v>
      </c>
      <c r="E63" s="20">
        <f t="shared" si="55"/>
        <v>15.6492505803667</v>
      </c>
      <c r="F63" s="16" t="s">
        <v>75</v>
      </c>
      <c r="G63" s="13">
        <v>6</v>
      </c>
      <c r="H63" s="18">
        <f t="shared" si="40"/>
        <v>21.6034585767742</v>
      </c>
      <c r="I63" s="18">
        <f t="shared" si="41"/>
        <v>294.753458576774</v>
      </c>
      <c r="J63" s="18">
        <f t="shared" si="42"/>
        <v>0.237607705000536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5.6231606276189</v>
      </c>
      <c r="P63" s="18">
        <f t="shared" si="45"/>
        <v>1.3361062915779</v>
      </c>
      <c r="Q63" s="24">
        <f t="shared" si="46"/>
        <v>0.387470824557591</v>
      </c>
      <c r="R63" s="18">
        <f t="shared" si="47"/>
        <v>0.80117865</v>
      </c>
      <c r="S63" s="25">
        <f t="shared" si="48"/>
        <v>0.483625998468121</v>
      </c>
      <c r="T63" s="3">
        <v>0.27</v>
      </c>
      <c r="U63" s="26">
        <f t="shared" si="49"/>
        <v>0.130579019586393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0.300571503505636</v>
      </c>
      <c r="AC63" s="29">
        <f t="shared" si="51"/>
        <v>10.2321666666667</v>
      </c>
      <c r="AD63" s="1">
        <f t="shared" si="52"/>
        <v>0.29</v>
      </c>
      <c r="AE63" s="30">
        <f t="shared" si="53"/>
        <v>295.119986134275</v>
      </c>
      <c r="AF63" s="1">
        <f t="shared" si="54"/>
        <v>9076408.44222764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9">
        <v>24.4682252773333</v>
      </c>
      <c r="E64" s="20">
        <f t="shared" si="55"/>
        <v>21.6034585767742</v>
      </c>
      <c r="F64" s="16" t="s">
        <v>73</v>
      </c>
      <c r="G64" s="13">
        <v>7</v>
      </c>
      <c r="H64" s="18">
        <f t="shared" si="40"/>
        <v>24.4682252773333</v>
      </c>
      <c r="I64" s="18">
        <f t="shared" si="41"/>
        <v>297.618225277333</v>
      </c>
      <c r="J64" s="18">
        <f t="shared" si="42"/>
        <v>0.326552698958043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7.049739336041</v>
      </c>
      <c r="P64" s="18">
        <f t="shared" si="45"/>
        <v>2.30211140713487</v>
      </c>
      <c r="Q64" s="24">
        <f t="shared" si="46"/>
        <v>0.667612308069112</v>
      </c>
      <c r="R64" s="18">
        <f t="shared" si="47"/>
        <v>0.80117865</v>
      </c>
      <c r="S64" s="25">
        <f t="shared" si="48"/>
        <v>0.833287691913798</v>
      </c>
      <c r="T64" s="3">
        <v>0.27</v>
      </c>
      <c r="U64" s="26">
        <f t="shared" si="49"/>
        <v>0.224987676816725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0.33411510560549</v>
      </c>
      <c r="AC64" s="29">
        <f t="shared" si="51"/>
        <v>10.2321666666667</v>
      </c>
      <c r="AD64" s="1">
        <f t="shared" si="52"/>
        <v>0.29</v>
      </c>
      <c r="AE64" s="30">
        <f t="shared" si="53"/>
        <v>295.119986134275</v>
      </c>
      <c r="AF64" s="1">
        <f t="shared" si="54"/>
        <v>10089330.2586038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9">
        <v>26.2854283090323</v>
      </c>
      <c r="E65" s="20">
        <f t="shared" si="55"/>
        <v>24.4682252773333</v>
      </c>
      <c r="F65" s="16" t="s">
        <v>73</v>
      </c>
      <c r="G65" s="13">
        <v>8</v>
      </c>
      <c r="H65" s="18">
        <f t="shared" si="40"/>
        <v>26.2854283090323</v>
      </c>
      <c r="I65" s="18">
        <f t="shared" si="41"/>
        <v>299.435428309032</v>
      </c>
      <c r="J65" s="18">
        <f t="shared" si="42"/>
        <v>0.398272014084745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7.51031292890613</v>
      </c>
      <c r="P65" s="18">
        <f t="shared" si="45"/>
        <v>2.99114745660214</v>
      </c>
      <c r="Q65" s="24">
        <f t="shared" si="46"/>
        <v>0.867432762414622</v>
      </c>
      <c r="R65" s="18">
        <f t="shared" si="47"/>
        <v>0.80117865</v>
      </c>
      <c r="S65" s="25">
        <f t="shared" si="48"/>
        <v>1.0826958037569</v>
      </c>
      <c r="T65" s="3">
        <v>0.27</v>
      </c>
      <c r="U65" s="26">
        <f t="shared" si="49"/>
        <v>0.292327867014364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0.347199304560891</v>
      </c>
      <c r="AC65" s="29">
        <f t="shared" si="51"/>
        <v>10.2321666666667</v>
      </c>
      <c r="AD65" s="1">
        <f t="shared" si="52"/>
        <v>0.29</v>
      </c>
      <c r="AE65" s="30">
        <f t="shared" si="53"/>
        <v>295.119986134275</v>
      </c>
      <c r="AF65" s="1">
        <f t="shared" si="54"/>
        <v>10484436.0236996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9">
        <v>26.6011333848387</v>
      </c>
      <c r="E66" s="20">
        <f t="shared" si="55"/>
        <v>26.2854283090323</v>
      </c>
      <c r="F66" s="16" t="s">
        <v>73</v>
      </c>
      <c r="G66" s="13">
        <v>9</v>
      </c>
      <c r="H66" s="18">
        <f t="shared" si="40"/>
        <v>26.6011333848387</v>
      </c>
      <c r="I66" s="18">
        <f t="shared" si="41"/>
        <v>299.751133384839</v>
      </c>
      <c r="J66" s="18">
        <f t="shared" si="42"/>
        <v>0.412148233308444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7.28185047230398</v>
      </c>
      <c r="P66" s="18">
        <f t="shared" si="45"/>
        <v>3.00120180737635</v>
      </c>
      <c r="Q66" s="24">
        <f t="shared" si="46"/>
        <v>0.87034852413914</v>
      </c>
      <c r="R66" s="18">
        <f t="shared" si="47"/>
        <v>0.80117865</v>
      </c>
      <c r="S66" s="25">
        <f t="shared" si="48"/>
        <v>1.08633514402704</v>
      </c>
      <c r="T66" s="3">
        <v>0.27</v>
      </c>
      <c r="U66" s="26">
        <f t="shared" si="49"/>
        <v>0.293310488887301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0.347390227990803</v>
      </c>
      <c r="AC66" s="29">
        <f t="shared" si="51"/>
        <v>10.2321666666667</v>
      </c>
      <c r="AD66" s="1">
        <f t="shared" si="52"/>
        <v>0.29</v>
      </c>
      <c r="AE66" s="30">
        <f t="shared" si="53"/>
        <v>295.119986134275</v>
      </c>
      <c r="AF66" s="1">
        <f t="shared" si="54"/>
        <v>10490201.3707497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9">
        <v>22.751825147</v>
      </c>
      <c r="E67" s="20">
        <f t="shared" si="55"/>
        <v>26.6011333848387</v>
      </c>
      <c r="F67" s="16" t="s">
        <v>73</v>
      </c>
      <c r="G67" s="13">
        <v>10</v>
      </c>
      <c r="H67" s="18">
        <f t="shared" si="40"/>
        <v>22.751825147</v>
      </c>
      <c r="I67" s="18">
        <f t="shared" si="41"/>
        <v>295.901825147</v>
      </c>
      <c r="J67" s="18">
        <f t="shared" si="42"/>
        <v>0.270107904441591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7.04333366492764</v>
      </c>
      <c r="P67" s="18">
        <f t="shared" si="45"/>
        <v>1.90246009651652</v>
      </c>
      <c r="Q67" s="24">
        <f t="shared" si="46"/>
        <v>0.551713427989789</v>
      </c>
      <c r="R67" s="18">
        <f t="shared" si="47"/>
        <v>0.80117865</v>
      </c>
      <c r="S67" s="25">
        <f t="shared" si="48"/>
        <v>0.688627221893381</v>
      </c>
      <c r="T67" s="3">
        <v>0.27</v>
      </c>
      <c r="U67" s="26">
        <f t="shared" si="49"/>
        <v>0.185929349911213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0.311326072687749</v>
      </c>
      <c r="AC67" s="29">
        <f t="shared" si="51"/>
        <v>10.2321666666667</v>
      </c>
      <c r="AD67" s="1">
        <f t="shared" si="52"/>
        <v>0.29</v>
      </c>
      <c r="AE67" s="30">
        <f t="shared" si="53"/>
        <v>295.119986134275</v>
      </c>
      <c r="AF67" s="1">
        <f t="shared" si="54"/>
        <v>9401165.98370635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9">
        <v>17.7642595790323</v>
      </c>
      <c r="E68" s="20">
        <f t="shared" si="55"/>
        <v>22.751825147</v>
      </c>
      <c r="F68" s="16" t="s">
        <v>73</v>
      </c>
      <c r="G68" s="13">
        <v>11</v>
      </c>
      <c r="H68" s="18">
        <f t="shared" si="40"/>
        <v>17.7642595790323</v>
      </c>
      <c r="I68" s="18">
        <f t="shared" si="41"/>
        <v>290.914259579032</v>
      </c>
      <c r="J68" s="18">
        <f t="shared" si="42"/>
        <v>0.153649685914785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4.88382988999057</v>
      </c>
      <c r="O68" s="18">
        <f t="shared" si="56"/>
        <v>3.01972867842055</v>
      </c>
      <c r="P68" s="18">
        <f t="shared" si="45"/>
        <v>0.463980362987187</v>
      </c>
      <c r="Q68" s="24">
        <f t="shared" si="46"/>
        <v>0.134554305266284</v>
      </c>
      <c r="R68" s="18">
        <f t="shared" si="47"/>
        <v>0.80117865</v>
      </c>
      <c r="S68" s="25">
        <f t="shared" si="48"/>
        <v>0.167945445458743</v>
      </c>
      <c r="T68" s="3">
        <v>0.27</v>
      </c>
      <c r="U68" s="26">
        <f t="shared" si="49"/>
        <v>0.0453452702738606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0.284010586014211</v>
      </c>
      <c r="AC68" s="29">
        <f t="shared" si="51"/>
        <v>10.2321666666667</v>
      </c>
      <c r="AD68" s="1">
        <f t="shared" si="52"/>
        <v>0.29</v>
      </c>
      <c r="AE68" s="30">
        <f t="shared" si="53"/>
        <v>295.119986134275</v>
      </c>
      <c r="AF68" s="1">
        <f t="shared" si="54"/>
        <v>8576315.6204629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9">
        <v>10.2403719866333</v>
      </c>
      <c r="E69" s="20">
        <f t="shared" si="55"/>
        <v>17.7642595790323</v>
      </c>
      <c r="F69" s="16" t="s">
        <v>75</v>
      </c>
      <c r="G69" s="13">
        <v>12</v>
      </c>
      <c r="H69" s="18">
        <f t="shared" si="40"/>
        <v>10.2403719866333</v>
      </c>
      <c r="I69" s="18">
        <f t="shared" si="41"/>
        <v>283.390371986633</v>
      </c>
      <c r="J69" s="18">
        <f t="shared" si="42"/>
        <v>0.0631853114957675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5.31843331543337</v>
      </c>
      <c r="P69" s="18">
        <f t="shared" si="45"/>
        <v>0.336046865705125</v>
      </c>
      <c r="Q69" s="24">
        <f t="shared" si="46"/>
        <v>0.0974535910544862</v>
      </c>
      <c r="R69" s="18">
        <f t="shared" si="47"/>
        <v>0.80117865</v>
      </c>
      <c r="S69" s="25">
        <f t="shared" si="48"/>
        <v>0.12163777835878</v>
      </c>
      <c r="T69" s="3">
        <v>0.27</v>
      </c>
      <c r="U69" s="26">
        <f t="shared" si="49"/>
        <v>0.0328422001568705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0.23278123949048</v>
      </c>
      <c r="AC69" s="29">
        <f t="shared" si="51"/>
        <v>10.2321666666667</v>
      </c>
      <c r="AD69" s="1">
        <f t="shared" si="52"/>
        <v>0.29</v>
      </c>
      <c r="AE69" s="30">
        <f t="shared" si="53"/>
        <v>295.119986134275</v>
      </c>
      <c r="AF69" s="1">
        <f t="shared" si="54"/>
        <v>7029334.39351808</v>
      </c>
      <c r="AG69" s="1">
        <f>SUM(AF58:AF69)</f>
        <v>101759459.796076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9">
        <v>5.39310437816129</v>
      </c>
      <c r="E70" s="20">
        <f t="shared" si="55"/>
        <v>10.2403719866333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</v>
      </c>
      <c r="E74" s="16"/>
      <c r="F74" s="16"/>
      <c r="G74" s="13">
        <v>1</v>
      </c>
      <c r="H74" s="18">
        <f t="shared" ref="H74:H85" si="57">E75</f>
        <v>5</v>
      </c>
      <c r="I74" s="18">
        <f t="shared" ref="I74:I85" si="58">H74+273.15</f>
        <v>278.15</v>
      </c>
      <c r="J74" s="18">
        <f t="shared" ref="J74:J85" si="59">EXP(($C$16*(I74-$C$14))/($C$17*I74*$C$14))</f>
        <v>0.0330744063381255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0.0172390420715578</v>
      </c>
      <c r="Q74" s="24">
        <f t="shared" ref="Q74:Q85" si="63">P74*$B$76</f>
        <v>0.00448215093860502</v>
      </c>
      <c r="R74" s="18">
        <f t="shared" ref="R74:R85" si="64">L74*$B$76</f>
        <v>0.1355172</v>
      </c>
      <c r="S74" s="25">
        <f t="shared" ref="S74:S85" si="65">Q74/R74</f>
        <v>0.0330744063381255</v>
      </c>
      <c r="T74" s="3">
        <v>0.01</v>
      </c>
      <c r="U74" s="26">
        <f t="shared" ref="U74:U85" si="66">S74*T74</f>
        <v>0.000330744063381255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0.0102807440633813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0.09</v>
      </c>
      <c r="AX74" s="1">
        <f t="shared" ref="AX74:AX85" si="73">AW74*10000*AV74*0.67*AU74*AT74</f>
        <v>84.0110242579788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4.53178251764516</v>
      </c>
      <c r="E75" s="20">
        <f t="shared" ref="E75:E86" si="74">D74</f>
        <v>5</v>
      </c>
      <c r="F75" s="16" t="s">
        <v>73</v>
      </c>
      <c r="G75" s="13">
        <v>2</v>
      </c>
      <c r="H75" s="18">
        <f t="shared" si="57"/>
        <v>4.53178251764516</v>
      </c>
      <c r="I75" s="18">
        <f t="shared" si="58"/>
        <v>277.681782517645</v>
      </c>
      <c r="J75" s="18">
        <f t="shared" si="59"/>
        <v>0.0311786832747526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1.02520095792844</v>
      </c>
      <c r="P75" s="18">
        <f t="shared" si="62"/>
        <v>0.0319644159602239</v>
      </c>
      <c r="Q75" s="24">
        <f t="shared" si="63"/>
        <v>0.00831074814965821</v>
      </c>
      <c r="R75" s="18">
        <f t="shared" si="64"/>
        <v>0.1355172</v>
      </c>
      <c r="S75" s="25">
        <f t="shared" si="65"/>
        <v>0.0613261501097883</v>
      </c>
      <c r="T75" s="3">
        <v>0.01</v>
      </c>
      <c r="U75" s="26">
        <f t="shared" si="66"/>
        <v>0.000613261501097883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0.00610326150109788</v>
      </c>
      <c r="AU75" s="29">
        <f t="shared" si="70"/>
        <v>52.122</v>
      </c>
      <c r="AV75" s="1">
        <f t="shared" si="71"/>
        <v>0.26</v>
      </c>
      <c r="AW75" s="2">
        <f t="shared" si="72"/>
        <v>0.09</v>
      </c>
      <c r="AX75" s="1">
        <f t="shared" si="73"/>
        <v>49.8739436426439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6.00278089114286</v>
      </c>
      <c r="E76" s="20">
        <f t="shared" si="74"/>
        <v>4.53178251764516</v>
      </c>
      <c r="F76" s="16" t="s">
        <v>73</v>
      </c>
      <c r="G76" s="13">
        <v>3</v>
      </c>
      <c r="H76" s="18">
        <f t="shared" si="57"/>
        <v>6.00278089114286</v>
      </c>
      <c r="I76" s="18">
        <f t="shared" si="58"/>
        <v>279.152780891143</v>
      </c>
      <c r="J76" s="18">
        <f t="shared" si="59"/>
        <v>0.0375062533620876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1.51445654196822</v>
      </c>
      <c r="P76" s="18">
        <f t="shared" si="62"/>
        <v>0.056801590768931</v>
      </c>
      <c r="Q76" s="24">
        <f t="shared" si="63"/>
        <v>0.0147684135999221</v>
      </c>
      <c r="R76" s="18">
        <f t="shared" si="64"/>
        <v>0.1355172</v>
      </c>
      <c r="S76" s="25">
        <f t="shared" si="65"/>
        <v>0.108978148898605</v>
      </c>
      <c r="T76" s="3">
        <v>0.01</v>
      </c>
      <c r="U76" s="26">
        <f t="shared" si="66"/>
        <v>0.00108978148898605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0.00657978148898605</v>
      </c>
      <c r="AU76" s="29">
        <f t="shared" si="70"/>
        <v>52.122</v>
      </c>
      <c r="AV76" s="1">
        <f t="shared" si="71"/>
        <v>0.26</v>
      </c>
      <c r="AW76" s="2">
        <f t="shared" si="72"/>
        <v>0.09</v>
      </c>
      <c r="AX76" s="1">
        <f t="shared" si="73"/>
        <v>53.767915909153</v>
      </c>
    </row>
    <row r="77" s="1" customFormat="1" spans="1:50">
      <c r="A77" s="13"/>
      <c r="B77" s="13"/>
      <c r="C77" s="16">
        <v>3</v>
      </c>
      <c r="D77" s="19">
        <v>10.8489941644194</v>
      </c>
      <c r="E77" s="20">
        <f t="shared" si="74"/>
        <v>6.00278089114286</v>
      </c>
      <c r="F77" s="16" t="s">
        <v>73</v>
      </c>
      <c r="G77" s="13">
        <v>4</v>
      </c>
      <c r="H77" s="18">
        <f t="shared" si="57"/>
        <v>10.8489941644194</v>
      </c>
      <c r="I77" s="18">
        <f t="shared" si="58"/>
        <v>283.998994164419</v>
      </c>
      <c r="J77" s="18">
        <f t="shared" si="59"/>
        <v>0.0680132828096055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1.97887495119929</v>
      </c>
      <c r="P77" s="18">
        <f t="shared" si="62"/>
        <v>0.134589781700761</v>
      </c>
      <c r="Q77" s="24">
        <f t="shared" si="63"/>
        <v>0.034993343242198</v>
      </c>
      <c r="R77" s="18">
        <f t="shared" si="64"/>
        <v>0.1355172</v>
      </c>
      <c r="S77" s="25">
        <f t="shared" si="65"/>
        <v>0.258220677834238</v>
      </c>
      <c r="T77" s="3">
        <v>0.01</v>
      </c>
      <c r="U77" s="26">
        <f t="shared" si="66"/>
        <v>0.00258220677834238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0.00807220677834238</v>
      </c>
      <c r="AU77" s="29">
        <f t="shared" si="70"/>
        <v>52.122</v>
      </c>
      <c r="AV77" s="1">
        <f t="shared" si="71"/>
        <v>0.26</v>
      </c>
      <c r="AW77" s="2">
        <f t="shared" si="72"/>
        <v>0.09</v>
      </c>
      <c r="AX77" s="1">
        <f t="shared" si="73"/>
        <v>65.9635484834454</v>
      </c>
    </row>
    <row r="78" s="1" customFormat="1" spans="1:50">
      <c r="A78" s="13"/>
      <c r="B78" s="13"/>
      <c r="C78" s="16">
        <v>4</v>
      </c>
      <c r="D78" s="19">
        <v>15.6492505803667</v>
      </c>
      <c r="E78" s="20">
        <f t="shared" si="74"/>
        <v>10.8489941644194</v>
      </c>
      <c r="F78" s="16" t="s">
        <v>73</v>
      </c>
      <c r="G78" s="13">
        <v>5</v>
      </c>
      <c r="H78" s="18">
        <f t="shared" si="57"/>
        <v>15.6492505803667</v>
      </c>
      <c r="I78" s="18">
        <f t="shared" si="58"/>
        <v>288.799250580367</v>
      </c>
      <c r="J78" s="18">
        <f t="shared" si="59"/>
        <v>0.120248679087777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1.7520709110236</v>
      </c>
      <c r="O78" s="18">
        <f t="shared" si="75"/>
        <v>0.613434258474926</v>
      </c>
      <c r="P78" s="18">
        <f t="shared" si="62"/>
        <v>0.0737646592887998</v>
      </c>
      <c r="Q78" s="24">
        <f t="shared" si="63"/>
        <v>0.0191788114150879</v>
      </c>
      <c r="R78" s="18">
        <f t="shared" si="64"/>
        <v>0.1355172</v>
      </c>
      <c r="S78" s="25">
        <f t="shared" si="65"/>
        <v>0.141523079100571</v>
      </c>
      <c r="T78" s="3">
        <v>0.01</v>
      </c>
      <c r="U78" s="26">
        <f t="shared" si="66"/>
        <v>0.00141523079100571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0.0113652307910057</v>
      </c>
      <c r="AU78" s="29">
        <f t="shared" si="70"/>
        <v>52.122</v>
      </c>
      <c r="AV78" s="1">
        <f t="shared" si="71"/>
        <v>0.26</v>
      </c>
      <c r="AW78" s="2">
        <f t="shared" si="72"/>
        <v>0.09</v>
      </c>
      <c r="AX78" s="1">
        <f t="shared" si="73"/>
        <v>92.873110525298</v>
      </c>
    </row>
    <row r="79" s="1" customFormat="1" spans="1:50">
      <c r="A79" s="13"/>
      <c r="B79" s="13"/>
      <c r="C79" s="16">
        <v>5</v>
      </c>
      <c r="D79" s="19">
        <v>21.6034585767742</v>
      </c>
      <c r="E79" s="20">
        <f t="shared" si="74"/>
        <v>15.6492505803667</v>
      </c>
      <c r="F79" s="16" t="s">
        <v>75</v>
      </c>
      <c r="G79" s="13">
        <v>6</v>
      </c>
      <c r="H79" s="18">
        <f t="shared" si="57"/>
        <v>21.6034585767742</v>
      </c>
      <c r="I79" s="18">
        <f t="shared" si="58"/>
        <v>294.753458576774</v>
      </c>
      <c r="J79" s="18">
        <f t="shared" si="59"/>
        <v>0.237607705000536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1.06088959918613</v>
      </c>
      <c r="P79" s="18">
        <f t="shared" si="62"/>
        <v>0.252075542921554</v>
      </c>
      <c r="Q79" s="24">
        <f t="shared" si="63"/>
        <v>0.065539641159604</v>
      </c>
      <c r="R79" s="18">
        <f t="shared" si="64"/>
        <v>0.1355172</v>
      </c>
      <c r="S79" s="25">
        <f t="shared" si="65"/>
        <v>0.483625998468121</v>
      </c>
      <c r="T79" s="3">
        <v>0.01</v>
      </c>
      <c r="U79" s="26">
        <f t="shared" si="66"/>
        <v>0.00483625998468121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0.0147862599846812</v>
      </c>
      <c r="AU79" s="29">
        <f t="shared" si="70"/>
        <v>52.122</v>
      </c>
      <c r="AV79" s="1">
        <f t="shared" si="71"/>
        <v>0.26</v>
      </c>
      <c r="AW79" s="2">
        <f t="shared" si="72"/>
        <v>0.09</v>
      </c>
      <c r="AX79" s="1">
        <f t="shared" si="73"/>
        <v>120.828690861241</v>
      </c>
    </row>
    <row r="80" s="1" customFormat="1" spans="1:50">
      <c r="A80" s="13"/>
      <c r="B80" s="13"/>
      <c r="C80" s="16">
        <v>6</v>
      </c>
      <c r="D80" s="19">
        <v>24.4682252773333</v>
      </c>
      <c r="E80" s="20">
        <f t="shared" si="74"/>
        <v>21.6034585767742</v>
      </c>
      <c r="F80" s="16" t="s">
        <v>73</v>
      </c>
      <c r="G80" s="13">
        <v>7</v>
      </c>
      <c r="H80" s="18">
        <f t="shared" si="57"/>
        <v>24.4682252773333</v>
      </c>
      <c r="I80" s="18">
        <f t="shared" si="58"/>
        <v>297.618225277333</v>
      </c>
      <c r="J80" s="18">
        <f t="shared" si="59"/>
        <v>0.326552698958043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1.33003405626457</v>
      </c>
      <c r="P80" s="18">
        <f t="shared" si="62"/>
        <v>0.43432621077931</v>
      </c>
      <c r="Q80" s="24">
        <f t="shared" si="63"/>
        <v>0.11292481480262</v>
      </c>
      <c r="R80" s="18">
        <f t="shared" si="64"/>
        <v>0.1355172</v>
      </c>
      <c r="S80" s="25">
        <f t="shared" si="65"/>
        <v>0.833287691913798</v>
      </c>
      <c r="T80" s="3">
        <v>0.01</v>
      </c>
      <c r="U80" s="26">
        <f t="shared" si="66"/>
        <v>0.00833287691913798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0.023232876919138</v>
      </c>
      <c r="AU80" s="29">
        <f t="shared" si="70"/>
        <v>52.122</v>
      </c>
      <c r="AV80" s="1">
        <f t="shared" si="71"/>
        <v>0.26</v>
      </c>
      <c r="AW80" s="2">
        <f t="shared" si="72"/>
        <v>0.09</v>
      </c>
      <c r="AX80" s="1">
        <f t="shared" si="73"/>
        <v>189.85180200998</v>
      </c>
    </row>
    <row r="81" s="1" customFormat="1" spans="1:50">
      <c r="A81" s="13"/>
      <c r="B81" s="13"/>
      <c r="C81" s="16">
        <v>7</v>
      </c>
      <c r="D81" s="19">
        <v>26.2854283090323</v>
      </c>
      <c r="E81" s="20">
        <f t="shared" si="74"/>
        <v>24.4682252773333</v>
      </c>
      <c r="F81" s="16" t="s">
        <v>73</v>
      </c>
      <c r="G81" s="13">
        <v>8</v>
      </c>
      <c r="H81" s="18">
        <f t="shared" si="57"/>
        <v>26.2854283090323</v>
      </c>
      <c r="I81" s="18">
        <f t="shared" si="58"/>
        <v>299.435428309032</v>
      </c>
      <c r="J81" s="18">
        <f t="shared" si="59"/>
        <v>0.398272014084745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1.41692784548526</v>
      </c>
      <c r="P81" s="18">
        <f t="shared" si="62"/>
        <v>0.564322706834174</v>
      </c>
      <c r="Q81" s="24">
        <f t="shared" si="63"/>
        <v>0.146723903776885</v>
      </c>
      <c r="R81" s="18">
        <f t="shared" si="64"/>
        <v>0.1355172</v>
      </c>
      <c r="S81" s="25">
        <f t="shared" si="65"/>
        <v>1.0826958037569</v>
      </c>
      <c r="T81" s="3">
        <v>0.01</v>
      </c>
      <c r="U81" s="26">
        <f t="shared" si="66"/>
        <v>0.010826958037569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0.025726958037569</v>
      </c>
      <c r="AU81" s="29">
        <f t="shared" si="70"/>
        <v>52.122</v>
      </c>
      <c r="AV81" s="1">
        <f t="shared" si="71"/>
        <v>0.26</v>
      </c>
      <c r="AW81" s="2">
        <f t="shared" si="72"/>
        <v>0.09</v>
      </c>
      <c r="AX81" s="1">
        <f t="shared" si="73"/>
        <v>210.232652661462</v>
      </c>
    </row>
    <row r="82" s="1" customFormat="1" spans="1:50">
      <c r="A82" s="13"/>
      <c r="B82" s="13"/>
      <c r="C82" s="16">
        <v>8</v>
      </c>
      <c r="D82" s="19">
        <v>26.6011333848387</v>
      </c>
      <c r="E82" s="20">
        <f t="shared" si="74"/>
        <v>26.2854283090323</v>
      </c>
      <c r="F82" s="16" t="s">
        <v>73</v>
      </c>
      <c r="G82" s="13">
        <v>9</v>
      </c>
      <c r="H82" s="18">
        <f t="shared" si="57"/>
        <v>26.6011333848387</v>
      </c>
      <c r="I82" s="18">
        <f t="shared" si="58"/>
        <v>299.751133384839</v>
      </c>
      <c r="J82" s="18">
        <f t="shared" si="59"/>
        <v>0.412148233308444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1.37382513865109</v>
      </c>
      <c r="P82" s="18">
        <f t="shared" si="62"/>
        <v>0.566219603769774</v>
      </c>
      <c r="Q82" s="24">
        <f t="shared" si="63"/>
        <v>0.147217096980141</v>
      </c>
      <c r="R82" s="18">
        <f t="shared" si="64"/>
        <v>0.1355172</v>
      </c>
      <c r="S82" s="25">
        <f t="shared" si="65"/>
        <v>1.08633514402704</v>
      </c>
      <c r="T82" s="3">
        <v>0.01</v>
      </c>
      <c r="U82" s="26">
        <f t="shared" si="66"/>
        <v>0.0108633514402704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0.0257633514402704</v>
      </c>
      <c r="AU82" s="29">
        <f t="shared" si="70"/>
        <v>52.122</v>
      </c>
      <c r="AV82" s="1">
        <f t="shared" si="71"/>
        <v>0.26</v>
      </c>
      <c r="AW82" s="2">
        <f t="shared" si="72"/>
        <v>0.09</v>
      </c>
      <c r="AX82" s="1">
        <f t="shared" si="73"/>
        <v>210.530048163025</v>
      </c>
    </row>
    <row r="83" s="1" customFormat="1" spans="1:50">
      <c r="A83" s="13"/>
      <c r="B83" s="13"/>
      <c r="C83" s="16">
        <v>9</v>
      </c>
      <c r="D83" s="19">
        <v>22.751825147</v>
      </c>
      <c r="E83" s="20">
        <f t="shared" si="74"/>
        <v>26.6011333848387</v>
      </c>
      <c r="F83" s="16" t="s">
        <v>73</v>
      </c>
      <c r="G83" s="13">
        <v>10</v>
      </c>
      <c r="H83" s="18">
        <f t="shared" si="57"/>
        <v>22.751825147</v>
      </c>
      <c r="I83" s="18">
        <f t="shared" si="58"/>
        <v>295.901825147</v>
      </c>
      <c r="J83" s="18">
        <f t="shared" si="59"/>
        <v>0.270107904441591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1.32882553488131</v>
      </c>
      <c r="P83" s="18">
        <f t="shared" si="62"/>
        <v>0.358926280595268</v>
      </c>
      <c r="Q83" s="24">
        <f t="shared" si="63"/>
        <v>0.0933208329547697</v>
      </c>
      <c r="R83" s="18">
        <f t="shared" si="64"/>
        <v>0.1355172</v>
      </c>
      <c r="S83" s="25">
        <f t="shared" si="65"/>
        <v>0.688627221893381</v>
      </c>
      <c r="T83" s="3">
        <v>0.01</v>
      </c>
      <c r="U83" s="26">
        <f t="shared" si="66"/>
        <v>0.00688627221893381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0.0168362722189338</v>
      </c>
      <c r="AU83" s="29">
        <f t="shared" si="70"/>
        <v>52.122</v>
      </c>
      <c r="AV83" s="1">
        <f t="shared" si="71"/>
        <v>0.26</v>
      </c>
      <c r="AW83" s="2">
        <f t="shared" si="72"/>
        <v>0.09</v>
      </c>
      <c r="AX83" s="1">
        <f t="shared" si="73"/>
        <v>137.580749513726</v>
      </c>
    </row>
    <row r="84" s="1" customFormat="1" spans="1:50">
      <c r="A84" s="13"/>
      <c r="B84" s="13"/>
      <c r="C84" s="16">
        <v>10</v>
      </c>
      <c r="D84" s="19">
        <v>17.7642595790323</v>
      </c>
      <c r="E84" s="20">
        <f t="shared" si="74"/>
        <v>22.751825147</v>
      </c>
      <c r="F84" s="16" t="s">
        <v>73</v>
      </c>
      <c r="G84" s="13">
        <v>11</v>
      </c>
      <c r="H84" s="18">
        <f t="shared" si="57"/>
        <v>17.7642595790323</v>
      </c>
      <c r="I84" s="18">
        <f t="shared" si="58"/>
        <v>290.914259579032</v>
      </c>
      <c r="J84" s="18">
        <f t="shared" si="59"/>
        <v>0.153649685914785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0.921404291571744</v>
      </c>
      <c r="O84" s="18">
        <f t="shared" si="75"/>
        <v>0.569714962714302</v>
      </c>
      <c r="P84" s="18">
        <f t="shared" si="62"/>
        <v>0.087536525082006</v>
      </c>
      <c r="Q84" s="24">
        <f t="shared" si="63"/>
        <v>0.0227594965213216</v>
      </c>
      <c r="R84" s="18">
        <f t="shared" si="64"/>
        <v>0.1355172</v>
      </c>
      <c r="S84" s="25">
        <f t="shared" si="65"/>
        <v>0.167945445458743</v>
      </c>
      <c r="T84" s="3">
        <v>0.01</v>
      </c>
      <c r="U84" s="26">
        <f t="shared" si="66"/>
        <v>0.00167945445458743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0.0116294544545874</v>
      </c>
      <c r="AU84" s="29">
        <f t="shared" si="70"/>
        <v>52.122</v>
      </c>
      <c r="AV84" s="1">
        <f t="shared" si="71"/>
        <v>0.26</v>
      </c>
      <c r="AW84" s="2">
        <f t="shared" si="72"/>
        <v>0.09</v>
      </c>
      <c r="AX84" s="1">
        <f t="shared" si="73"/>
        <v>95.0322636443569</v>
      </c>
    </row>
    <row r="85" s="1" customFormat="1" spans="1:51">
      <c r="A85" s="13"/>
      <c r="B85" s="13"/>
      <c r="C85" s="16">
        <v>11</v>
      </c>
      <c r="D85" s="19">
        <v>10.2403719866333</v>
      </c>
      <c r="E85" s="20">
        <f t="shared" si="74"/>
        <v>17.7642595790323</v>
      </c>
      <c r="F85" s="16" t="s">
        <v>75</v>
      </c>
      <c r="G85" s="13">
        <v>12</v>
      </c>
      <c r="H85" s="18">
        <f t="shared" si="57"/>
        <v>10.2403719866333</v>
      </c>
      <c r="I85" s="18">
        <f t="shared" si="58"/>
        <v>283.390371986633</v>
      </c>
      <c r="J85" s="18">
        <f t="shared" si="59"/>
        <v>0.0631853114957675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1.0033984376323</v>
      </c>
      <c r="P85" s="18">
        <f t="shared" si="62"/>
        <v>0.0634000428361631</v>
      </c>
      <c r="Q85" s="24">
        <f t="shared" si="63"/>
        <v>0.0164840111374024</v>
      </c>
      <c r="R85" s="18">
        <f t="shared" si="64"/>
        <v>0.1355172</v>
      </c>
      <c r="S85" s="25">
        <f t="shared" si="65"/>
        <v>0.12163777835878</v>
      </c>
      <c r="T85" s="3">
        <v>0.01</v>
      </c>
      <c r="U85" s="26">
        <f t="shared" si="66"/>
        <v>0.0012163777835878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0.0067063777835878</v>
      </c>
      <c r="AU85" s="29">
        <f t="shared" si="70"/>
        <v>52.122</v>
      </c>
      <c r="AV85" s="1">
        <f t="shared" si="71"/>
        <v>0.26</v>
      </c>
      <c r="AW85" s="2">
        <f t="shared" si="72"/>
        <v>0.09</v>
      </c>
      <c r="AX85" s="1">
        <f t="shared" si="73"/>
        <v>54.8024212242537</v>
      </c>
      <c r="AY85" s="1">
        <f>SUM(AX74:AX85)</f>
        <v>1365.34817089656</v>
      </c>
    </row>
    <row r="86" s="1" customFormat="1" spans="1:46">
      <c r="A86" s="13"/>
      <c r="B86" s="13"/>
      <c r="C86" s="16">
        <v>12</v>
      </c>
      <c r="D86" s="19">
        <v>5.39310437816129</v>
      </c>
      <c r="E86" s="20">
        <f t="shared" si="74"/>
        <v>10.2403719866333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</v>
      </c>
      <c r="E90" s="16"/>
      <c r="F90" s="16"/>
      <c r="G90" s="13">
        <v>1</v>
      </c>
      <c r="H90" s="18">
        <f t="shared" ref="H90:H101" si="76">E91</f>
        <v>5</v>
      </c>
      <c r="I90" s="18">
        <f t="shared" ref="I90:I101" si="77">H90+273.15</f>
        <v>278.15</v>
      </c>
      <c r="J90" s="18">
        <f t="shared" ref="J90:J101" si="78">EXP(($C$16*(I90-$C$14))/($C$17*I90*$C$14))</f>
        <v>0.0330744063381255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0.00941628348446433</v>
      </c>
      <c r="Q90" s="24">
        <f t="shared" ref="Q90:Q101" si="82">P90*$B$76</f>
        <v>0.00244823370596073</v>
      </c>
      <c r="R90" s="18">
        <f t="shared" ref="R90:R101" si="83">L90*$B$76</f>
        <v>0.074022</v>
      </c>
      <c r="S90" s="25">
        <f t="shared" ref="S90:S101" si="84">Q90/R90</f>
        <v>0.0330744063381255</v>
      </c>
      <c r="T90" s="3">
        <v>0.01</v>
      </c>
      <c r="U90" s="26">
        <f t="shared" ref="U90:U101" si="85">S90*T90</f>
        <v>0.000330744063381255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0.0102807440633813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0.22</v>
      </c>
      <c r="AX90" s="1">
        <f t="shared" ref="AX90:AX101" si="92">AW90*10000*AV90*0.67*AU90*AT90</f>
        <v>112.171582342586</v>
      </c>
      <c r="AZ90" s="2">
        <f t="shared" ref="AZ90:AZ101" si="93">$E$10</f>
        <v>0.04</v>
      </c>
      <c r="BA90" s="1">
        <f t="shared" ref="BA90:BA101" si="94">AZ90*10000*AV90*0.67*AU90*AT90</f>
        <v>20.3948331531975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4.53178251764516</v>
      </c>
      <c r="E91" s="20">
        <f t="shared" ref="E91:E102" si="95">D90</f>
        <v>5</v>
      </c>
      <c r="F91" s="16" t="s">
        <v>73</v>
      </c>
      <c r="G91" s="13">
        <v>2</v>
      </c>
      <c r="H91" s="18">
        <f t="shared" si="76"/>
        <v>4.53178251764516</v>
      </c>
      <c r="I91" s="18">
        <f t="shared" si="77"/>
        <v>277.681782517645</v>
      </c>
      <c r="J91" s="18">
        <f t="shared" si="78"/>
        <v>0.0311786832747526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0.559983716515536</v>
      </c>
      <c r="P91" s="18">
        <f t="shared" si="81"/>
        <v>0.0174595549362567</v>
      </c>
      <c r="Q91" s="24">
        <f t="shared" si="82"/>
        <v>0.00453948428342675</v>
      </c>
      <c r="R91" s="18">
        <f t="shared" si="83"/>
        <v>0.074022</v>
      </c>
      <c r="S91" s="25">
        <f t="shared" si="84"/>
        <v>0.0613261501097883</v>
      </c>
      <c r="T91" s="3">
        <v>0.01</v>
      </c>
      <c r="U91" s="26">
        <f t="shared" si="85"/>
        <v>0.000613261501097883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0.00610326150109788</v>
      </c>
      <c r="AU91" s="29">
        <f t="shared" si="89"/>
        <v>28.47</v>
      </c>
      <c r="AV91" s="1">
        <f t="shared" si="90"/>
        <v>0.26</v>
      </c>
      <c r="AW91" s="2">
        <f t="shared" si="91"/>
        <v>0.22</v>
      </c>
      <c r="AX91" s="1">
        <f t="shared" si="92"/>
        <v>66.591726805771</v>
      </c>
      <c r="AZ91" s="2">
        <f t="shared" si="93"/>
        <v>0.04</v>
      </c>
      <c r="BA91" s="1">
        <f t="shared" si="94"/>
        <v>12.1075866919584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6.00278089114286</v>
      </c>
      <c r="E92" s="20">
        <f t="shared" si="95"/>
        <v>4.53178251764516</v>
      </c>
      <c r="F92" s="16" t="s">
        <v>73</v>
      </c>
      <c r="G92" s="13">
        <v>3</v>
      </c>
      <c r="H92" s="18">
        <f t="shared" si="76"/>
        <v>6.00278089114286</v>
      </c>
      <c r="I92" s="18">
        <f t="shared" si="77"/>
        <v>279.152780891143</v>
      </c>
      <c r="J92" s="18">
        <f t="shared" si="78"/>
        <v>0.0375062533620876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0.827224161579279</v>
      </c>
      <c r="P92" s="18">
        <f t="shared" si="81"/>
        <v>0.0310260789914329</v>
      </c>
      <c r="Q92" s="24">
        <f t="shared" si="82"/>
        <v>0.00806678053777256</v>
      </c>
      <c r="R92" s="18">
        <f t="shared" si="83"/>
        <v>0.074022</v>
      </c>
      <c r="S92" s="25">
        <f t="shared" si="84"/>
        <v>0.108978148898605</v>
      </c>
      <c r="T92" s="3">
        <v>0.01</v>
      </c>
      <c r="U92" s="26">
        <f t="shared" si="85"/>
        <v>0.00108978148898605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0.00657978148898605</v>
      </c>
      <c r="AU92" s="29">
        <f t="shared" si="89"/>
        <v>28.47</v>
      </c>
      <c r="AV92" s="1">
        <f t="shared" si="90"/>
        <v>0.26</v>
      </c>
      <c r="AW92" s="2">
        <f t="shared" si="91"/>
        <v>0.22</v>
      </c>
      <c r="AX92" s="1">
        <f t="shared" si="92"/>
        <v>71.7909614846768</v>
      </c>
      <c r="AZ92" s="2">
        <f t="shared" si="93"/>
        <v>0.04</v>
      </c>
      <c r="BA92" s="1">
        <f t="shared" si="94"/>
        <v>13.052902088123</v>
      </c>
    </row>
    <row r="93" s="1" customFormat="1" spans="1:53">
      <c r="A93" s="13"/>
      <c r="B93" s="13"/>
      <c r="C93" s="16">
        <v>3</v>
      </c>
      <c r="D93" s="19">
        <v>10.8489941644194</v>
      </c>
      <c r="E93" s="20">
        <f t="shared" si="95"/>
        <v>6.00278089114286</v>
      </c>
      <c r="F93" s="16" t="s">
        <v>73</v>
      </c>
      <c r="G93" s="13">
        <v>4</v>
      </c>
      <c r="H93" s="18">
        <f t="shared" si="76"/>
        <v>10.8489941644194</v>
      </c>
      <c r="I93" s="18">
        <f t="shared" si="77"/>
        <v>283.998994164419</v>
      </c>
      <c r="J93" s="18">
        <f t="shared" si="78"/>
        <v>0.0680132828096055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1.08089808258785</v>
      </c>
      <c r="P93" s="18">
        <f t="shared" si="81"/>
        <v>0.0735154269794075</v>
      </c>
      <c r="Q93" s="24">
        <f t="shared" si="82"/>
        <v>0.0191140110146459</v>
      </c>
      <c r="R93" s="18">
        <f t="shared" si="83"/>
        <v>0.074022</v>
      </c>
      <c r="S93" s="25">
        <f t="shared" si="84"/>
        <v>0.258220677834238</v>
      </c>
      <c r="T93" s="3">
        <v>0.01</v>
      </c>
      <c r="U93" s="26">
        <f t="shared" si="85"/>
        <v>0.00258220677834238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0.00807220677834238</v>
      </c>
      <c r="AU93" s="29">
        <f t="shared" si="89"/>
        <v>28.47</v>
      </c>
      <c r="AV93" s="1">
        <f t="shared" si="90"/>
        <v>0.26</v>
      </c>
      <c r="AW93" s="2">
        <f t="shared" si="91"/>
        <v>0.22</v>
      </c>
      <c r="AX93" s="1">
        <f t="shared" si="92"/>
        <v>88.0745792075881</v>
      </c>
      <c r="AZ93" s="2">
        <f t="shared" si="93"/>
        <v>0.04</v>
      </c>
      <c r="BA93" s="1">
        <f t="shared" si="94"/>
        <v>16.0135598559251</v>
      </c>
    </row>
    <row r="94" s="1" customFormat="1" spans="1:53">
      <c r="A94" s="13"/>
      <c r="B94" s="13"/>
      <c r="C94" s="16">
        <v>4</v>
      </c>
      <c r="D94" s="19">
        <v>15.6492505803667</v>
      </c>
      <c r="E94" s="20">
        <f t="shared" si="95"/>
        <v>10.8489941644194</v>
      </c>
      <c r="F94" s="16" t="s">
        <v>73</v>
      </c>
      <c r="G94" s="13">
        <v>5</v>
      </c>
      <c r="H94" s="18">
        <f t="shared" si="76"/>
        <v>15.6492505803667</v>
      </c>
      <c r="I94" s="18">
        <f t="shared" si="77"/>
        <v>288.799250580367</v>
      </c>
      <c r="J94" s="18">
        <f t="shared" si="78"/>
        <v>0.120248679087777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0.957013522828017</v>
      </c>
      <c r="O94" s="18">
        <f t="shared" si="96"/>
        <v>0.335069132780422</v>
      </c>
      <c r="P94" s="18">
        <f t="shared" si="81"/>
        <v>0.0402916206199327</v>
      </c>
      <c r="Q94" s="24">
        <f t="shared" si="82"/>
        <v>0.0104758213611825</v>
      </c>
      <c r="R94" s="18">
        <f t="shared" si="83"/>
        <v>0.074022</v>
      </c>
      <c r="S94" s="25">
        <f t="shared" si="84"/>
        <v>0.141523079100571</v>
      </c>
      <c r="T94" s="3">
        <v>0.01</v>
      </c>
      <c r="U94" s="26">
        <f t="shared" si="85"/>
        <v>0.00141523079100571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0.0113652307910057</v>
      </c>
      <c r="AU94" s="29">
        <f t="shared" si="89"/>
        <v>28.47</v>
      </c>
      <c r="AV94" s="1">
        <f t="shared" si="90"/>
        <v>0.26</v>
      </c>
      <c r="AW94" s="2">
        <f t="shared" si="91"/>
        <v>0.22</v>
      </c>
      <c r="AX94" s="1">
        <f t="shared" si="92"/>
        <v>124.004246546383</v>
      </c>
      <c r="AZ94" s="2">
        <f t="shared" si="93"/>
        <v>0.04</v>
      </c>
      <c r="BA94" s="1">
        <f t="shared" si="94"/>
        <v>22.5462266447969</v>
      </c>
    </row>
    <row r="95" s="1" customFormat="1" spans="1:53">
      <c r="A95" s="13"/>
      <c r="B95" s="13"/>
      <c r="C95" s="16">
        <v>5</v>
      </c>
      <c r="D95" s="19">
        <v>21.6034585767742</v>
      </c>
      <c r="E95" s="20">
        <f t="shared" si="95"/>
        <v>15.6492505803667</v>
      </c>
      <c r="F95" s="16" t="s">
        <v>75</v>
      </c>
      <c r="G95" s="13">
        <v>6</v>
      </c>
      <c r="H95" s="18">
        <f t="shared" si="76"/>
        <v>21.6034585767742</v>
      </c>
      <c r="I95" s="18">
        <f t="shared" si="77"/>
        <v>294.753458576774</v>
      </c>
      <c r="J95" s="18">
        <f t="shared" si="78"/>
        <v>0.237607705000536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0.579477512160489</v>
      </c>
      <c r="P95" s="18">
        <f t="shared" si="81"/>
        <v>0.137688321763874</v>
      </c>
      <c r="Q95" s="24">
        <f t="shared" si="82"/>
        <v>0.0357989636586072</v>
      </c>
      <c r="R95" s="18">
        <f t="shared" si="83"/>
        <v>0.074022</v>
      </c>
      <c r="S95" s="25">
        <f t="shared" si="84"/>
        <v>0.483625998468121</v>
      </c>
      <c r="T95" s="3">
        <v>0.01</v>
      </c>
      <c r="U95" s="26">
        <f t="shared" si="85"/>
        <v>0.00483625998468121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0.0147862599846812</v>
      </c>
      <c r="AU95" s="29">
        <f t="shared" si="89"/>
        <v>28.47</v>
      </c>
      <c r="AV95" s="1">
        <f t="shared" si="90"/>
        <v>0.26</v>
      </c>
      <c r="AW95" s="2">
        <f t="shared" si="91"/>
        <v>0.22</v>
      </c>
      <c r="AX95" s="1">
        <f t="shared" si="92"/>
        <v>161.330558292787</v>
      </c>
      <c r="AZ95" s="2">
        <f t="shared" si="93"/>
        <v>0.04</v>
      </c>
      <c r="BA95" s="1">
        <f t="shared" si="94"/>
        <v>29.3328287805067</v>
      </c>
    </row>
    <row r="96" s="1" customFormat="1" spans="1:53">
      <c r="A96" s="13"/>
      <c r="B96" s="13"/>
      <c r="C96" s="16">
        <v>6</v>
      </c>
      <c r="D96" s="19">
        <v>24.4682252773333</v>
      </c>
      <c r="E96" s="20">
        <f t="shared" si="95"/>
        <v>21.6034585767742</v>
      </c>
      <c r="F96" s="16" t="s">
        <v>73</v>
      </c>
      <c r="G96" s="13">
        <v>7</v>
      </c>
      <c r="H96" s="18">
        <f t="shared" si="76"/>
        <v>24.4682252773333</v>
      </c>
      <c r="I96" s="18">
        <f t="shared" si="77"/>
        <v>297.618225277333</v>
      </c>
      <c r="J96" s="18">
        <f t="shared" si="78"/>
        <v>0.326552698958043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0.726489190396615</v>
      </c>
      <c r="P96" s="18">
        <f t="shared" si="81"/>
        <v>0.237237005887858</v>
      </c>
      <c r="Q96" s="24">
        <f t="shared" si="82"/>
        <v>0.0616816215308431</v>
      </c>
      <c r="R96" s="18">
        <f t="shared" si="83"/>
        <v>0.074022</v>
      </c>
      <c r="S96" s="25">
        <f t="shared" si="84"/>
        <v>0.833287691913798</v>
      </c>
      <c r="T96" s="3">
        <v>0.01</v>
      </c>
      <c r="U96" s="26">
        <f t="shared" si="85"/>
        <v>0.00833287691913798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0.023232876919138</v>
      </c>
      <c r="AU96" s="29">
        <f t="shared" si="89"/>
        <v>28.47</v>
      </c>
      <c r="AV96" s="1">
        <f t="shared" si="90"/>
        <v>0.26</v>
      </c>
      <c r="AW96" s="2">
        <f t="shared" si="91"/>
        <v>0.22</v>
      </c>
      <c r="AX96" s="1">
        <f t="shared" si="92"/>
        <v>253.490267856463</v>
      </c>
      <c r="AZ96" s="2">
        <f t="shared" si="93"/>
        <v>0.04</v>
      </c>
      <c r="BA96" s="1">
        <f t="shared" si="94"/>
        <v>46.089139610266</v>
      </c>
    </row>
    <row r="97" s="1" customFormat="1" spans="1:53">
      <c r="A97" s="13"/>
      <c r="B97" s="13"/>
      <c r="C97" s="16">
        <v>7</v>
      </c>
      <c r="D97" s="19">
        <v>26.2854283090323</v>
      </c>
      <c r="E97" s="20">
        <f t="shared" si="95"/>
        <v>24.4682252773333</v>
      </c>
      <c r="F97" s="16" t="s">
        <v>73</v>
      </c>
      <c r="G97" s="13">
        <v>8</v>
      </c>
      <c r="H97" s="18">
        <f t="shared" si="76"/>
        <v>26.2854283090323</v>
      </c>
      <c r="I97" s="18">
        <f t="shared" si="77"/>
        <v>299.435428309032</v>
      </c>
      <c r="J97" s="18">
        <f t="shared" si="78"/>
        <v>0.398272014084745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0.773952184508757</v>
      </c>
      <c r="P97" s="18">
        <f t="shared" si="81"/>
        <v>0.308243495329591</v>
      </c>
      <c r="Q97" s="24">
        <f t="shared" si="82"/>
        <v>0.0801433087856936</v>
      </c>
      <c r="R97" s="18">
        <f t="shared" si="83"/>
        <v>0.074022</v>
      </c>
      <c r="S97" s="25">
        <f t="shared" si="84"/>
        <v>1.0826958037569</v>
      </c>
      <c r="T97" s="3">
        <v>0.01</v>
      </c>
      <c r="U97" s="26">
        <f t="shared" si="85"/>
        <v>0.010826958037569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0.025726958037569</v>
      </c>
      <c r="AU97" s="29">
        <f t="shared" si="89"/>
        <v>28.47</v>
      </c>
      <c r="AV97" s="1">
        <f t="shared" si="90"/>
        <v>0.26</v>
      </c>
      <c r="AW97" s="2">
        <f t="shared" si="91"/>
        <v>0.22</v>
      </c>
      <c r="AX97" s="1">
        <f t="shared" si="92"/>
        <v>280.702794870112</v>
      </c>
      <c r="AZ97" s="2">
        <f t="shared" si="93"/>
        <v>0.04</v>
      </c>
      <c r="BA97" s="1">
        <f t="shared" si="94"/>
        <v>51.0368717945659</v>
      </c>
    </row>
    <row r="98" s="1" customFormat="1" spans="1:53">
      <c r="A98" s="13"/>
      <c r="B98" s="13"/>
      <c r="C98" s="16">
        <v>8</v>
      </c>
      <c r="D98" s="19">
        <v>26.6011333848387</v>
      </c>
      <c r="E98" s="20">
        <f t="shared" si="95"/>
        <v>26.2854283090323</v>
      </c>
      <c r="F98" s="16" t="s">
        <v>73</v>
      </c>
      <c r="G98" s="13">
        <v>9</v>
      </c>
      <c r="H98" s="18">
        <f t="shared" si="76"/>
        <v>26.6011333848387</v>
      </c>
      <c r="I98" s="18">
        <f t="shared" si="77"/>
        <v>299.751133384839</v>
      </c>
      <c r="J98" s="18">
        <f t="shared" si="78"/>
        <v>0.412148233308444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0.750408689179166</v>
      </c>
      <c r="P98" s="18">
        <f t="shared" si="81"/>
        <v>0.309279615504499</v>
      </c>
      <c r="Q98" s="24">
        <f t="shared" si="82"/>
        <v>0.0804127000311696</v>
      </c>
      <c r="R98" s="18">
        <f t="shared" si="83"/>
        <v>0.074022</v>
      </c>
      <c r="S98" s="25">
        <f t="shared" si="84"/>
        <v>1.08633514402704</v>
      </c>
      <c r="T98" s="3">
        <v>0.01</v>
      </c>
      <c r="U98" s="26">
        <f t="shared" si="85"/>
        <v>0.0108633514402704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0.0257633514402704</v>
      </c>
      <c r="AU98" s="29">
        <f t="shared" si="89"/>
        <v>28.47</v>
      </c>
      <c r="AV98" s="1">
        <f t="shared" si="90"/>
        <v>0.26</v>
      </c>
      <c r="AW98" s="2">
        <f t="shared" si="91"/>
        <v>0.22</v>
      </c>
      <c r="AX98" s="1">
        <f t="shared" si="92"/>
        <v>281.099877565944</v>
      </c>
      <c r="AZ98" s="2">
        <f t="shared" si="93"/>
        <v>0.04</v>
      </c>
      <c r="BA98" s="1">
        <f t="shared" si="94"/>
        <v>51.1090686483535</v>
      </c>
    </row>
    <row r="99" s="1" customFormat="1" spans="1:53">
      <c r="A99" s="13"/>
      <c r="B99" s="13"/>
      <c r="C99" s="16">
        <v>9</v>
      </c>
      <c r="D99" s="19">
        <v>22.751825147</v>
      </c>
      <c r="E99" s="20">
        <f t="shared" si="95"/>
        <v>26.6011333848387</v>
      </c>
      <c r="F99" s="16" t="s">
        <v>73</v>
      </c>
      <c r="G99" s="13">
        <v>10</v>
      </c>
      <c r="H99" s="18">
        <f t="shared" si="76"/>
        <v>22.751825147</v>
      </c>
      <c r="I99" s="18">
        <f t="shared" si="77"/>
        <v>295.901825147</v>
      </c>
      <c r="J99" s="18">
        <f t="shared" si="78"/>
        <v>0.270107904441591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0.725829073674668</v>
      </c>
      <c r="P99" s="18">
        <f t="shared" si="81"/>
        <v>0.196052170073046</v>
      </c>
      <c r="Q99" s="24">
        <f t="shared" si="82"/>
        <v>0.0509735642189919</v>
      </c>
      <c r="R99" s="18">
        <f t="shared" si="83"/>
        <v>0.074022</v>
      </c>
      <c r="S99" s="25">
        <f t="shared" si="84"/>
        <v>0.688627221893381</v>
      </c>
      <c r="T99" s="3">
        <v>0.01</v>
      </c>
      <c r="U99" s="26">
        <f t="shared" si="85"/>
        <v>0.00688627221893381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0.0168362722189338</v>
      </c>
      <c r="AU99" s="29">
        <f t="shared" si="89"/>
        <v>28.47</v>
      </c>
      <c r="AV99" s="1">
        <f t="shared" si="90"/>
        <v>0.26</v>
      </c>
      <c r="AW99" s="2">
        <f t="shared" si="91"/>
        <v>0.22</v>
      </c>
      <c r="AX99" s="1">
        <f t="shared" si="92"/>
        <v>183.697919518794</v>
      </c>
      <c r="AZ99" s="2">
        <f t="shared" si="93"/>
        <v>0.04</v>
      </c>
      <c r="BA99" s="1">
        <f t="shared" si="94"/>
        <v>33.3996217306898</v>
      </c>
    </row>
    <row r="100" s="1" customFormat="1" spans="1:53">
      <c r="A100" s="13"/>
      <c r="B100" s="13"/>
      <c r="C100" s="16">
        <v>10</v>
      </c>
      <c r="D100" s="19">
        <v>17.7642595790323</v>
      </c>
      <c r="E100" s="20">
        <f t="shared" si="95"/>
        <v>22.751825147</v>
      </c>
      <c r="F100" s="16" t="s">
        <v>73</v>
      </c>
      <c r="G100" s="13">
        <v>11</v>
      </c>
      <c r="H100" s="18">
        <f t="shared" si="76"/>
        <v>17.7642595790323</v>
      </c>
      <c r="I100" s="18">
        <f t="shared" si="77"/>
        <v>290.914259579032</v>
      </c>
      <c r="J100" s="18">
        <f t="shared" si="78"/>
        <v>0.153649685914785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0.503288058421541</v>
      </c>
      <c r="O100" s="18">
        <f t="shared" si="96"/>
        <v>0.311188845180081</v>
      </c>
      <c r="P100" s="18">
        <f t="shared" si="81"/>
        <v>0.0478140683221041</v>
      </c>
      <c r="Q100" s="24">
        <f t="shared" si="82"/>
        <v>0.0124316577637471</v>
      </c>
      <c r="R100" s="18">
        <f t="shared" si="83"/>
        <v>0.074022</v>
      </c>
      <c r="S100" s="25">
        <f t="shared" si="84"/>
        <v>0.167945445458743</v>
      </c>
      <c r="T100" s="3">
        <v>0.01</v>
      </c>
      <c r="U100" s="26">
        <f t="shared" si="85"/>
        <v>0.00167945445458743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0.0116294544545874</v>
      </c>
      <c r="AU100" s="29">
        <f t="shared" si="89"/>
        <v>28.47</v>
      </c>
      <c r="AV100" s="1">
        <f t="shared" si="90"/>
        <v>0.26</v>
      </c>
      <c r="AW100" s="2">
        <f t="shared" si="91"/>
        <v>0.22</v>
      </c>
      <c r="AX100" s="1">
        <f t="shared" si="92"/>
        <v>126.887149403763</v>
      </c>
      <c r="AZ100" s="2">
        <f t="shared" si="93"/>
        <v>0.04</v>
      </c>
      <c r="BA100" s="1">
        <f t="shared" si="94"/>
        <v>23.0703908006842</v>
      </c>
    </row>
    <row r="101" s="1" customFormat="1" spans="1:54">
      <c r="A101" s="13"/>
      <c r="B101" s="13"/>
      <c r="C101" s="16">
        <v>11</v>
      </c>
      <c r="D101" s="19">
        <v>10.2403719866333</v>
      </c>
      <c r="E101" s="20">
        <f t="shared" si="95"/>
        <v>17.7642595790323</v>
      </c>
      <c r="F101" s="16" t="s">
        <v>75</v>
      </c>
      <c r="G101" s="13">
        <v>12</v>
      </c>
      <c r="H101" s="18">
        <f t="shared" si="76"/>
        <v>10.2403719866333</v>
      </c>
      <c r="I101" s="18">
        <f t="shared" si="77"/>
        <v>283.390371986633</v>
      </c>
      <c r="J101" s="18">
        <f t="shared" si="78"/>
        <v>0.0631853114957675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0.548074776857977</v>
      </c>
      <c r="P101" s="18">
        <f t="shared" si="81"/>
        <v>0.0346302754987445</v>
      </c>
      <c r="Q101" s="24">
        <f t="shared" si="82"/>
        <v>0.00900387162967358</v>
      </c>
      <c r="R101" s="18">
        <f t="shared" si="83"/>
        <v>0.074022</v>
      </c>
      <c r="S101" s="25">
        <f t="shared" si="84"/>
        <v>0.12163777835878</v>
      </c>
      <c r="T101" s="3">
        <v>0.01</v>
      </c>
      <c r="U101" s="26">
        <f t="shared" si="85"/>
        <v>0.0012163777835878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0.0067063777835878</v>
      </c>
      <c r="AU101" s="29">
        <f t="shared" si="89"/>
        <v>28.47</v>
      </c>
      <c r="AV101" s="1">
        <f t="shared" si="90"/>
        <v>0.26</v>
      </c>
      <c r="AW101" s="2">
        <f t="shared" si="91"/>
        <v>0.22</v>
      </c>
      <c r="AX101" s="1">
        <f t="shared" si="92"/>
        <v>73.1722337541389</v>
      </c>
      <c r="AY101" s="1">
        <f>SUM(AX90:AX101)</f>
        <v>1823.01389764901</v>
      </c>
      <c r="AZ101" s="2">
        <f t="shared" si="93"/>
        <v>0.04</v>
      </c>
      <c r="BA101" s="1">
        <f t="shared" si="94"/>
        <v>13.3040425007525</v>
      </c>
      <c r="BB101" s="1">
        <f>SUM(BA90:BA101)</f>
        <v>331.45707229982</v>
      </c>
    </row>
    <row r="102" s="1" customFormat="1" spans="1:46">
      <c r="A102" s="13"/>
      <c r="B102" s="13"/>
      <c r="C102" s="16">
        <v>12</v>
      </c>
      <c r="D102" s="19">
        <v>5.39310437816129</v>
      </c>
      <c r="E102" s="20">
        <f t="shared" si="95"/>
        <v>10.2403719866333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42" sqref="AT42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53.5944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212.317808219178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2040.38877459975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2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61146315.7362304</v>
      </c>
      <c r="J14" s="14" t="s">
        <v>22</v>
      </c>
      <c r="K14" s="14">
        <f>I14/(10000*1000)</f>
        <v>6.11463157362304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41330854.9315068</v>
      </c>
      <c r="J15" s="14" t="s">
        <v>22</v>
      </c>
      <c r="K15" s="14">
        <f>I15/(10000*1000)</f>
        <v>4.13308549315068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10</v>
      </c>
      <c r="E27" s="16"/>
      <c r="F27" s="16"/>
      <c r="G27" s="13">
        <v>1</v>
      </c>
      <c r="H27" s="18">
        <f t="shared" ref="H27:H38" si="0">E28</f>
        <v>10</v>
      </c>
      <c r="I27" s="18">
        <f t="shared" ref="I27:I38" si="1">H27+273.15</f>
        <v>283.15</v>
      </c>
      <c r="J27" s="18">
        <f t="shared" ref="J27:J38" si="2">EXP(($C$16*(I27-$C$14))/($C$17*I27*$C$14))</f>
        <v>0.0613689768727766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0.0684359895923133</v>
      </c>
      <c r="Q27" s="24">
        <f t="shared" ref="Q27:Q38" si="6">P27*$B$29</f>
        <v>0.00821231875107759</v>
      </c>
      <c r="R27" s="18">
        <f t="shared" ref="R27:R38" si="7">L27*$B$29</f>
        <v>0.133818733333333</v>
      </c>
      <c r="S27" s="25">
        <f t="shared" ref="S27:S38" si="8">Q27/R27</f>
        <v>0.0613689768727766</v>
      </c>
      <c r="T27" s="3">
        <v>0.01</v>
      </c>
      <c r="U27" s="26">
        <f t="shared" ref="U27:U38" si="9">S27*T27</f>
        <v>0.000613689768727766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0.0300636897687278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4.4662</v>
      </c>
      <c r="AU27" s="1">
        <f t="shared" ref="AU27:AU38" si="17">AT27*10000*AS27*0.67*AR27*AQ27</f>
        <v>12038.4941455079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9.78650431874194</v>
      </c>
      <c r="E28" s="20">
        <f t="shared" ref="E28:E39" si="18">D27</f>
        <v>10</v>
      </c>
      <c r="F28" s="16" t="s">
        <v>73</v>
      </c>
      <c r="G28" s="13">
        <v>2</v>
      </c>
      <c r="H28" s="18">
        <f t="shared" si="0"/>
        <v>9.78650431874194</v>
      </c>
      <c r="I28" s="18">
        <f t="shared" si="1"/>
        <v>282.936504318742</v>
      </c>
      <c r="J28" s="18">
        <f t="shared" si="2"/>
        <v>0.0597970733094878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2.16187623262991</v>
      </c>
      <c r="P28" s="18">
        <f t="shared" si="5"/>
        <v>0.12927387156861</v>
      </c>
      <c r="Q28" s="24">
        <f t="shared" si="6"/>
        <v>0.0155128645882332</v>
      </c>
      <c r="R28" s="18">
        <f t="shared" si="7"/>
        <v>0.133818733333333</v>
      </c>
      <c r="S28" s="25">
        <f t="shared" si="8"/>
        <v>0.115924461409986</v>
      </c>
      <c r="T28" s="3">
        <v>0.01</v>
      </c>
      <c r="U28" s="26">
        <f t="shared" si="9"/>
        <v>0.00115924461409986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0.0230592446140999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4.4662</v>
      </c>
      <c r="AU28" s="1">
        <f t="shared" si="17"/>
        <v>9233.68300505262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11.8355969455714</v>
      </c>
      <c r="E29" s="20">
        <f t="shared" si="18"/>
        <v>9.78650431874194</v>
      </c>
      <c r="F29" s="16" t="s">
        <v>73</v>
      </c>
      <c r="G29" s="13">
        <v>3</v>
      </c>
      <c r="H29" s="18">
        <f t="shared" si="0"/>
        <v>11.8355969455714</v>
      </c>
      <c r="I29" s="18">
        <f t="shared" si="1"/>
        <v>284.985596945571</v>
      </c>
      <c r="J29" s="18">
        <f t="shared" si="2"/>
        <v>0.0765844600580616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3.14775847217241</v>
      </c>
      <c r="P29" s="18">
        <f t="shared" si="5"/>
        <v>0.241069382984513</v>
      </c>
      <c r="Q29" s="24">
        <f t="shared" si="6"/>
        <v>0.0289283259581416</v>
      </c>
      <c r="R29" s="18">
        <f t="shared" si="7"/>
        <v>0.133818733333333</v>
      </c>
      <c r="S29" s="25">
        <f t="shared" si="8"/>
        <v>0.216175457931462</v>
      </c>
      <c r="T29" s="3">
        <v>0.01</v>
      </c>
      <c r="U29" s="26">
        <f t="shared" si="9"/>
        <v>0.00216175457931462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0.0240617545793146</v>
      </c>
      <c r="AR29" s="29">
        <f t="shared" si="15"/>
        <v>111.515611111111</v>
      </c>
      <c r="AS29" s="1">
        <f t="shared" si="16"/>
        <v>0.12</v>
      </c>
      <c r="AT29" s="2">
        <f t="shared" si="20"/>
        <v>4.4662</v>
      </c>
      <c r="AU29" s="1">
        <f t="shared" si="17"/>
        <v>9635.12109997353</v>
      </c>
    </row>
    <row r="30" s="1" customFormat="1" spans="1:47">
      <c r="A30" s="13"/>
      <c r="B30" s="13"/>
      <c r="C30" s="16">
        <v>3</v>
      </c>
      <c r="D30" s="19">
        <v>14.5960100358065</v>
      </c>
      <c r="E30" s="20">
        <f t="shared" si="18"/>
        <v>11.8355969455714</v>
      </c>
      <c r="F30" s="16" t="s">
        <v>73</v>
      </c>
      <c r="G30" s="13">
        <v>4</v>
      </c>
      <c r="H30" s="18">
        <f t="shared" si="0"/>
        <v>14.5960100358065</v>
      </c>
      <c r="I30" s="18">
        <f t="shared" si="1"/>
        <v>287.746010035806</v>
      </c>
      <c r="J30" s="18">
        <f t="shared" si="2"/>
        <v>0.106288324635846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4.02184520029901</v>
      </c>
      <c r="P30" s="18">
        <f t="shared" si="5"/>
        <v>0.4274751882845</v>
      </c>
      <c r="Q30" s="24">
        <f t="shared" si="6"/>
        <v>0.05129702259414</v>
      </c>
      <c r="R30" s="18">
        <f t="shared" si="7"/>
        <v>0.133818733333333</v>
      </c>
      <c r="S30" s="25">
        <f t="shared" si="8"/>
        <v>0.383332148768458</v>
      </c>
      <c r="T30" s="3">
        <v>0.01</v>
      </c>
      <c r="U30" s="26">
        <f t="shared" si="9"/>
        <v>0.00383332148768458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0.0332833214876846</v>
      </c>
      <c r="AR30" s="29">
        <f t="shared" si="15"/>
        <v>111.515611111111</v>
      </c>
      <c r="AS30" s="1">
        <f t="shared" si="16"/>
        <v>0.12</v>
      </c>
      <c r="AT30" s="2">
        <f t="shared" si="20"/>
        <v>4.4662</v>
      </c>
      <c r="AU30" s="1">
        <f t="shared" si="17"/>
        <v>13327.7410043439</v>
      </c>
    </row>
    <row r="31" s="1" customFormat="1" spans="1:47">
      <c r="A31" s="13"/>
      <c r="B31" s="13"/>
      <c r="C31" s="16">
        <v>4</v>
      </c>
      <c r="D31" s="19">
        <v>19.092687557</v>
      </c>
      <c r="E31" s="20">
        <f t="shared" si="18"/>
        <v>14.5960100358065</v>
      </c>
      <c r="F31" s="16" t="s">
        <v>73</v>
      </c>
      <c r="G31" s="13">
        <v>5</v>
      </c>
      <c r="H31" s="18">
        <f t="shared" si="0"/>
        <v>19.092687557</v>
      </c>
      <c r="I31" s="18">
        <f t="shared" si="1"/>
        <v>292.242687557</v>
      </c>
      <c r="J31" s="18">
        <f t="shared" si="2"/>
        <v>0.17889800541611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3.41465151141378</v>
      </c>
      <c r="O31" s="18">
        <f t="shared" si="19"/>
        <v>1.29487461171184</v>
      </c>
      <c r="P31" s="18">
        <f t="shared" si="5"/>
        <v>0.231650485299208</v>
      </c>
      <c r="Q31" s="24">
        <f t="shared" si="6"/>
        <v>0.0277980582359049</v>
      </c>
      <c r="R31" s="18">
        <f t="shared" si="7"/>
        <v>0.133818733333333</v>
      </c>
      <c r="S31" s="25">
        <f t="shared" si="8"/>
        <v>0.207729198621704</v>
      </c>
      <c r="T31" s="3">
        <v>0.01</v>
      </c>
      <c r="U31" s="26">
        <f t="shared" si="9"/>
        <v>0.00207729198621704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0.031527291986217</v>
      </c>
      <c r="AR31" s="29">
        <f t="shared" si="15"/>
        <v>111.515611111111</v>
      </c>
      <c r="AS31" s="1">
        <f t="shared" si="16"/>
        <v>0.12</v>
      </c>
      <c r="AT31" s="2">
        <f t="shared" si="20"/>
        <v>4.4662</v>
      </c>
      <c r="AU31" s="1">
        <f t="shared" si="17"/>
        <v>12624.5688044117</v>
      </c>
    </row>
    <row r="32" s="1" customFormat="1" spans="1:47">
      <c r="A32" s="13"/>
      <c r="B32" s="13"/>
      <c r="C32" s="16">
        <v>5</v>
      </c>
      <c r="D32" s="19">
        <v>22.5230620948387</v>
      </c>
      <c r="E32" s="20">
        <f t="shared" si="18"/>
        <v>19.092687557</v>
      </c>
      <c r="F32" s="16" t="s">
        <v>75</v>
      </c>
      <c r="G32" s="13">
        <v>6</v>
      </c>
      <c r="H32" s="18">
        <f t="shared" si="0"/>
        <v>22.5230620948387</v>
      </c>
      <c r="I32" s="18">
        <f t="shared" si="1"/>
        <v>295.673062094839</v>
      </c>
      <c r="J32" s="18">
        <f t="shared" si="2"/>
        <v>0.263318011867348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2.17838023752374</v>
      </c>
      <c r="P32" s="18">
        <f t="shared" si="5"/>
        <v>0.573606753235873</v>
      </c>
      <c r="Q32" s="24">
        <f t="shared" si="6"/>
        <v>0.0688328103883047</v>
      </c>
      <c r="R32" s="18">
        <f t="shared" si="7"/>
        <v>0.133818733333333</v>
      </c>
      <c r="S32" s="25">
        <f t="shared" si="8"/>
        <v>0.514373501181235</v>
      </c>
      <c r="T32" s="3">
        <v>0.01</v>
      </c>
      <c r="U32" s="26">
        <f t="shared" si="9"/>
        <v>0.00514373501181235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0.0345937350118124</v>
      </c>
      <c r="AR32" s="29">
        <f t="shared" si="15"/>
        <v>111.515611111111</v>
      </c>
      <c r="AS32" s="1">
        <f t="shared" si="16"/>
        <v>0.12</v>
      </c>
      <c r="AT32" s="2">
        <f t="shared" si="20"/>
        <v>4.4662</v>
      </c>
      <c r="AU32" s="1">
        <f t="shared" si="17"/>
        <v>13852.4738518341</v>
      </c>
    </row>
    <row r="33" s="1" customFormat="1" spans="1:47">
      <c r="A33" s="13"/>
      <c r="B33" s="13"/>
      <c r="C33" s="16">
        <v>6</v>
      </c>
      <c r="D33" s="19">
        <v>26.5935370256667</v>
      </c>
      <c r="E33" s="20">
        <f t="shared" si="18"/>
        <v>22.5230620948387</v>
      </c>
      <c r="F33" s="16" t="s">
        <v>73</v>
      </c>
      <c r="G33" s="13">
        <v>7</v>
      </c>
      <c r="H33" s="18">
        <f t="shared" si="0"/>
        <v>26.5935370256667</v>
      </c>
      <c r="I33" s="18">
        <f t="shared" si="1"/>
        <v>299.743537025667</v>
      </c>
      <c r="J33" s="18">
        <f t="shared" si="2"/>
        <v>0.411809088408221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2.71992959539898</v>
      </c>
      <c r="P33" s="18">
        <f t="shared" si="5"/>
        <v>1.12009172721579</v>
      </c>
      <c r="Q33" s="24">
        <f t="shared" si="6"/>
        <v>0.134411007265895</v>
      </c>
      <c r="R33" s="18">
        <f t="shared" si="7"/>
        <v>0.133818733333333</v>
      </c>
      <c r="S33" s="25">
        <f t="shared" si="8"/>
        <v>1.0044259418529</v>
      </c>
      <c r="T33" s="3">
        <v>0.01</v>
      </c>
      <c r="U33" s="26">
        <f t="shared" si="9"/>
        <v>0.010044259418529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0.044944259418529</v>
      </c>
      <c r="AR33" s="29">
        <f t="shared" si="15"/>
        <v>111.515611111111</v>
      </c>
      <c r="AS33" s="1">
        <f t="shared" si="16"/>
        <v>0.12</v>
      </c>
      <c r="AT33" s="2">
        <f t="shared" si="20"/>
        <v>4.4662</v>
      </c>
      <c r="AU33" s="1">
        <f t="shared" si="17"/>
        <v>17997.1656189375</v>
      </c>
    </row>
    <row r="34" s="1" customFormat="1" spans="1:47">
      <c r="A34" s="13"/>
      <c r="B34" s="13"/>
      <c r="C34" s="16">
        <v>7</v>
      </c>
      <c r="D34" s="19">
        <v>26.3647802409677</v>
      </c>
      <c r="E34" s="20">
        <f t="shared" si="18"/>
        <v>26.5935370256667</v>
      </c>
      <c r="F34" s="16" t="s">
        <v>73</v>
      </c>
      <c r="G34" s="13">
        <v>8</v>
      </c>
      <c r="H34" s="18">
        <f t="shared" si="0"/>
        <v>26.3647802409677</v>
      </c>
      <c r="I34" s="18">
        <f t="shared" si="1"/>
        <v>299.514780240968</v>
      </c>
      <c r="J34" s="18">
        <f t="shared" si="2"/>
        <v>0.401717922012525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2.7149939792943</v>
      </c>
      <c r="P34" s="18">
        <f t="shared" si="5"/>
        <v>1.09066173963862</v>
      </c>
      <c r="Q34" s="24">
        <f t="shared" si="6"/>
        <v>0.130879408756634</v>
      </c>
      <c r="R34" s="18">
        <f t="shared" si="7"/>
        <v>0.133818733333333</v>
      </c>
      <c r="S34" s="25">
        <f t="shared" si="8"/>
        <v>0.978035029151133</v>
      </c>
      <c r="T34" s="3">
        <v>0.01</v>
      </c>
      <c r="U34" s="26">
        <f t="shared" si="9"/>
        <v>0.00978035029151133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0.0446803502915113</v>
      </c>
      <c r="AR34" s="29">
        <f t="shared" si="15"/>
        <v>111.515611111111</v>
      </c>
      <c r="AS34" s="1">
        <f t="shared" si="16"/>
        <v>0.12</v>
      </c>
      <c r="AT34" s="2">
        <f t="shared" si="20"/>
        <v>4.4662</v>
      </c>
      <c r="AU34" s="1">
        <f t="shared" si="17"/>
        <v>17891.4876896817</v>
      </c>
    </row>
    <row r="35" s="1" customFormat="1" spans="1:47">
      <c r="A35" s="13"/>
      <c r="B35" s="13"/>
      <c r="C35" s="16">
        <v>8</v>
      </c>
      <c r="D35" s="19">
        <v>26.1322794190323</v>
      </c>
      <c r="E35" s="20">
        <f t="shared" si="18"/>
        <v>26.3647802409677</v>
      </c>
      <c r="F35" s="16" t="s">
        <v>73</v>
      </c>
      <c r="G35" s="13">
        <v>9</v>
      </c>
      <c r="H35" s="18">
        <f t="shared" si="0"/>
        <v>26.1322794190323</v>
      </c>
      <c r="I35" s="18">
        <f t="shared" si="1"/>
        <v>299.282279419032</v>
      </c>
      <c r="J35" s="18">
        <f t="shared" si="2"/>
        <v>0.391699720308899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2.73948835076679</v>
      </c>
      <c r="P35" s="18">
        <f t="shared" si="5"/>
        <v>1.07305682078484</v>
      </c>
      <c r="Q35" s="24">
        <f t="shared" si="6"/>
        <v>0.12876681849418</v>
      </c>
      <c r="R35" s="18">
        <f t="shared" si="7"/>
        <v>0.133818733333333</v>
      </c>
      <c r="S35" s="25">
        <f t="shared" si="8"/>
        <v>0.962248074590805</v>
      </c>
      <c r="T35" s="3">
        <v>0.01</v>
      </c>
      <c r="U35" s="26">
        <f t="shared" si="9"/>
        <v>0.00962248074590805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0.0445224807459081</v>
      </c>
      <c r="AR35" s="29">
        <f t="shared" si="15"/>
        <v>111.515611111111</v>
      </c>
      <c r="AS35" s="1">
        <f t="shared" si="16"/>
        <v>0.12</v>
      </c>
      <c r="AT35" s="2">
        <f t="shared" si="20"/>
        <v>4.4662</v>
      </c>
      <c r="AU35" s="1">
        <f t="shared" si="17"/>
        <v>17828.2715104595</v>
      </c>
    </row>
    <row r="36" s="1" customFormat="1" spans="1:47">
      <c r="A36" s="13"/>
      <c r="B36" s="13"/>
      <c r="C36" s="16">
        <v>9</v>
      </c>
      <c r="D36" s="19">
        <v>24.0249967786667</v>
      </c>
      <c r="E36" s="20">
        <f t="shared" si="18"/>
        <v>26.1322794190323</v>
      </c>
      <c r="F36" s="16" t="s">
        <v>73</v>
      </c>
      <c r="G36" s="13">
        <v>10</v>
      </c>
      <c r="H36" s="18">
        <f t="shared" si="0"/>
        <v>24.0249967786667</v>
      </c>
      <c r="I36" s="18">
        <f t="shared" si="1"/>
        <v>297.174996778667</v>
      </c>
      <c r="J36" s="18">
        <f t="shared" si="2"/>
        <v>0.311001194730584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2.78158764109306</v>
      </c>
      <c r="P36" s="18">
        <f t="shared" si="5"/>
        <v>0.865077079627769</v>
      </c>
      <c r="Q36" s="24">
        <f t="shared" si="6"/>
        <v>0.103809249555332</v>
      </c>
      <c r="R36" s="18">
        <f t="shared" si="7"/>
        <v>0.133818733333333</v>
      </c>
      <c r="S36" s="25">
        <f t="shared" si="8"/>
        <v>0.775745271005895</v>
      </c>
      <c r="T36" s="3">
        <v>0.01</v>
      </c>
      <c r="U36" s="26">
        <f t="shared" si="9"/>
        <v>0.00775745271005895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0.0372074527100589</v>
      </c>
      <c r="AR36" s="29">
        <f t="shared" si="15"/>
        <v>111.515611111111</v>
      </c>
      <c r="AS36" s="1">
        <f t="shared" si="16"/>
        <v>0.12</v>
      </c>
      <c r="AT36" s="2">
        <f t="shared" si="20"/>
        <v>4.4662</v>
      </c>
      <c r="AU36" s="1">
        <f t="shared" si="17"/>
        <v>14899.0927283063</v>
      </c>
    </row>
    <row r="37" s="1" customFormat="1" spans="1:47">
      <c r="A37" s="13"/>
      <c r="B37" s="13"/>
      <c r="C37" s="16">
        <v>10</v>
      </c>
      <c r="D37" s="19">
        <v>21.0486348129032</v>
      </c>
      <c r="E37" s="20">
        <f t="shared" si="18"/>
        <v>24.0249967786667</v>
      </c>
      <c r="F37" s="16" t="s">
        <v>73</v>
      </c>
      <c r="G37" s="13">
        <v>11</v>
      </c>
      <c r="H37" s="18">
        <f t="shared" si="0"/>
        <v>21.0486348129032</v>
      </c>
      <c r="I37" s="18">
        <f t="shared" si="1"/>
        <v>294.198634812903</v>
      </c>
      <c r="J37" s="18">
        <f t="shared" si="2"/>
        <v>0.223256966459326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1.82068503339203</v>
      </c>
      <c r="O37" s="18">
        <f t="shared" si="19"/>
        <v>1.21098163918438</v>
      </c>
      <c r="P37" s="18">
        <f t="shared" si="5"/>
        <v>0.270360087202246</v>
      </c>
      <c r="Q37" s="24">
        <f t="shared" si="6"/>
        <v>0.0324432104642695</v>
      </c>
      <c r="R37" s="18">
        <f t="shared" si="7"/>
        <v>0.133818733333333</v>
      </c>
      <c r="S37" s="25">
        <f t="shared" si="8"/>
        <v>0.24244147030936</v>
      </c>
      <c r="T37" s="3">
        <v>0.01</v>
      </c>
      <c r="U37" s="26">
        <f t="shared" si="9"/>
        <v>0.0024244147030936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0.0318744147030936</v>
      </c>
      <c r="AR37" s="29">
        <f t="shared" si="15"/>
        <v>111.515611111111</v>
      </c>
      <c r="AS37" s="1">
        <f t="shared" si="16"/>
        <v>0.12</v>
      </c>
      <c r="AT37" s="2">
        <f t="shared" si="20"/>
        <v>4.4662</v>
      </c>
      <c r="AU37" s="1">
        <f t="shared" si="17"/>
        <v>12763.5682029233</v>
      </c>
    </row>
    <row r="38" s="1" customFormat="1" spans="1:48">
      <c r="A38" s="13"/>
      <c r="B38" s="13"/>
      <c r="C38" s="16">
        <v>11</v>
      </c>
      <c r="D38" s="19">
        <v>17.5790574515</v>
      </c>
      <c r="E38" s="20">
        <f t="shared" si="18"/>
        <v>21.0486348129032</v>
      </c>
      <c r="F38" s="16" t="s">
        <v>75</v>
      </c>
      <c r="G38" s="13">
        <v>12</v>
      </c>
      <c r="H38" s="18">
        <f t="shared" si="0"/>
        <v>17.5790574515</v>
      </c>
      <c r="I38" s="18">
        <f t="shared" si="1"/>
        <v>290.7290574515</v>
      </c>
      <c r="J38" s="18">
        <f t="shared" si="2"/>
        <v>0.150408392214371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2.05577766309324</v>
      </c>
      <c r="P38" s="18">
        <f t="shared" si="5"/>
        <v>0.309206213056071</v>
      </c>
      <c r="Q38" s="24">
        <f t="shared" si="6"/>
        <v>0.0371047455667286</v>
      </c>
      <c r="R38" s="18">
        <f t="shared" si="7"/>
        <v>0.133818733333333</v>
      </c>
      <c r="S38" s="25">
        <f t="shared" si="8"/>
        <v>0.277276167861365</v>
      </c>
      <c r="T38" s="3">
        <v>0.01</v>
      </c>
      <c r="U38" s="26">
        <f t="shared" si="9"/>
        <v>0.00277276167861365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0.0265727616786136</v>
      </c>
      <c r="AR38" s="29">
        <f t="shared" si="15"/>
        <v>111.515611111111</v>
      </c>
      <c r="AS38" s="1">
        <f t="shared" si="16"/>
        <v>0.12</v>
      </c>
      <c r="AT38" s="2">
        <f t="shared" si="20"/>
        <v>4.4662</v>
      </c>
      <c r="AU38" s="1">
        <f t="shared" si="17"/>
        <v>10640.6112609212</v>
      </c>
      <c r="AV38" s="1">
        <f>SUM(AU27:AU38)</f>
        <v>162732.278922353</v>
      </c>
    </row>
    <row r="39" s="1" customFormat="1" spans="1:46">
      <c r="A39" s="13"/>
      <c r="B39" s="13"/>
      <c r="C39" s="16">
        <v>12</v>
      </c>
      <c r="D39" s="19">
        <v>11.6550159705806</v>
      </c>
      <c r="E39" s="20">
        <f t="shared" si="18"/>
        <v>17.5790574515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10</v>
      </c>
      <c r="E42" s="16"/>
      <c r="F42" s="16"/>
      <c r="G42" s="13">
        <v>1</v>
      </c>
      <c r="H42" s="18">
        <f t="shared" ref="H42:H53" si="21">E43</f>
        <v>10</v>
      </c>
      <c r="I42" s="18">
        <f t="shared" ref="I42:I53" si="22">H42+273.15</f>
        <v>283.15</v>
      </c>
      <c r="J42" s="18">
        <f t="shared" ref="J42:J53" si="23">EXP(($C$16*(I42-$C$14))/($C$17*I42*$C$14))</f>
        <v>0.0613689768727766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0.00473099835313992</v>
      </c>
      <c r="Q42" s="24">
        <f t="shared" ref="Q42:Q53" si="27">P42*$B$44</f>
        <v>0.00061502978590819</v>
      </c>
      <c r="R42" s="18">
        <f t="shared" ref="R42:R53" si="28">L42*$B$44</f>
        <v>0.0100218354166667</v>
      </c>
      <c r="S42" s="25">
        <f t="shared" ref="S42:S53" si="29">Q42/R42</f>
        <v>0.0613689768727766</v>
      </c>
      <c r="T42" s="3">
        <v>0.01</v>
      </c>
      <c r="U42" s="26">
        <f t="shared" ref="U42:U53" si="30">S42*T42</f>
        <v>0.000613689768727766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0.0277136897687278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17.6931506849315</v>
      </c>
      <c r="AU42" s="1">
        <f t="shared" ref="AU42:AU53" si="37">AT42*10000*AS42*0.67*AR42*AQ42</f>
        <v>3292.46825487539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9.78650431874194</v>
      </c>
      <c r="E43" s="20">
        <f t="shared" ref="E43:E54" si="38">D42</f>
        <v>10</v>
      </c>
      <c r="F43" s="16" t="s">
        <v>73</v>
      </c>
      <c r="G43" s="13">
        <v>2</v>
      </c>
      <c r="H43" s="18">
        <f t="shared" si="21"/>
        <v>9.78650431874194</v>
      </c>
      <c r="I43" s="18">
        <f t="shared" si="22"/>
        <v>282.936504318742</v>
      </c>
      <c r="J43" s="18">
        <f t="shared" si="23"/>
        <v>0.0597970733094878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0.149451084980193</v>
      </c>
      <c r="P43" s="18">
        <f t="shared" si="26"/>
        <v>0.00893673748474312</v>
      </c>
      <c r="Q43" s="24">
        <f t="shared" si="27"/>
        <v>0.00116177587301661</v>
      </c>
      <c r="R43" s="18">
        <f t="shared" si="28"/>
        <v>0.0100218354166667</v>
      </c>
      <c r="S43" s="25">
        <f t="shared" si="29"/>
        <v>0.115924461409986</v>
      </c>
      <c r="T43" s="3">
        <v>0.01</v>
      </c>
      <c r="U43" s="26">
        <f t="shared" si="30"/>
        <v>0.00115924461409986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0.0159592446140999</v>
      </c>
      <c r="AR43" s="29">
        <f t="shared" si="34"/>
        <v>7.70910416666667</v>
      </c>
      <c r="AS43" s="1">
        <f t="shared" si="35"/>
        <v>0.13</v>
      </c>
      <c r="AT43" s="2">
        <f t="shared" si="36"/>
        <v>17.6931506849315</v>
      </c>
      <c r="AU43" s="1">
        <f t="shared" si="37"/>
        <v>1896.00542916545</v>
      </c>
    </row>
    <row r="44" s="1" customFormat="1" spans="1:47">
      <c r="A44" s="13" t="s">
        <v>38</v>
      </c>
      <c r="B44" s="13">
        <f>I5</f>
        <v>0.13</v>
      </c>
      <c r="C44" s="16">
        <v>2</v>
      </c>
      <c r="D44" s="19">
        <v>11.8355969455714</v>
      </c>
      <c r="E44" s="20">
        <f t="shared" si="38"/>
        <v>9.78650431874194</v>
      </c>
      <c r="F44" s="16" t="s">
        <v>73</v>
      </c>
      <c r="G44" s="13">
        <v>3</v>
      </c>
      <c r="H44" s="18">
        <f t="shared" si="21"/>
        <v>11.8355969455714</v>
      </c>
      <c r="I44" s="18">
        <f t="shared" si="22"/>
        <v>284.985596945571</v>
      </c>
      <c r="J44" s="18">
        <f t="shared" si="23"/>
        <v>0.0765844600580616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0.217605389162117</v>
      </c>
      <c r="P44" s="18">
        <f t="shared" si="26"/>
        <v>0.0166651912347051</v>
      </c>
      <c r="Q44" s="24">
        <f t="shared" si="27"/>
        <v>0.00216647486051166</v>
      </c>
      <c r="R44" s="18">
        <f t="shared" si="28"/>
        <v>0.0100218354166667</v>
      </c>
      <c r="S44" s="25">
        <f t="shared" si="29"/>
        <v>0.216175457931462</v>
      </c>
      <c r="T44" s="3">
        <v>0.01</v>
      </c>
      <c r="U44" s="26">
        <f t="shared" si="30"/>
        <v>0.00216175457931462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0.0169617545793146</v>
      </c>
      <c r="AR44" s="29">
        <f t="shared" si="34"/>
        <v>7.70910416666667</v>
      </c>
      <c r="AS44" s="1">
        <f t="shared" si="35"/>
        <v>0.13</v>
      </c>
      <c r="AT44" s="2">
        <f t="shared" si="36"/>
        <v>17.6931506849315</v>
      </c>
      <c r="AU44" s="1">
        <f t="shared" si="37"/>
        <v>2015.10657604306</v>
      </c>
    </row>
    <row r="45" s="1" customFormat="1" spans="1:47">
      <c r="A45" s="13"/>
      <c r="B45" s="13"/>
      <c r="C45" s="16">
        <v>3</v>
      </c>
      <c r="D45" s="19">
        <v>14.5960100358065</v>
      </c>
      <c r="E45" s="20">
        <f t="shared" si="38"/>
        <v>11.8355969455714</v>
      </c>
      <c r="F45" s="16" t="s">
        <v>73</v>
      </c>
      <c r="G45" s="13">
        <v>4</v>
      </c>
      <c r="H45" s="18">
        <f t="shared" si="21"/>
        <v>14.5960100358065</v>
      </c>
      <c r="I45" s="18">
        <f t="shared" si="22"/>
        <v>287.746010035806</v>
      </c>
      <c r="J45" s="18">
        <f t="shared" si="23"/>
        <v>0.106288324635846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0.278031239594078</v>
      </c>
      <c r="P45" s="18">
        <f t="shared" si="26"/>
        <v>0.0295514746528821</v>
      </c>
      <c r="Q45" s="24">
        <f t="shared" si="27"/>
        <v>0.00384169170487467</v>
      </c>
      <c r="R45" s="18">
        <f t="shared" si="28"/>
        <v>0.0100218354166667</v>
      </c>
      <c r="S45" s="25">
        <f t="shared" si="29"/>
        <v>0.383332148768459</v>
      </c>
      <c r="T45" s="3">
        <v>0.01</v>
      </c>
      <c r="U45" s="26">
        <f t="shared" si="30"/>
        <v>0.00383332148768459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0.0309333214876846</v>
      </c>
      <c r="AR45" s="29">
        <f t="shared" si="34"/>
        <v>7.70910416666667</v>
      </c>
      <c r="AS45" s="1">
        <f t="shared" si="35"/>
        <v>0.13</v>
      </c>
      <c r="AT45" s="2">
        <f t="shared" si="36"/>
        <v>17.6931506849315</v>
      </c>
      <c r="AU45" s="1">
        <f t="shared" si="37"/>
        <v>3674.97001900414</v>
      </c>
    </row>
    <row r="46" s="1" customFormat="1" spans="1:47">
      <c r="A46" s="13"/>
      <c r="B46" s="13"/>
      <c r="C46" s="16">
        <v>4</v>
      </c>
      <c r="D46" s="19">
        <v>19.092687557</v>
      </c>
      <c r="E46" s="20">
        <f t="shared" si="38"/>
        <v>14.5960100358065</v>
      </c>
      <c r="F46" s="16" t="s">
        <v>73</v>
      </c>
      <c r="G46" s="13">
        <v>5</v>
      </c>
      <c r="H46" s="18">
        <f t="shared" si="21"/>
        <v>19.092687557</v>
      </c>
      <c r="I46" s="18">
        <f t="shared" si="22"/>
        <v>292.242687557</v>
      </c>
      <c r="J46" s="18">
        <f t="shared" si="23"/>
        <v>0.17889800541611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0.236055776694137</v>
      </c>
      <c r="O46" s="18">
        <f t="shared" si="39"/>
        <v>0.0895150299137265</v>
      </c>
      <c r="P46" s="18">
        <f t="shared" si="26"/>
        <v>0.0160140603063291</v>
      </c>
      <c r="Q46" s="24">
        <f t="shared" si="27"/>
        <v>0.00208182783982278</v>
      </c>
      <c r="R46" s="18">
        <f t="shared" si="28"/>
        <v>0.0100218354166667</v>
      </c>
      <c r="S46" s="25">
        <f t="shared" si="29"/>
        <v>0.207729198621704</v>
      </c>
      <c r="T46" s="3">
        <v>0.01</v>
      </c>
      <c r="U46" s="26">
        <f t="shared" si="30"/>
        <v>0.00207729198621704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0.029177291986217</v>
      </c>
      <c r="AR46" s="29">
        <f t="shared" si="34"/>
        <v>7.70910416666667</v>
      </c>
      <c r="AS46" s="1">
        <f t="shared" si="35"/>
        <v>0.13</v>
      </c>
      <c r="AT46" s="2">
        <f t="shared" si="36"/>
        <v>17.6931506849315</v>
      </c>
      <c r="AU46" s="1">
        <f t="shared" si="37"/>
        <v>3466.34852412364</v>
      </c>
    </row>
    <row r="47" s="1" customFormat="1" spans="1:47">
      <c r="A47" s="13"/>
      <c r="B47" s="13"/>
      <c r="C47" s="16">
        <v>5</v>
      </c>
      <c r="D47" s="19">
        <v>22.5230620948387</v>
      </c>
      <c r="E47" s="20">
        <f t="shared" si="38"/>
        <v>19.092687557</v>
      </c>
      <c r="F47" s="16" t="s">
        <v>75</v>
      </c>
      <c r="G47" s="13">
        <v>6</v>
      </c>
      <c r="H47" s="18">
        <f t="shared" si="21"/>
        <v>22.5230620948387</v>
      </c>
      <c r="I47" s="18">
        <f t="shared" si="22"/>
        <v>295.673062094839</v>
      </c>
      <c r="J47" s="18">
        <f t="shared" si="23"/>
        <v>0.263318011867348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0.150592011274064</v>
      </c>
      <c r="P47" s="18">
        <f t="shared" si="26"/>
        <v>0.0396535890117918</v>
      </c>
      <c r="Q47" s="24">
        <f t="shared" si="27"/>
        <v>0.00515496657153294</v>
      </c>
      <c r="R47" s="18">
        <f t="shared" si="28"/>
        <v>0.0100218354166667</v>
      </c>
      <c r="S47" s="25">
        <f t="shared" si="29"/>
        <v>0.514373501181235</v>
      </c>
      <c r="T47" s="3">
        <v>0.01</v>
      </c>
      <c r="U47" s="26">
        <f t="shared" si="30"/>
        <v>0.00514373501181235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0.0322437350118124</v>
      </c>
      <c r="AR47" s="29">
        <f t="shared" si="34"/>
        <v>7.70910416666667</v>
      </c>
      <c r="AS47" s="1">
        <f t="shared" si="35"/>
        <v>0.13</v>
      </c>
      <c r="AT47" s="2">
        <f t="shared" si="36"/>
        <v>17.6931506849315</v>
      </c>
      <c r="AU47" s="1">
        <f t="shared" si="37"/>
        <v>3830.65101871781</v>
      </c>
    </row>
    <row r="48" s="1" customFormat="1" spans="1:47">
      <c r="A48" s="13"/>
      <c r="B48" s="13"/>
      <c r="C48" s="16">
        <v>6</v>
      </c>
      <c r="D48" s="19">
        <v>26.5935370256667</v>
      </c>
      <c r="E48" s="20">
        <f t="shared" si="38"/>
        <v>22.5230620948387</v>
      </c>
      <c r="F48" s="16" t="s">
        <v>73</v>
      </c>
      <c r="G48" s="13">
        <v>7</v>
      </c>
      <c r="H48" s="18">
        <f t="shared" si="21"/>
        <v>26.5935370256667</v>
      </c>
      <c r="I48" s="18">
        <f t="shared" si="22"/>
        <v>299.743537025667</v>
      </c>
      <c r="J48" s="18">
        <f t="shared" si="23"/>
        <v>0.411809088408221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0.188029463928939</v>
      </c>
      <c r="P48" s="18">
        <f t="shared" si="26"/>
        <v>0.0774322421344628</v>
      </c>
      <c r="Q48" s="24">
        <f t="shared" si="27"/>
        <v>0.0100661914774802</v>
      </c>
      <c r="R48" s="18">
        <f t="shared" si="28"/>
        <v>0.0100218354166667</v>
      </c>
      <c r="S48" s="25">
        <f t="shared" si="29"/>
        <v>1.0044259418529</v>
      </c>
      <c r="T48" s="3">
        <v>0.01</v>
      </c>
      <c r="U48" s="26">
        <f t="shared" si="30"/>
        <v>0.010044259418529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0.044544259418529</v>
      </c>
      <c r="AR48" s="29">
        <f t="shared" si="34"/>
        <v>7.70910416666667</v>
      </c>
      <c r="AS48" s="1">
        <f t="shared" si="35"/>
        <v>0.13</v>
      </c>
      <c r="AT48" s="2">
        <f t="shared" si="36"/>
        <v>17.6931506849315</v>
      </c>
      <c r="AU48" s="1">
        <f t="shared" si="37"/>
        <v>5291.98967356318</v>
      </c>
    </row>
    <row r="49" s="1" customFormat="1" spans="1:47">
      <c r="A49" s="13"/>
      <c r="B49" s="13"/>
      <c r="C49" s="16">
        <v>7</v>
      </c>
      <c r="D49" s="19">
        <v>26.3647802409677</v>
      </c>
      <c r="E49" s="20">
        <f t="shared" si="38"/>
        <v>26.5935370256667</v>
      </c>
      <c r="F49" s="16" t="s">
        <v>73</v>
      </c>
      <c r="G49" s="13">
        <v>8</v>
      </c>
      <c r="H49" s="18">
        <f t="shared" si="21"/>
        <v>26.3647802409677</v>
      </c>
      <c r="I49" s="18">
        <f t="shared" si="22"/>
        <v>299.514780240968</v>
      </c>
      <c r="J49" s="18">
        <f t="shared" si="23"/>
        <v>0.401717922012525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0.187688263461143</v>
      </c>
      <c r="P49" s="18">
        <f t="shared" si="26"/>
        <v>0.0753977391837496</v>
      </c>
      <c r="Q49" s="24">
        <f t="shared" si="27"/>
        <v>0.00980170609388745</v>
      </c>
      <c r="R49" s="18">
        <f t="shared" si="28"/>
        <v>0.0100218354166667</v>
      </c>
      <c r="S49" s="25">
        <f t="shared" si="29"/>
        <v>0.978035029151134</v>
      </c>
      <c r="T49" s="3">
        <v>0.01</v>
      </c>
      <c r="U49" s="26">
        <f t="shared" si="30"/>
        <v>0.00978035029151134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0.0442803502915113</v>
      </c>
      <c r="AR49" s="29">
        <f t="shared" si="34"/>
        <v>7.70910416666667</v>
      </c>
      <c r="AS49" s="1">
        <f t="shared" si="35"/>
        <v>0.13</v>
      </c>
      <c r="AT49" s="2">
        <f t="shared" si="36"/>
        <v>17.6931506849315</v>
      </c>
      <c r="AU49" s="1">
        <f t="shared" si="37"/>
        <v>5260.63648926587</v>
      </c>
    </row>
    <row r="50" s="1" customFormat="1" spans="1:47">
      <c r="A50" s="13"/>
      <c r="B50" s="13"/>
      <c r="C50" s="16">
        <v>8</v>
      </c>
      <c r="D50" s="19">
        <v>26.1322794190323</v>
      </c>
      <c r="E50" s="20">
        <f t="shared" si="38"/>
        <v>26.3647802409677</v>
      </c>
      <c r="F50" s="16" t="s">
        <v>73</v>
      </c>
      <c r="G50" s="13">
        <v>9</v>
      </c>
      <c r="H50" s="18">
        <f t="shared" si="21"/>
        <v>26.1322794190323</v>
      </c>
      <c r="I50" s="18">
        <f t="shared" si="22"/>
        <v>299.282279419032</v>
      </c>
      <c r="J50" s="18">
        <f t="shared" si="23"/>
        <v>0.391699720308899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0.18938156594406</v>
      </c>
      <c r="P50" s="18">
        <f t="shared" si="26"/>
        <v>0.0741807064119495</v>
      </c>
      <c r="Q50" s="24">
        <f t="shared" si="27"/>
        <v>0.00964349183355344</v>
      </c>
      <c r="R50" s="18">
        <f t="shared" si="28"/>
        <v>0.0100218354166667</v>
      </c>
      <c r="S50" s="25">
        <f t="shared" si="29"/>
        <v>0.962248074590805</v>
      </c>
      <c r="T50" s="3">
        <v>0.01</v>
      </c>
      <c r="U50" s="26">
        <f t="shared" si="30"/>
        <v>0.00962248074590805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0.0441224807459081</v>
      </c>
      <c r="AR50" s="29">
        <f t="shared" si="34"/>
        <v>7.70910416666667</v>
      </c>
      <c r="AS50" s="1">
        <f t="shared" si="35"/>
        <v>0.13</v>
      </c>
      <c r="AT50" s="2">
        <f t="shared" si="36"/>
        <v>17.6931506849315</v>
      </c>
      <c r="AU50" s="1">
        <f t="shared" si="37"/>
        <v>5241.88112065028</v>
      </c>
    </row>
    <row r="51" s="1" customFormat="1" spans="1:47">
      <c r="A51" s="13"/>
      <c r="B51" s="13"/>
      <c r="C51" s="16">
        <v>9</v>
      </c>
      <c r="D51" s="19">
        <v>24.0249967786667</v>
      </c>
      <c r="E51" s="20">
        <f t="shared" si="38"/>
        <v>26.1322794190323</v>
      </c>
      <c r="F51" s="16" t="s">
        <v>73</v>
      </c>
      <c r="G51" s="13">
        <v>10</v>
      </c>
      <c r="H51" s="18">
        <f t="shared" si="21"/>
        <v>24.0249967786667</v>
      </c>
      <c r="I51" s="18">
        <f t="shared" si="22"/>
        <v>297.174996778667</v>
      </c>
      <c r="J51" s="18">
        <f t="shared" si="23"/>
        <v>0.311001194730584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0.192291901198777</v>
      </c>
      <c r="P51" s="18">
        <f t="shared" si="26"/>
        <v>0.0598030110098351</v>
      </c>
      <c r="Q51" s="24">
        <f t="shared" si="27"/>
        <v>0.00777439143127856</v>
      </c>
      <c r="R51" s="18">
        <f t="shared" si="28"/>
        <v>0.0100218354166667</v>
      </c>
      <c r="S51" s="25">
        <f t="shared" si="29"/>
        <v>0.775745271005895</v>
      </c>
      <c r="T51" s="3">
        <v>0.01</v>
      </c>
      <c r="U51" s="26">
        <f t="shared" si="30"/>
        <v>0.00775745271005895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0.0348574527100589</v>
      </c>
      <c r="AR51" s="29">
        <f t="shared" si="34"/>
        <v>7.70910416666667</v>
      </c>
      <c r="AS51" s="1">
        <f t="shared" si="35"/>
        <v>0.13</v>
      </c>
      <c r="AT51" s="2">
        <f t="shared" si="36"/>
        <v>17.6931506849315</v>
      </c>
      <c r="AU51" s="1">
        <f t="shared" si="37"/>
        <v>4141.16840635176</v>
      </c>
    </row>
    <row r="52" s="1" customFormat="1" spans="1:47">
      <c r="A52" s="13"/>
      <c r="B52" s="13"/>
      <c r="C52" s="16">
        <v>10</v>
      </c>
      <c r="D52" s="19">
        <v>21.0486348129032</v>
      </c>
      <c r="E52" s="20">
        <f t="shared" si="38"/>
        <v>24.0249967786667</v>
      </c>
      <c r="F52" s="16" t="s">
        <v>73</v>
      </c>
      <c r="G52" s="13">
        <v>11</v>
      </c>
      <c r="H52" s="18">
        <f t="shared" si="21"/>
        <v>21.0486348129032</v>
      </c>
      <c r="I52" s="18">
        <f t="shared" si="22"/>
        <v>294.198634812903</v>
      </c>
      <c r="J52" s="18">
        <f t="shared" si="23"/>
        <v>0.223256966459326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0.125864445679495</v>
      </c>
      <c r="O52" s="18">
        <f t="shared" si="39"/>
        <v>0.0837154861761138</v>
      </c>
      <c r="P52" s="18">
        <f t="shared" si="26"/>
        <v>0.0186900654893468</v>
      </c>
      <c r="Q52" s="24">
        <f t="shared" si="27"/>
        <v>0.00242970851361508</v>
      </c>
      <c r="R52" s="18">
        <f t="shared" si="28"/>
        <v>0.0100218354166667</v>
      </c>
      <c r="S52" s="25">
        <f t="shared" si="29"/>
        <v>0.24244147030936</v>
      </c>
      <c r="T52" s="3">
        <v>0.01</v>
      </c>
      <c r="U52" s="26">
        <f t="shared" si="30"/>
        <v>0.0024244147030936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0.0295244147030936</v>
      </c>
      <c r="AR52" s="29">
        <f t="shared" si="34"/>
        <v>7.70910416666667</v>
      </c>
      <c r="AS52" s="1">
        <f t="shared" si="35"/>
        <v>0.13</v>
      </c>
      <c r="AT52" s="2">
        <f t="shared" si="36"/>
        <v>17.6931506849315</v>
      </c>
      <c r="AU52" s="1">
        <f t="shared" si="37"/>
        <v>3507.58772884158</v>
      </c>
    </row>
    <row r="53" s="1" customFormat="1" spans="1:48">
      <c r="A53" s="13"/>
      <c r="B53" s="13"/>
      <c r="C53" s="16">
        <v>11</v>
      </c>
      <c r="D53" s="19">
        <v>17.5790574515</v>
      </c>
      <c r="E53" s="20">
        <f t="shared" si="38"/>
        <v>21.0486348129032</v>
      </c>
      <c r="F53" s="16" t="s">
        <v>75</v>
      </c>
      <c r="G53" s="13">
        <v>12</v>
      </c>
      <c r="H53" s="18">
        <f t="shared" si="21"/>
        <v>17.5790574515</v>
      </c>
      <c r="I53" s="18">
        <f t="shared" si="22"/>
        <v>290.7290574515</v>
      </c>
      <c r="J53" s="18">
        <f t="shared" si="23"/>
        <v>0.150408392214371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0.142116462353434</v>
      </c>
      <c r="P53" s="18">
        <f t="shared" si="26"/>
        <v>0.0213755086097741</v>
      </c>
      <c r="Q53" s="24">
        <f t="shared" si="27"/>
        <v>0.00277881611927064</v>
      </c>
      <c r="R53" s="18">
        <f t="shared" si="28"/>
        <v>0.0100218354166667</v>
      </c>
      <c r="S53" s="25">
        <f t="shared" si="29"/>
        <v>0.277276167861365</v>
      </c>
      <c r="T53" s="3">
        <v>0.01</v>
      </c>
      <c r="U53" s="26">
        <f t="shared" si="30"/>
        <v>0.00277276167861365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0.015</v>
      </c>
      <c r="AO53" s="3">
        <v>0.5</v>
      </c>
      <c r="AP53" s="3">
        <f t="shared" si="32"/>
        <v>0.0075</v>
      </c>
      <c r="AQ53" s="1">
        <f t="shared" si="33"/>
        <v>0.0200727616786136</v>
      </c>
      <c r="AR53" s="29">
        <f t="shared" si="34"/>
        <v>7.70910416666667</v>
      </c>
      <c r="AS53" s="1">
        <f t="shared" si="35"/>
        <v>0.13</v>
      </c>
      <c r="AT53" s="2">
        <f t="shared" si="36"/>
        <v>17.6931506849315</v>
      </c>
      <c r="AU53" s="1">
        <f t="shared" si="37"/>
        <v>2384.70341430645</v>
      </c>
      <c r="AV53" s="1">
        <f>SUM(AU42:AU53)</f>
        <v>44003.5166549086</v>
      </c>
    </row>
    <row r="54" s="1" customFormat="1" spans="1:46">
      <c r="A54" s="13"/>
      <c r="B54" s="13"/>
      <c r="C54" s="16">
        <v>12</v>
      </c>
      <c r="D54" s="19">
        <v>11.6550159705806</v>
      </c>
      <c r="E54" s="20">
        <f t="shared" si="38"/>
        <v>17.5790574515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10</v>
      </c>
      <c r="E58" s="16"/>
      <c r="F58" s="16"/>
      <c r="G58" s="13">
        <v>1</v>
      </c>
      <c r="H58" s="18">
        <f t="shared" ref="H58:H69" si="40">E59</f>
        <v>10</v>
      </c>
      <c r="I58" s="18">
        <f t="shared" ref="I58:I69" si="41">H58+273.15</f>
        <v>283.15</v>
      </c>
      <c r="J58" s="18">
        <f t="shared" ref="J58:J69" si="42">EXP(($C$16*(I58-$C$14))/($C$17*I58*$C$14))</f>
        <v>0.0613689768727766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0.169543151871767</v>
      </c>
      <c r="Q58" s="24">
        <f t="shared" ref="Q58:Q69" si="46">P58*$B$60</f>
        <v>0.0491675140428124</v>
      </c>
      <c r="R58" s="18">
        <f t="shared" ref="R58:R69" si="47">L58*$B$60</f>
        <v>0.80117865</v>
      </c>
      <c r="S58" s="25">
        <f t="shared" ref="S58:S69" si="48">Q58/R58</f>
        <v>0.0613689768727766</v>
      </c>
      <c r="T58" s="3">
        <v>0.27</v>
      </c>
      <c r="U58" s="26">
        <f t="shared" ref="U58:U69" si="49">S58*T58</f>
        <v>0.0165696237556497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0.229619477895723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170.032397883313</v>
      </c>
      <c r="AF58" s="1">
        <f t="shared" ref="AF58:AF69" si="54">AE58*10000*AC58*AB58</f>
        <v>3994919.29497451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9.78650431874194</v>
      </c>
      <c r="E59" s="20">
        <f t="shared" ref="E59:E70" si="55">D58</f>
        <v>10</v>
      </c>
      <c r="F59" s="16" t="s">
        <v>73</v>
      </c>
      <c r="G59" s="13">
        <v>2</v>
      </c>
      <c r="H59" s="18">
        <f t="shared" si="40"/>
        <v>9.78650431874194</v>
      </c>
      <c r="I59" s="18">
        <f t="shared" si="41"/>
        <v>282.936504318742</v>
      </c>
      <c r="J59" s="18">
        <f t="shared" si="42"/>
        <v>0.0597970733094878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5.35582684812823</v>
      </c>
      <c r="P59" s="18">
        <f t="shared" si="45"/>
        <v>0.320262770670447</v>
      </c>
      <c r="Q59" s="24">
        <f t="shared" si="46"/>
        <v>0.0928762034944296</v>
      </c>
      <c r="R59" s="18">
        <f t="shared" si="47"/>
        <v>0.80117865</v>
      </c>
      <c r="S59" s="25">
        <f t="shared" si="48"/>
        <v>0.115924461409986</v>
      </c>
      <c r="T59" s="3">
        <v>0.27</v>
      </c>
      <c r="U59" s="26">
        <f t="shared" si="49"/>
        <v>0.0312996045806962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0.232481513170029</v>
      </c>
      <c r="AC59" s="29">
        <f t="shared" si="51"/>
        <v>10.2321666666667</v>
      </c>
      <c r="AD59" s="1">
        <f t="shared" si="52"/>
        <v>0.29</v>
      </c>
      <c r="AE59" s="30">
        <f t="shared" si="53"/>
        <v>170.032397883313</v>
      </c>
      <c r="AF59" s="1">
        <f t="shared" si="54"/>
        <v>4044712.97992234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11.8355969455714</v>
      </c>
      <c r="E60" s="20">
        <f t="shared" si="55"/>
        <v>9.78650431874194</v>
      </c>
      <c r="F60" s="16" t="s">
        <v>73</v>
      </c>
      <c r="G60" s="13">
        <v>3</v>
      </c>
      <c r="H60" s="18">
        <f t="shared" si="40"/>
        <v>11.8355969455714</v>
      </c>
      <c r="I60" s="18">
        <f t="shared" si="41"/>
        <v>284.985596945571</v>
      </c>
      <c r="J60" s="18">
        <f t="shared" si="42"/>
        <v>0.0765844600580616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7.79824907745779</v>
      </c>
      <c r="P60" s="18">
        <f t="shared" si="45"/>
        <v>0.597224694995382</v>
      </c>
      <c r="Q60" s="24">
        <f t="shared" si="46"/>
        <v>0.173195161548661</v>
      </c>
      <c r="R60" s="18">
        <f t="shared" si="47"/>
        <v>0.80117865</v>
      </c>
      <c r="S60" s="25">
        <f t="shared" si="48"/>
        <v>0.216175457931462</v>
      </c>
      <c r="T60" s="3">
        <v>0.27</v>
      </c>
      <c r="U60" s="26">
        <f t="shared" si="49"/>
        <v>0.0583673736414948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0.237740780698542</v>
      </c>
      <c r="AC60" s="29">
        <f t="shared" si="51"/>
        <v>10.2321666666667</v>
      </c>
      <c r="AD60" s="1">
        <f t="shared" si="52"/>
        <v>0.29</v>
      </c>
      <c r="AE60" s="30">
        <f t="shared" si="53"/>
        <v>170.032397883313</v>
      </c>
      <c r="AF60" s="1">
        <f t="shared" si="54"/>
        <v>4136213.70764646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14.5960100358065</v>
      </c>
      <c r="E61" s="20">
        <f t="shared" si="55"/>
        <v>11.8355969455714</v>
      </c>
      <c r="F61" s="16" t="s">
        <v>73</v>
      </c>
      <c r="G61" s="13">
        <v>4</v>
      </c>
      <c r="H61" s="18">
        <f t="shared" si="40"/>
        <v>14.5960100358065</v>
      </c>
      <c r="I61" s="18">
        <f t="shared" si="41"/>
        <v>287.746010035806</v>
      </c>
      <c r="J61" s="18">
        <f t="shared" si="42"/>
        <v>0.106288324635846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9.9637093824624</v>
      </c>
      <c r="P61" s="18">
        <f t="shared" si="45"/>
        <v>1.05902597742039</v>
      </c>
      <c r="Q61" s="24">
        <f t="shared" si="46"/>
        <v>0.307117533451913</v>
      </c>
      <c r="R61" s="18">
        <f t="shared" si="47"/>
        <v>0.80117865</v>
      </c>
      <c r="S61" s="25">
        <f t="shared" si="48"/>
        <v>0.383332148768459</v>
      </c>
      <c r="T61" s="3">
        <v>0.27</v>
      </c>
      <c r="U61" s="26">
        <f t="shared" si="49"/>
        <v>0.103499680167484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0.295309987856542</v>
      </c>
      <c r="AC61" s="29">
        <f t="shared" si="51"/>
        <v>10.2321666666667</v>
      </c>
      <c r="AD61" s="1">
        <f t="shared" si="52"/>
        <v>0.29</v>
      </c>
      <c r="AE61" s="30">
        <f t="shared" si="53"/>
        <v>170.032397883313</v>
      </c>
      <c r="AF61" s="1">
        <f t="shared" si="54"/>
        <v>5137802.67814451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19.092687557</v>
      </c>
      <c r="E62" s="20">
        <f t="shared" si="55"/>
        <v>14.5960100358065</v>
      </c>
      <c r="F62" s="16" t="s">
        <v>73</v>
      </c>
      <c r="G62" s="13">
        <v>5</v>
      </c>
      <c r="H62" s="18">
        <f t="shared" si="40"/>
        <v>19.092687557</v>
      </c>
      <c r="I62" s="18">
        <f t="shared" si="41"/>
        <v>292.242687557</v>
      </c>
      <c r="J62" s="18">
        <f t="shared" si="42"/>
        <v>0.17889800541611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8.45944923478991</v>
      </c>
      <c r="O62" s="18">
        <f t="shared" si="56"/>
        <v>3.2079191702521</v>
      </c>
      <c r="P62" s="18">
        <f t="shared" si="45"/>
        <v>0.573890341094203</v>
      </c>
      <c r="Q62" s="24">
        <f t="shared" si="46"/>
        <v>0.166428198917319</v>
      </c>
      <c r="R62" s="18">
        <f t="shared" si="47"/>
        <v>0.80117865</v>
      </c>
      <c r="S62" s="25">
        <f t="shared" si="48"/>
        <v>0.207729198621704</v>
      </c>
      <c r="T62" s="3">
        <v>0.27</v>
      </c>
      <c r="U62" s="26">
        <f t="shared" si="49"/>
        <v>0.0560868836278602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0.286097681488893</v>
      </c>
      <c r="AC62" s="29">
        <f t="shared" si="51"/>
        <v>10.2321666666667</v>
      </c>
      <c r="AD62" s="1">
        <f t="shared" si="52"/>
        <v>0.29</v>
      </c>
      <c r="AE62" s="30">
        <f t="shared" si="53"/>
        <v>170.032397883313</v>
      </c>
      <c r="AF62" s="1">
        <f t="shared" si="54"/>
        <v>4977526.98726409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22.5230620948387</v>
      </c>
      <c r="E63" s="20">
        <f t="shared" si="55"/>
        <v>19.092687557</v>
      </c>
      <c r="F63" s="16" t="s">
        <v>75</v>
      </c>
      <c r="G63" s="13">
        <v>6</v>
      </c>
      <c r="H63" s="18">
        <f t="shared" si="40"/>
        <v>22.5230620948387</v>
      </c>
      <c r="I63" s="18">
        <f t="shared" si="41"/>
        <v>295.673062094839</v>
      </c>
      <c r="J63" s="18">
        <f t="shared" si="42"/>
        <v>0.263318011867348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5.3967138291579</v>
      </c>
      <c r="P63" s="18">
        <f t="shared" si="45"/>
        <v>1.42105195611088</v>
      </c>
      <c r="Q63" s="24">
        <f t="shared" si="46"/>
        <v>0.412105067272155</v>
      </c>
      <c r="R63" s="18">
        <f t="shared" si="47"/>
        <v>0.80117865</v>
      </c>
      <c r="S63" s="25">
        <f t="shared" si="48"/>
        <v>0.514373501181235</v>
      </c>
      <c r="T63" s="3">
        <v>0.27</v>
      </c>
      <c r="U63" s="26">
        <f t="shared" si="49"/>
        <v>0.138880845318933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0.302184548245469</v>
      </c>
      <c r="AC63" s="29">
        <f t="shared" si="51"/>
        <v>10.2321666666667</v>
      </c>
      <c r="AD63" s="1">
        <f t="shared" si="52"/>
        <v>0.29</v>
      </c>
      <c r="AE63" s="30">
        <f t="shared" si="53"/>
        <v>170.032397883313</v>
      </c>
      <c r="AF63" s="1">
        <f t="shared" si="54"/>
        <v>5257406.26837069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26.5935370256667</v>
      </c>
      <c r="E64" s="20">
        <f t="shared" si="55"/>
        <v>22.5230620948387</v>
      </c>
      <c r="F64" s="16" t="s">
        <v>73</v>
      </c>
      <c r="G64" s="13">
        <v>7</v>
      </c>
      <c r="H64" s="18">
        <f t="shared" si="40"/>
        <v>26.5935370256667</v>
      </c>
      <c r="I64" s="18">
        <f t="shared" si="41"/>
        <v>299.743537025667</v>
      </c>
      <c r="J64" s="18">
        <f t="shared" si="42"/>
        <v>0.411809088408221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6.73834687304701</v>
      </c>
      <c r="P64" s="18">
        <f t="shared" si="45"/>
        <v>2.77491248316788</v>
      </c>
      <c r="Q64" s="24">
        <f t="shared" si="46"/>
        <v>0.804724620118684</v>
      </c>
      <c r="R64" s="18">
        <f t="shared" si="47"/>
        <v>0.80117865</v>
      </c>
      <c r="S64" s="25">
        <f t="shared" si="48"/>
        <v>1.0044259418529</v>
      </c>
      <c r="T64" s="3">
        <v>0.27</v>
      </c>
      <c r="U64" s="26">
        <f t="shared" si="49"/>
        <v>0.271195004300283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0.343093189335545</v>
      </c>
      <c r="AC64" s="29">
        <f t="shared" si="51"/>
        <v>10.2321666666667</v>
      </c>
      <c r="AD64" s="1">
        <f t="shared" si="52"/>
        <v>0.29</v>
      </c>
      <c r="AE64" s="30">
        <f t="shared" si="53"/>
        <v>170.032397883313</v>
      </c>
      <c r="AF64" s="1">
        <f t="shared" si="54"/>
        <v>5969134.73809637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26.3647802409677</v>
      </c>
      <c r="E65" s="20">
        <f t="shared" si="55"/>
        <v>26.5935370256667</v>
      </c>
      <c r="F65" s="16" t="s">
        <v>73</v>
      </c>
      <c r="G65" s="13">
        <v>8</v>
      </c>
      <c r="H65" s="18">
        <f t="shared" si="40"/>
        <v>26.3647802409677</v>
      </c>
      <c r="I65" s="18">
        <f t="shared" si="41"/>
        <v>299.514780240968</v>
      </c>
      <c r="J65" s="18">
        <f t="shared" si="42"/>
        <v>0.401717922012525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6.72611938987914</v>
      </c>
      <c r="P65" s="18">
        <f t="shared" si="45"/>
        <v>2.7020027045104</v>
      </c>
      <c r="Q65" s="24">
        <f t="shared" si="46"/>
        <v>0.783580784308016</v>
      </c>
      <c r="R65" s="18">
        <f t="shared" si="47"/>
        <v>0.80117865</v>
      </c>
      <c r="S65" s="25">
        <f t="shared" si="48"/>
        <v>0.978035029151133</v>
      </c>
      <c r="T65" s="3">
        <v>0.27</v>
      </c>
      <c r="U65" s="26">
        <f t="shared" si="49"/>
        <v>0.264069457870806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0.341708695664298</v>
      </c>
      <c r="AC65" s="29">
        <f t="shared" si="51"/>
        <v>10.2321666666667</v>
      </c>
      <c r="AD65" s="1">
        <f t="shared" si="52"/>
        <v>0.29</v>
      </c>
      <c r="AE65" s="30">
        <f t="shared" si="53"/>
        <v>170.032397883313</v>
      </c>
      <c r="AF65" s="1">
        <f t="shared" si="54"/>
        <v>5945047.319504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26.1322794190323</v>
      </c>
      <c r="E66" s="20">
        <f t="shared" si="55"/>
        <v>26.3647802409677</v>
      </c>
      <c r="F66" s="16" t="s">
        <v>73</v>
      </c>
      <c r="G66" s="13">
        <v>9</v>
      </c>
      <c r="H66" s="18">
        <f t="shared" si="40"/>
        <v>26.1322794190323</v>
      </c>
      <c r="I66" s="18">
        <f t="shared" si="41"/>
        <v>299.282279419032</v>
      </c>
      <c r="J66" s="18">
        <f t="shared" si="42"/>
        <v>0.391699720308899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6.78680168536874</v>
      </c>
      <c r="P66" s="18">
        <f t="shared" si="45"/>
        <v>2.6583883219509</v>
      </c>
      <c r="Q66" s="24">
        <f t="shared" si="46"/>
        <v>0.77093261336576</v>
      </c>
      <c r="R66" s="18">
        <f t="shared" si="47"/>
        <v>0.80117865</v>
      </c>
      <c r="S66" s="25">
        <f t="shared" si="48"/>
        <v>0.962248074590805</v>
      </c>
      <c r="T66" s="3">
        <v>0.27</v>
      </c>
      <c r="U66" s="26">
        <f t="shared" si="49"/>
        <v>0.259806980139517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0.340880496241108</v>
      </c>
      <c r="AC66" s="29">
        <f t="shared" si="51"/>
        <v>10.2321666666667</v>
      </c>
      <c r="AD66" s="1">
        <f t="shared" si="52"/>
        <v>0.29</v>
      </c>
      <c r="AE66" s="30">
        <f t="shared" si="53"/>
        <v>170.032397883313</v>
      </c>
      <c r="AF66" s="1">
        <f t="shared" si="54"/>
        <v>5930638.3073152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24.0249967786667</v>
      </c>
      <c r="E67" s="20">
        <f t="shared" si="55"/>
        <v>26.1322794190323</v>
      </c>
      <c r="F67" s="16" t="s">
        <v>73</v>
      </c>
      <c r="G67" s="13">
        <v>10</v>
      </c>
      <c r="H67" s="18">
        <f t="shared" si="40"/>
        <v>24.0249967786667</v>
      </c>
      <c r="I67" s="18">
        <f t="shared" si="41"/>
        <v>297.174996778667</v>
      </c>
      <c r="J67" s="18">
        <f t="shared" si="42"/>
        <v>0.311001194730584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6.89109836341784</v>
      </c>
      <c r="P67" s="18">
        <f t="shared" si="45"/>
        <v>2.14313982402892</v>
      </c>
      <c r="Q67" s="24">
        <f t="shared" si="46"/>
        <v>0.621510548968387</v>
      </c>
      <c r="R67" s="18">
        <f t="shared" si="47"/>
        <v>0.80117865</v>
      </c>
      <c r="S67" s="25">
        <f t="shared" si="48"/>
        <v>0.775745271005895</v>
      </c>
      <c r="T67" s="3">
        <v>0.27</v>
      </c>
      <c r="U67" s="26">
        <f t="shared" si="49"/>
        <v>0.209451223171592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0.31589637266224</v>
      </c>
      <c r="AC67" s="29">
        <f t="shared" si="51"/>
        <v>10.2321666666667</v>
      </c>
      <c r="AD67" s="1">
        <f t="shared" si="52"/>
        <v>0.29</v>
      </c>
      <c r="AE67" s="30">
        <f t="shared" si="53"/>
        <v>170.032397883313</v>
      </c>
      <c r="AF67" s="1">
        <f t="shared" si="54"/>
        <v>5495964.56679492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21.0486348129032</v>
      </c>
      <c r="E68" s="20">
        <f t="shared" si="55"/>
        <v>24.0249967786667</v>
      </c>
      <c r="F68" s="16" t="s">
        <v>73</v>
      </c>
      <c r="G68" s="13">
        <v>11</v>
      </c>
      <c r="H68" s="18">
        <f t="shared" si="40"/>
        <v>21.0486348129032</v>
      </c>
      <c r="I68" s="18">
        <f t="shared" si="41"/>
        <v>294.198634812903</v>
      </c>
      <c r="J68" s="18">
        <f t="shared" si="42"/>
        <v>0.223256966459326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4.51056061241947</v>
      </c>
      <c r="O68" s="18">
        <f t="shared" si="56"/>
        <v>3.00008292696945</v>
      </c>
      <c r="P68" s="18">
        <f t="shared" si="45"/>
        <v>0.669789413401614</v>
      </c>
      <c r="Q68" s="24">
        <f t="shared" si="46"/>
        <v>0.194238929886468</v>
      </c>
      <c r="R68" s="18">
        <f t="shared" si="47"/>
        <v>0.80117865</v>
      </c>
      <c r="S68" s="25">
        <f t="shared" si="48"/>
        <v>0.24244147030936</v>
      </c>
      <c r="T68" s="3">
        <v>0.27</v>
      </c>
      <c r="U68" s="26">
        <f t="shared" si="49"/>
        <v>0.0654591969835272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0.287918721973899</v>
      </c>
      <c r="AC68" s="29">
        <f t="shared" si="51"/>
        <v>10.2321666666667</v>
      </c>
      <c r="AD68" s="1">
        <f t="shared" si="52"/>
        <v>0.29</v>
      </c>
      <c r="AE68" s="30">
        <f t="shared" si="53"/>
        <v>170.032397883313</v>
      </c>
      <c r="AF68" s="1">
        <f t="shared" si="54"/>
        <v>5009209.44659703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17.5790574515</v>
      </c>
      <c r="E69" s="20">
        <f t="shared" si="55"/>
        <v>21.0486348129032</v>
      </c>
      <c r="F69" s="16" t="s">
        <v>75</v>
      </c>
      <c r="G69" s="13">
        <v>12</v>
      </c>
      <c r="H69" s="18">
        <f t="shared" si="40"/>
        <v>17.5790574515</v>
      </c>
      <c r="I69" s="18">
        <f t="shared" si="41"/>
        <v>290.7290574515</v>
      </c>
      <c r="J69" s="18">
        <f t="shared" si="42"/>
        <v>0.150408392214371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5.09297851356783</v>
      </c>
      <c r="P69" s="18">
        <f t="shared" si="45"/>
        <v>0.766026709808075</v>
      </c>
      <c r="Q69" s="24">
        <f t="shared" si="46"/>
        <v>0.222147745844342</v>
      </c>
      <c r="R69" s="18">
        <f t="shared" si="47"/>
        <v>0.80117865</v>
      </c>
      <c r="S69" s="25">
        <f t="shared" si="48"/>
        <v>0.277276167861365</v>
      </c>
      <c r="T69" s="3">
        <v>0.27</v>
      </c>
      <c r="U69" s="26">
        <f t="shared" si="49"/>
        <v>0.0748645653225685</v>
      </c>
      <c r="V69" s="3">
        <v>220.1</v>
      </c>
      <c r="W69" s="27">
        <v>12.1</v>
      </c>
      <c r="X69" s="27">
        <v>4.5</v>
      </c>
      <c r="Y69" s="27">
        <v>1.5</v>
      </c>
      <c r="Z69" s="27">
        <v>6.8</v>
      </c>
      <c r="AA69" s="3">
        <v>30.2</v>
      </c>
      <c r="AB69" s="2">
        <f t="shared" si="50"/>
        <v>0.289746185042175</v>
      </c>
      <c r="AC69" s="29">
        <f t="shared" si="51"/>
        <v>10.2321666666667</v>
      </c>
      <c r="AD69" s="1">
        <f t="shared" si="52"/>
        <v>0.29</v>
      </c>
      <c r="AE69" s="30">
        <f t="shared" si="53"/>
        <v>170.032397883313</v>
      </c>
      <c r="AF69" s="1">
        <f t="shared" si="54"/>
        <v>5041003.64602302</v>
      </c>
      <c r="AG69" s="1">
        <f>SUM(AF58:AF69)</f>
        <v>60939579.9406531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11.6550159705806</v>
      </c>
      <c r="E70" s="20">
        <f t="shared" si="55"/>
        <v>17.5790574515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10</v>
      </c>
      <c r="E74" s="16"/>
      <c r="F74" s="16"/>
      <c r="G74" s="13">
        <v>1</v>
      </c>
      <c r="H74" s="18">
        <f t="shared" ref="H74:H85" si="57">E75</f>
        <v>10</v>
      </c>
      <c r="I74" s="18">
        <f t="shared" ref="I74:I85" si="58">H74+273.15</f>
        <v>283.15</v>
      </c>
      <c r="J74" s="18">
        <f t="shared" ref="J74:J85" si="59">EXP(($C$16*(I74-$C$14))/($C$17*I74*$C$14))</f>
        <v>0.0613689768727766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0.0319867381256286</v>
      </c>
      <c r="Q74" s="24">
        <f t="shared" ref="Q74:Q85" si="63">P74*$B$76</f>
        <v>0.00831655191266344</v>
      </c>
      <c r="R74" s="18">
        <f t="shared" ref="R74:R85" si="64">L74*$B$76</f>
        <v>0.1355172</v>
      </c>
      <c r="S74" s="25">
        <f t="shared" ref="S74:S85" si="65">Q74/R74</f>
        <v>0.0613689768727766</v>
      </c>
      <c r="T74" s="3">
        <v>0.01</v>
      </c>
      <c r="U74" s="26">
        <f t="shared" ref="U74:U85" si="66">S74*T74</f>
        <v>0.000613689768727766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0.0105636897687278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9.78650431874194</v>
      </c>
      <c r="E75" s="20">
        <f t="shared" ref="E75:E86" si="74">D74</f>
        <v>10</v>
      </c>
      <c r="F75" s="16" t="s">
        <v>73</v>
      </c>
      <c r="G75" s="13">
        <v>2</v>
      </c>
      <c r="H75" s="18">
        <f t="shared" si="57"/>
        <v>9.78650431874194</v>
      </c>
      <c r="I75" s="18">
        <f t="shared" si="58"/>
        <v>282.936504318742</v>
      </c>
      <c r="J75" s="18">
        <f t="shared" si="59"/>
        <v>0.0597970733094878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1.01045326187437</v>
      </c>
      <c r="P75" s="18">
        <f t="shared" si="62"/>
        <v>0.0604221477761129</v>
      </c>
      <c r="Q75" s="24">
        <f t="shared" si="63"/>
        <v>0.0157097584217893</v>
      </c>
      <c r="R75" s="18">
        <f t="shared" si="64"/>
        <v>0.1355172</v>
      </c>
      <c r="S75" s="25">
        <f t="shared" si="65"/>
        <v>0.115924461409986</v>
      </c>
      <c r="T75" s="3">
        <v>0.01</v>
      </c>
      <c r="U75" s="26">
        <f t="shared" si="66"/>
        <v>0.00115924461409986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0.00664924461409986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11.8355969455714</v>
      </c>
      <c r="E76" s="20">
        <f t="shared" si="74"/>
        <v>9.78650431874194</v>
      </c>
      <c r="F76" s="16" t="s">
        <v>73</v>
      </c>
      <c r="G76" s="13">
        <v>3</v>
      </c>
      <c r="H76" s="18">
        <f t="shared" si="57"/>
        <v>11.8355969455714</v>
      </c>
      <c r="I76" s="18">
        <f t="shared" si="58"/>
        <v>284.985596945571</v>
      </c>
      <c r="J76" s="18">
        <f t="shared" si="59"/>
        <v>0.0765844600580616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1.47125111409826</v>
      </c>
      <c r="P76" s="18">
        <f t="shared" si="62"/>
        <v>0.112674972183037</v>
      </c>
      <c r="Q76" s="24">
        <f t="shared" si="63"/>
        <v>0.0292954927675895</v>
      </c>
      <c r="R76" s="18">
        <f t="shared" si="64"/>
        <v>0.1355172</v>
      </c>
      <c r="S76" s="25">
        <f t="shared" si="65"/>
        <v>0.216175457931462</v>
      </c>
      <c r="T76" s="3">
        <v>0.01</v>
      </c>
      <c r="U76" s="26">
        <f t="shared" si="66"/>
        <v>0.00216175457931462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0.00765175457931462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9">
        <v>14.5960100358065</v>
      </c>
      <c r="E77" s="20">
        <f t="shared" si="74"/>
        <v>11.8355969455714</v>
      </c>
      <c r="F77" s="16" t="s">
        <v>73</v>
      </c>
      <c r="G77" s="13">
        <v>4</v>
      </c>
      <c r="H77" s="18">
        <f t="shared" si="57"/>
        <v>14.5960100358065</v>
      </c>
      <c r="I77" s="18">
        <f t="shared" si="58"/>
        <v>287.746010035806</v>
      </c>
      <c r="J77" s="18">
        <f t="shared" si="59"/>
        <v>0.106288324635846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1.87979614191522</v>
      </c>
      <c r="P77" s="18">
        <f t="shared" si="62"/>
        <v>0.199800382581096</v>
      </c>
      <c r="Q77" s="24">
        <f t="shared" si="63"/>
        <v>0.0519480994710849</v>
      </c>
      <c r="R77" s="18">
        <f t="shared" si="64"/>
        <v>0.1355172</v>
      </c>
      <c r="S77" s="25">
        <f t="shared" si="65"/>
        <v>0.383332148768459</v>
      </c>
      <c r="T77" s="3">
        <v>0.01</v>
      </c>
      <c r="U77" s="26">
        <f t="shared" si="66"/>
        <v>0.00383332148768459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0.005</v>
      </c>
      <c r="AF77" s="3">
        <v>0.49</v>
      </c>
      <c r="AG77" s="26">
        <f t="shared" si="67"/>
        <v>0.00245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0.0137833214876846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9">
        <v>19.092687557</v>
      </c>
      <c r="E78" s="20">
        <f t="shared" si="74"/>
        <v>14.5960100358065</v>
      </c>
      <c r="F78" s="16" t="s">
        <v>73</v>
      </c>
      <c r="G78" s="13">
        <v>5</v>
      </c>
      <c r="H78" s="18">
        <f t="shared" si="57"/>
        <v>19.092687557</v>
      </c>
      <c r="I78" s="18">
        <f t="shared" si="58"/>
        <v>292.242687557</v>
      </c>
      <c r="J78" s="18">
        <f t="shared" si="59"/>
        <v>0.17889800541611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1.59599597136742</v>
      </c>
      <c r="O78" s="18">
        <f t="shared" si="75"/>
        <v>0.605219787966707</v>
      </c>
      <c r="P78" s="18">
        <f t="shared" si="62"/>
        <v>0.108272612905605</v>
      </c>
      <c r="Q78" s="24">
        <f t="shared" si="63"/>
        <v>0.0281508793554573</v>
      </c>
      <c r="R78" s="18">
        <f t="shared" si="64"/>
        <v>0.1355172</v>
      </c>
      <c r="S78" s="25">
        <f t="shared" si="65"/>
        <v>0.207729198621704</v>
      </c>
      <c r="T78" s="3">
        <v>0.01</v>
      </c>
      <c r="U78" s="26">
        <f t="shared" si="66"/>
        <v>0.00207729198621704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0.012027291986217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9">
        <v>22.5230620948387</v>
      </c>
      <c r="E79" s="20">
        <f t="shared" si="74"/>
        <v>19.092687557</v>
      </c>
      <c r="F79" s="16" t="s">
        <v>75</v>
      </c>
      <c r="G79" s="13">
        <v>6</v>
      </c>
      <c r="H79" s="18">
        <f t="shared" si="57"/>
        <v>22.5230620948387</v>
      </c>
      <c r="I79" s="18">
        <f t="shared" si="58"/>
        <v>295.673062094839</v>
      </c>
      <c r="J79" s="18">
        <f t="shared" si="59"/>
        <v>0.263318011867348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1.0181671750611</v>
      </c>
      <c r="P79" s="18">
        <f t="shared" si="62"/>
        <v>0.268101756285683</v>
      </c>
      <c r="Q79" s="24">
        <f t="shared" si="63"/>
        <v>0.0697064566342777</v>
      </c>
      <c r="R79" s="18">
        <f t="shared" si="64"/>
        <v>0.1355172</v>
      </c>
      <c r="S79" s="25">
        <f t="shared" si="65"/>
        <v>0.514373501181235</v>
      </c>
      <c r="T79" s="3">
        <v>0.01</v>
      </c>
      <c r="U79" s="26">
        <f t="shared" si="66"/>
        <v>0.00514373501181235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0.0150937350118124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9">
        <v>26.5935370256667</v>
      </c>
      <c r="E80" s="20">
        <f t="shared" si="74"/>
        <v>22.5230620948387</v>
      </c>
      <c r="F80" s="16" t="s">
        <v>73</v>
      </c>
      <c r="G80" s="13">
        <v>7</v>
      </c>
      <c r="H80" s="18">
        <f t="shared" si="57"/>
        <v>26.5935370256667</v>
      </c>
      <c r="I80" s="18">
        <f t="shared" si="58"/>
        <v>299.743537025667</v>
      </c>
      <c r="J80" s="18">
        <f t="shared" si="59"/>
        <v>0.411809088408221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1.27128541877542</v>
      </c>
      <c r="P80" s="18">
        <f t="shared" si="62"/>
        <v>0.523526889412569</v>
      </c>
      <c r="Q80" s="24">
        <f t="shared" si="63"/>
        <v>0.136116991247268</v>
      </c>
      <c r="R80" s="18">
        <f t="shared" si="64"/>
        <v>0.1355172</v>
      </c>
      <c r="S80" s="25">
        <f t="shared" si="65"/>
        <v>1.0044259418529</v>
      </c>
      <c r="T80" s="3">
        <v>0.01</v>
      </c>
      <c r="U80" s="26">
        <f t="shared" si="66"/>
        <v>0.010044259418529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0.024944259418529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9">
        <v>26.3647802409677</v>
      </c>
      <c r="E81" s="20">
        <f t="shared" si="74"/>
        <v>26.5935370256667</v>
      </c>
      <c r="F81" s="16" t="s">
        <v>73</v>
      </c>
      <c r="G81" s="13">
        <v>8</v>
      </c>
      <c r="H81" s="18">
        <f t="shared" si="57"/>
        <v>26.3647802409677</v>
      </c>
      <c r="I81" s="18">
        <f t="shared" si="58"/>
        <v>299.514780240968</v>
      </c>
      <c r="J81" s="18">
        <f t="shared" si="59"/>
        <v>0.401717922012525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1.26897852936285</v>
      </c>
      <c r="P81" s="18">
        <f t="shared" si="62"/>
        <v>0.509771417894154</v>
      </c>
      <c r="Q81" s="24">
        <f t="shared" si="63"/>
        <v>0.13254056865248</v>
      </c>
      <c r="R81" s="18">
        <f t="shared" si="64"/>
        <v>0.1355172</v>
      </c>
      <c r="S81" s="25">
        <f t="shared" si="65"/>
        <v>0.978035029151134</v>
      </c>
      <c r="T81" s="3">
        <v>0.01</v>
      </c>
      <c r="U81" s="26">
        <f t="shared" si="66"/>
        <v>0.00978035029151134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0.0246803502915113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9">
        <v>26.1322794190323</v>
      </c>
      <c r="E82" s="20">
        <f t="shared" si="74"/>
        <v>26.3647802409677</v>
      </c>
      <c r="F82" s="16" t="s">
        <v>73</v>
      </c>
      <c r="G82" s="13">
        <v>9</v>
      </c>
      <c r="H82" s="18">
        <f t="shared" si="57"/>
        <v>26.1322794190323</v>
      </c>
      <c r="I82" s="18">
        <f t="shared" si="58"/>
        <v>299.282279419032</v>
      </c>
      <c r="J82" s="18">
        <f t="shared" si="59"/>
        <v>0.391699720308899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1.2804271114687</v>
      </c>
      <c r="P82" s="18">
        <f t="shared" si="62"/>
        <v>0.50154294143822</v>
      </c>
      <c r="Q82" s="24">
        <f t="shared" si="63"/>
        <v>0.130401164773937</v>
      </c>
      <c r="R82" s="18">
        <f t="shared" si="64"/>
        <v>0.1355172</v>
      </c>
      <c r="S82" s="25">
        <f t="shared" si="65"/>
        <v>0.962248074590805</v>
      </c>
      <c r="T82" s="3">
        <v>0.01</v>
      </c>
      <c r="U82" s="26">
        <f t="shared" si="66"/>
        <v>0.00962248074590806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0.0245224807459081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9">
        <v>24.0249967786667</v>
      </c>
      <c r="E83" s="20">
        <f t="shared" si="74"/>
        <v>26.1322794190323</v>
      </c>
      <c r="F83" s="16" t="s">
        <v>73</v>
      </c>
      <c r="G83" s="13">
        <v>10</v>
      </c>
      <c r="H83" s="18">
        <f t="shared" si="57"/>
        <v>24.0249967786667</v>
      </c>
      <c r="I83" s="18">
        <f t="shared" si="58"/>
        <v>297.174996778667</v>
      </c>
      <c r="J83" s="18">
        <f t="shared" si="59"/>
        <v>0.311001194730584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1.30010417003048</v>
      </c>
      <c r="P83" s="18">
        <f t="shared" si="62"/>
        <v>0.404333950153692</v>
      </c>
      <c r="Q83" s="24">
        <f t="shared" si="63"/>
        <v>0.10512682703996</v>
      </c>
      <c r="R83" s="18">
        <f t="shared" si="64"/>
        <v>0.1355172</v>
      </c>
      <c r="S83" s="25">
        <f t="shared" si="65"/>
        <v>0.775745271005895</v>
      </c>
      <c r="T83" s="3">
        <v>0.01</v>
      </c>
      <c r="U83" s="26">
        <f t="shared" si="66"/>
        <v>0.00775745271005895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0.0177074527100589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9">
        <v>21.0486348129032</v>
      </c>
      <c r="E84" s="20">
        <f t="shared" si="74"/>
        <v>24.0249967786667</v>
      </c>
      <c r="F84" s="16" t="s">
        <v>73</v>
      </c>
      <c r="G84" s="13">
        <v>11</v>
      </c>
      <c r="H84" s="18">
        <f t="shared" si="57"/>
        <v>21.0486348129032</v>
      </c>
      <c r="I84" s="18">
        <f t="shared" si="58"/>
        <v>294.198634812903</v>
      </c>
      <c r="J84" s="18">
        <f t="shared" si="59"/>
        <v>0.223256966459326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0.850981708882945</v>
      </c>
      <c r="O84" s="18">
        <f t="shared" si="75"/>
        <v>0.566008510993839</v>
      </c>
      <c r="P84" s="18">
        <f t="shared" si="62"/>
        <v>0.126365343154645</v>
      </c>
      <c r="Q84" s="24">
        <f t="shared" si="63"/>
        <v>0.0328549892202076</v>
      </c>
      <c r="R84" s="18">
        <f t="shared" si="64"/>
        <v>0.1355172</v>
      </c>
      <c r="S84" s="25">
        <f t="shared" si="65"/>
        <v>0.24244147030936</v>
      </c>
      <c r="T84" s="3">
        <v>0.01</v>
      </c>
      <c r="U84" s="26">
        <f t="shared" si="66"/>
        <v>0.0024244147030936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0.0123744147030936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9">
        <v>17.5790574515</v>
      </c>
      <c r="E85" s="20">
        <f t="shared" si="74"/>
        <v>21.0486348129032</v>
      </c>
      <c r="F85" s="16" t="s">
        <v>75</v>
      </c>
      <c r="G85" s="13">
        <v>12</v>
      </c>
      <c r="H85" s="18">
        <f t="shared" si="57"/>
        <v>17.5790574515</v>
      </c>
      <c r="I85" s="18">
        <f t="shared" si="58"/>
        <v>290.7290574515</v>
      </c>
      <c r="J85" s="18">
        <f t="shared" si="59"/>
        <v>0.150408392214371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0.960863167839195</v>
      </c>
      <c r="P85" s="18">
        <f t="shared" si="62"/>
        <v>0.144521884212701</v>
      </c>
      <c r="Q85" s="24">
        <f t="shared" si="63"/>
        <v>0.0375756898953022</v>
      </c>
      <c r="R85" s="18">
        <f t="shared" si="64"/>
        <v>0.1355172</v>
      </c>
      <c r="S85" s="25">
        <f t="shared" si="65"/>
        <v>0.277276167861365</v>
      </c>
      <c r="T85" s="3">
        <v>0.01</v>
      </c>
      <c r="U85" s="26">
        <f t="shared" si="66"/>
        <v>0.00277276167861365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0.015</v>
      </c>
      <c r="AR85" s="3">
        <v>0.5</v>
      </c>
      <c r="AS85" s="3">
        <f t="shared" si="68"/>
        <v>0.0075</v>
      </c>
      <c r="AT85" s="2">
        <f t="shared" si="69"/>
        <v>0.0127227616786136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9">
        <v>11.6550159705806</v>
      </c>
      <c r="E86" s="20">
        <f t="shared" si="74"/>
        <v>17.5790574515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10</v>
      </c>
      <c r="E90" s="16"/>
      <c r="F90" s="16"/>
      <c r="G90" s="13">
        <v>1</v>
      </c>
      <c r="H90" s="18">
        <f t="shared" ref="H90:H101" si="76">E91</f>
        <v>10</v>
      </c>
      <c r="I90" s="18">
        <f t="shared" ref="I90:I101" si="77">H90+273.15</f>
        <v>283.15</v>
      </c>
      <c r="J90" s="18">
        <f t="shared" ref="J90:J101" si="78">EXP(($C$16*(I90-$C$14))/($C$17*I90*$C$14))</f>
        <v>0.0613689768727766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0.0174717477156795</v>
      </c>
      <c r="Q90" s="24">
        <f t="shared" ref="Q90:Q101" si="82">P90*$B$76</f>
        <v>0.00454265440607667</v>
      </c>
      <c r="R90" s="18">
        <f t="shared" ref="R90:R101" si="83">L90*$B$76</f>
        <v>0.074022</v>
      </c>
      <c r="S90" s="25">
        <f t="shared" ref="S90:S101" si="84">Q90/R90</f>
        <v>0.0613689768727766</v>
      </c>
      <c r="T90" s="3">
        <v>0.01</v>
      </c>
      <c r="U90" s="26">
        <f t="shared" ref="U90:U101" si="85">S90*T90</f>
        <v>0.000613689768727766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0.0105636897687278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9.78650431874194</v>
      </c>
      <c r="E91" s="20">
        <f t="shared" ref="E91:E102" si="95">D90</f>
        <v>10</v>
      </c>
      <c r="F91" s="16" t="s">
        <v>73</v>
      </c>
      <c r="G91" s="13">
        <v>2</v>
      </c>
      <c r="H91" s="18">
        <f t="shared" si="76"/>
        <v>9.78650431874194</v>
      </c>
      <c r="I91" s="18">
        <f t="shared" si="77"/>
        <v>282.936504318742</v>
      </c>
      <c r="J91" s="18">
        <f t="shared" si="78"/>
        <v>0.0597970733094878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0.551928252284321</v>
      </c>
      <c r="P91" s="18">
        <f t="shared" si="81"/>
        <v>0.033003694163423</v>
      </c>
      <c r="Q91" s="24">
        <f t="shared" si="82"/>
        <v>0.00858096048248998</v>
      </c>
      <c r="R91" s="18">
        <f t="shared" si="83"/>
        <v>0.074022</v>
      </c>
      <c r="S91" s="25">
        <f t="shared" si="84"/>
        <v>0.115924461409986</v>
      </c>
      <c r="T91" s="3">
        <v>0.01</v>
      </c>
      <c r="U91" s="26">
        <f t="shared" si="85"/>
        <v>0.00115924461409986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0.00664924461409986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11.8355969455714</v>
      </c>
      <c r="E92" s="20">
        <f t="shared" si="95"/>
        <v>9.78650431874194</v>
      </c>
      <c r="F92" s="16" t="s">
        <v>73</v>
      </c>
      <c r="G92" s="13">
        <v>3</v>
      </c>
      <c r="H92" s="18">
        <f t="shared" si="76"/>
        <v>11.8355969455714</v>
      </c>
      <c r="I92" s="18">
        <f t="shared" si="77"/>
        <v>284.985596945571</v>
      </c>
      <c r="J92" s="18">
        <f t="shared" si="78"/>
        <v>0.0765844600580616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0.803624558120898</v>
      </c>
      <c r="P92" s="18">
        <f t="shared" si="81"/>
        <v>0.0615451528730873</v>
      </c>
      <c r="Q92" s="24">
        <f t="shared" si="82"/>
        <v>0.0160017397470027</v>
      </c>
      <c r="R92" s="18">
        <f t="shared" si="83"/>
        <v>0.074022</v>
      </c>
      <c r="S92" s="25">
        <f t="shared" si="84"/>
        <v>0.216175457931462</v>
      </c>
      <c r="T92" s="3">
        <v>0.01</v>
      </c>
      <c r="U92" s="26">
        <f t="shared" si="85"/>
        <v>0.00216175457931462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0.00765175457931462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14.5960100358065</v>
      </c>
      <c r="E93" s="20">
        <f t="shared" si="95"/>
        <v>11.8355969455714</v>
      </c>
      <c r="F93" s="16" t="s">
        <v>73</v>
      </c>
      <c r="G93" s="13">
        <v>4</v>
      </c>
      <c r="H93" s="18">
        <f t="shared" si="76"/>
        <v>14.5960100358065</v>
      </c>
      <c r="I93" s="18">
        <f t="shared" si="77"/>
        <v>287.746010035806</v>
      </c>
      <c r="J93" s="18">
        <f t="shared" si="78"/>
        <v>0.106288324635846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1.02677940524781</v>
      </c>
      <c r="P93" s="18">
        <f t="shared" si="81"/>
        <v>0.10913466275438</v>
      </c>
      <c r="Q93" s="24">
        <f t="shared" si="82"/>
        <v>0.0283750123161388</v>
      </c>
      <c r="R93" s="18">
        <f t="shared" si="83"/>
        <v>0.074022</v>
      </c>
      <c r="S93" s="25">
        <f t="shared" si="84"/>
        <v>0.383332148768459</v>
      </c>
      <c r="T93" s="3">
        <v>0.01</v>
      </c>
      <c r="U93" s="26">
        <f t="shared" si="85"/>
        <v>0.00383332148768459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0.0137833214876846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19.092687557</v>
      </c>
      <c r="E94" s="20">
        <f t="shared" si="95"/>
        <v>14.5960100358065</v>
      </c>
      <c r="F94" s="16" t="s">
        <v>73</v>
      </c>
      <c r="G94" s="13">
        <v>5</v>
      </c>
      <c r="H94" s="18">
        <f t="shared" si="76"/>
        <v>19.092687557</v>
      </c>
      <c r="I94" s="18">
        <f t="shared" si="77"/>
        <v>292.242687557</v>
      </c>
      <c r="J94" s="18">
        <f t="shared" si="78"/>
        <v>0.17889800541611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0.871762505368759</v>
      </c>
      <c r="O94" s="18">
        <f t="shared" si="96"/>
        <v>0.330582237124671</v>
      </c>
      <c r="P94" s="18">
        <f t="shared" si="81"/>
        <v>0.0591405028475992</v>
      </c>
      <c r="Q94" s="24">
        <f t="shared" si="82"/>
        <v>0.0153765307403758</v>
      </c>
      <c r="R94" s="18">
        <f t="shared" si="83"/>
        <v>0.074022</v>
      </c>
      <c r="S94" s="25">
        <f t="shared" si="84"/>
        <v>0.207729198621704</v>
      </c>
      <c r="T94" s="3">
        <v>0.01</v>
      </c>
      <c r="U94" s="26">
        <f t="shared" si="85"/>
        <v>0.00207729198621704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0.012027291986217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22.5230620948387</v>
      </c>
      <c r="E95" s="20">
        <f t="shared" si="95"/>
        <v>19.092687557</v>
      </c>
      <c r="F95" s="16" t="s">
        <v>75</v>
      </c>
      <c r="G95" s="13">
        <v>6</v>
      </c>
      <c r="H95" s="18">
        <f t="shared" si="76"/>
        <v>22.5230620948387</v>
      </c>
      <c r="I95" s="18">
        <f t="shared" si="77"/>
        <v>295.673062094839</v>
      </c>
      <c r="J95" s="18">
        <f t="shared" si="78"/>
        <v>0.263318011867348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0.556141734277072</v>
      </c>
      <c r="P95" s="18">
        <f t="shared" si="81"/>
        <v>0.146442135786298</v>
      </c>
      <c r="Q95" s="24">
        <f t="shared" si="82"/>
        <v>0.0380749553044374</v>
      </c>
      <c r="R95" s="18">
        <f t="shared" si="83"/>
        <v>0.074022</v>
      </c>
      <c r="S95" s="25">
        <f t="shared" si="84"/>
        <v>0.514373501181235</v>
      </c>
      <c r="T95" s="3">
        <v>0.01</v>
      </c>
      <c r="U95" s="26">
        <f t="shared" si="85"/>
        <v>0.00514373501181235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0.0150937350118124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26.5935370256667</v>
      </c>
      <c r="E96" s="20">
        <f t="shared" si="95"/>
        <v>22.5230620948387</v>
      </c>
      <c r="F96" s="16" t="s">
        <v>73</v>
      </c>
      <c r="G96" s="13">
        <v>7</v>
      </c>
      <c r="H96" s="18">
        <f t="shared" si="76"/>
        <v>26.5935370256667</v>
      </c>
      <c r="I96" s="18">
        <f t="shared" si="77"/>
        <v>299.743537025667</v>
      </c>
      <c r="J96" s="18">
        <f t="shared" si="78"/>
        <v>0.411809088408221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0.694399598490775</v>
      </c>
      <c r="P96" s="18">
        <f t="shared" si="81"/>
        <v>0.285960065645521</v>
      </c>
      <c r="Q96" s="24">
        <f t="shared" si="82"/>
        <v>0.0743496170678354</v>
      </c>
      <c r="R96" s="18">
        <f t="shared" si="83"/>
        <v>0.074022</v>
      </c>
      <c r="S96" s="25">
        <f t="shared" si="84"/>
        <v>1.0044259418529</v>
      </c>
      <c r="T96" s="3">
        <v>0.01</v>
      </c>
      <c r="U96" s="26">
        <f t="shared" si="85"/>
        <v>0.010044259418529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0.024944259418529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26.3647802409677</v>
      </c>
      <c r="E97" s="20">
        <f t="shared" si="95"/>
        <v>26.5935370256667</v>
      </c>
      <c r="F97" s="16" t="s">
        <v>73</v>
      </c>
      <c r="G97" s="13">
        <v>8</v>
      </c>
      <c r="H97" s="18">
        <f t="shared" si="76"/>
        <v>26.3647802409677</v>
      </c>
      <c r="I97" s="18">
        <f t="shared" si="77"/>
        <v>299.514780240968</v>
      </c>
      <c r="J97" s="18">
        <f t="shared" si="78"/>
        <v>0.401717922012525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0.693139532845254</v>
      </c>
      <c r="P97" s="18">
        <f t="shared" si="81"/>
        <v>0.278446572799328</v>
      </c>
      <c r="Q97" s="24">
        <f t="shared" si="82"/>
        <v>0.0723961089278252</v>
      </c>
      <c r="R97" s="18">
        <f t="shared" si="83"/>
        <v>0.074022</v>
      </c>
      <c r="S97" s="25">
        <f t="shared" si="84"/>
        <v>0.978035029151134</v>
      </c>
      <c r="T97" s="3">
        <v>0.01</v>
      </c>
      <c r="U97" s="26">
        <f t="shared" si="85"/>
        <v>0.00978035029151134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0.0246803502915113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26.1322794190323</v>
      </c>
      <c r="E98" s="20">
        <f t="shared" si="95"/>
        <v>26.3647802409677</v>
      </c>
      <c r="F98" s="16" t="s">
        <v>73</v>
      </c>
      <c r="G98" s="13">
        <v>9</v>
      </c>
      <c r="H98" s="18">
        <f t="shared" si="76"/>
        <v>26.1322794190323</v>
      </c>
      <c r="I98" s="18">
        <f t="shared" si="77"/>
        <v>299.282279419032</v>
      </c>
      <c r="J98" s="18">
        <f t="shared" si="78"/>
        <v>0.391699720308899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0.699392960045926</v>
      </c>
      <c r="P98" s="18">
        <f t="shared" si="81"/>
        <v>0.273952026836002</v>
      </c>
      <c r="Q98" s="24">
        <f t="shared" si="82"/>
        <v>0.0712275269773606</v>
      </c>
      <c r="R98" s="18">
        <f t="shared" si="83"/>
        <v>0.074022</v>
      </c>
      <c r="S98" s="25">
        <f t="shared" si="84"/>
        <v>0.962248074590806</v>
      </c>
      <c r="T98" s="3">
        <v>0.01</v>
      </c>
      <c r="U98" s="26">
        <f t="shared" si="85"/>
        <v>0.00962248074590806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0.0245224807459081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24.0249967786667</v>
      </c>
      <c r="E99" s="20">
        <f t="shared" si="95"/>
        <v>26.1322794190323</v>
      </c>
      <c r="F99" s="16" t="s">
        <v>73</v>
      </c>
      <c r="G99" s="13">
        <v>10</v>
      </c>
      <c r="H99" s="18">
        <f t="shared" si="76"/>
        <v>24.0249967786667</v>
      </c>
      <c r="I99" s="18">
        <f t="shared" si="77"/>
        <v>297.174996778667</v>
      </c>
      <c r="J99" s="18">
        <f t="shared" si="78"/>
        <v>0.311001194730584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0.710140933209924</v>
      </c>
      <c r="P99" s="18">
        <f t="shared" si="81"/>
        <v>0.220854678655378</v>
      </c>
      <c r="Q99" s="24">
        <f t="shared" si="82"/>
        <v>0.0574222164503984</v>
      </c>
      <c r="R99" s="18">
        <f t="shared" si="83"/>
        <v>0.074022</v>
      </c>
      <c r="S99" s="25">
        <f t="shared" si="84"/>
        <v>0.775745271005895</v>
      </c>
      <c r="T99" s="3">
        <v>0.01</v>
      </c>
      <c r="U99" s="26">
        <f t="shared" si="85"/>
        <v>0.00775745271005895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0.017707452710059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21.0486348129032</v>
      </c>
      <c r="E100" s="20">
        <f t="shared" si="95"/>
        <v>24.0249967786667</v>
      </c>
      <c r="F100" s="16" t="s">
        <v>73</v>
      </c>
      <c r="G100" s="13">
        <v>11</v>
      </c>
      <c r="H100" s="18">
        <f t="shared" si="76"/>
        <v>21.0486348129032</v>
      </c>
      <c r="I100" s="18">
        <f t="shared" si="77"/>
        <v>294.198634812903</v>
      </c>
      <c r="J100" s="18">
        <f t="shared" si="78"/>
        <v>0.223256966459326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0.464821941826819</v>
      </c>
      <c r="O100" s="18">
        <f t="shared" si="96"/>
        <v>0.309164312727727</v>
      </c>
      <c r="P100" s="18">
        <f t="shared" si="81"/>
        <v>0.0690230865970748</v>
      </c>
      <c r="Q100" s="24">
        <f t="shared" si="82"/>
        <v>0.0179460025152394</v>
      </c>
      <c r="R100" s="18">
        <f t="shared" si="83"/>
        <v>0.074022</v>
      </c>
      <c r="S100" s="25">
        <f t="shared" si="84"/>
        <v>0.24244147030936</v>
      </c>
      <c r="T100" s="3">
        <v>0.01</v>
      </c>
      <c r="U100" s="26">
        <f t="shared" si="85"/>
        <v>0.0024244147030936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0.0123744147030936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17.5790574515</v>
      </c>
      <c r="E101" s="20">
        <f t="shared" si="95"/>
        <v>21.0486348129032</v>
      </c>
      <c r="F101" s="16" t="s">
        <v>75</v>
      </c>
      <c r="G101" s="13">
        <v>12</v>
      </c>
      <c r="H101" s="18">
        <f t="shared" si="76"/>
        <v>17.5790574515</v>
      </c>
      <c r="I101" s="18">
        <f t="shared" si="77"/>
        <v>290.7290574515</v>
      </c>
      <c r="J101" s="18">
        <f t="shared" si="78"/>
        <v>0.150408392214371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0.524841226130652</v>
      </c>
      <c r="P101" s="18">
        <f t="shared" si="81"/>
        <v>0.0789405249901305</v>
      </c>
      <c r="Q101" s="24">
        <f t="shared" si="82"/>
        <v>0.0205245364974339</v>
      </c>
      <c r="R101" s="18">
        <f t="shared" si="83"/>
        <v>0.074022</v>
      </c>
      <c r="S101" s="25">
        <f t="shared" si="84"/>
        <v>0.277276167861365</v>
      </c>
      <c r="T101" s="3">
        <v>0.01</v>
      </c>
      <c r="U101" s="26">
        <f t="shared" si="85"/>
        <v>0.00277276167861365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0.005</v>
      </c>
      <c r="AF101" s="3">
        <v>0.49</v>
      </c>
      <c r="AG101" s="26">
        <f t="shared" si="86"/>
        <v>0.00245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0.015</v>
      </c>
      <c r="AR101" s="3">
        <v>0.5</v>
      </c>
      <c r="AS101" s="3">
        <f t="shared" si="87"/>
        <v>0.0075</v>
      </c>
      <c r="AT101" s="2">
        <f t="shared" si="88"/>
        <v>0.0127227616786136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11.6550159705806</v>
      </c>
      <c r="E102" s="20">
        <f t="shared" si="95"/>
        <v>17.5790574515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E16" sqref="E16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77777777777778" style="1" customWidth="1"/>
    <col min="32" max="32" width="23.1111111111111" style="1" customWidth="1"/>
    <col min="33" max="33" width="12.8888888888889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323.2536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155.445287671233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4256.34499223683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AV38+AV53+AY85+AY101+BB101+AG69</f>
        <v>124493279.174126</v>
      </c>
      <c r="J14" s="14" t="s">
        <v>22</v>
      </c>
      <c r="K14" s="14">
        <f>I14/(10000*1000)</f>
        <v>12.4493279174126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68936865.2054794</v>
      </c>
      <c r="J15" s="14" t="s">
        <v>22</v>
      </c>
      <c r="K15" s="14">
        <f>I15/(10000*1000)</f>
        <v>6.89368652054794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9</v>
      </c>
      <c r="E27" s="16"/>
      <c r="F27" s="16"/>
      <c r="G27" s="13">
        <v>1</v>
      </c>
      <c r="H27" s="18">
        <f t="shared" ref="H27:H38" si="0">E28</f>
        <v>9</v>
      </c>
      <c r="I27" s="18">
        <f t="shared" ref="I27:I38" si="1">H27+273.15</f>
        <v>282.15</v>
      </c>
      <c r="J27" s="18">
        <f t="shared" ref="J27:J38" si="2">EXP(($C$16*(I27-$C$14))/($C$17*I27*$C$14))</f>
        <v>0.0543273714220872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0.0591150163014682</v>
      </c>
      <c r="Q27" s="24">
        <f t="shared" ref="Q27:Q38" si="6">P27*$B$29</f>
        <v>0.00709380195617618</v>
      </c>
      <c r="R27" s="18">
        <f t="shared" ref="R27:R38" si="7">L27*$B$29</f>
        <v>0.1305751</v>
      </c>
      <c r="S27" s="25">
        <f t="shared" ref="S27:S38" si="8">Q27/R27</f>
        <v>0.0543273714220872</v>
      </c>
      <c r="T27" s="3">
        <v>0.01</v>
      </c>
      <c r="U27" s="26">
        <f t="shared" ref="U27:U38" si="9">S27*T27</f>
        <v>0.000543273714220872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0.0299932737142209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26.9378</v>
      </c>
      <c r="AU27" s="1">
        <f t="shared" ref="AU27:AU38" si="17">AT27*10000*AS27*0.67*AR27*AQ27</f>
        <v>70684.0075865676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8.3618471956129</v>
      </c>
      <c r="E28" s="20">
        <f t="shared" ref="E28:E39" si="18">D27</f>
        <v>9</v>
      </c>
      <c r="F28" s="16" t="s">
        <v>73</v>
      </c>
      <c r="G28" s="13">
        <v>2</v>
      </c>
      <c r="H28" s="18">
        <f t="shared" si="0"/>
        <v>8.3618471956129</v>
      </c>
      <c r="I28" s="18">
        <f t="shared" si="1"/>
        <v>281.511847195613</v>
      </c>
      <c r="J28" s="18">
        <f t="shared" si="2"/>
        <v>0.0502394165873421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2.1171366503652</v>
      </c>
      <c r="P28" s="18">
        <f t="shared" si="5"/>
        <v>0.106363710150027</v>
      </c>
      <c r="Q28" s="24">
        <f t="shared" si="6"/>
        <v>0.0127636452180033</v>
      </c>
      <c r="R28" s="18">
        <f t="shared" si="7"/>
        <v>0.1305751</v>
      </c>
      <c r="S28" s="25">
        <f t="shared" si="8"/>
        <v>0.0977494577297147</v>
      </c>
      <c r="T28" s="3">
        <v>0.01</v>
      </c>
      <c r="U28" s="26">
        <f t="shared" si="9"/>
        <v>0.000977494577297147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0.0228774945772971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26.9378</v>
      </c>
      <c r="AU28" s="1">
        <f t="shared" si="17"/>
        <v>53914.5214914176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10.0188290761786</v>
      </c>
      <c r="E29" s="20">
        <f t="shared" si="18"/>
        <v>8.3618471956129</v>
      </c>
      <c r="F29" s="16" t="s">
        <v>73</v>
      </c>
      <c r="G29" s="13">
        <v>3</v>
      </c>
      <c r="H29" s="18">
        <f t="shared" si="0"/>
        <v>10.0188290761786</v>
      </c>
      <c r="I29" s="18">
        <f t="shared" si="1"/>
        <v>283.168829076179</v>
      </c>
      <c r="J29" s="18">
        <f t="shared" si="2"/>
        <v>0.0615094613255189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3.0988987735485</v>
      </c>
      <c r="P29" s="18">
        <f t="shared" si="5"/>
        <v>0.19061159426328</v>
      </c>
      <c r="Q29" s="24">
        <f t="shared" si="6"/>
        <v>0.0228733913115936</v>
      </c>
      <c r="R29" s="18">
        <f t="shared" si="7"/>
        <v>0.1305751</v>
      </c>
      <c r="S29" s="25">
        <f t="shared" si="8"/>
        <v>0.175174220135336</v>
      </c>
      <c r="T29" s="3">
        <v>0.01</v>
      </c>
      <c r="U29" s="26">
        <f t="shared" si="9"/>
        <v>0.00175174220135336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0.0236517422013534</v>
      </c>
      <c r="AR29" s="29">
        <f t="shared" si="15"/>
        <v>108.812583333333</v>
      </c>
      <c r="AS29" s="1">
        <f t="shared" si="16"/>
        <v>0.12</v>
      </c>
      <c r="AT29" s="2">
        <f t="shared" si="20"/>
        <v>26.9378</v>
      </c>
      <c r="AU29" s="1">
        <f t="shared" si="17"/>
        <v>55739.161424161</v>
      </c>
    </row>
    <row r="30" s="1" customFormat="1" spans="1:47">
      <c r="A30" s="13"/>
      <c r="B30" s="13"/>
      <c r="C30" s="16">
        <v>3</v>
      </c>
      <c r="D30" s="19">
        <v>13.4605658337742</v>
      </c>
      <c r="E30" s="20">
        <f t="shared" si="18"/>
        <v>10.0188290761786</v>
      </c>
      <c r="F30" s="16" t="s">
        <v>73</v>
      </c>
      <c r="G30" s="13">
        <v>4</v>
      </c>
      <c r="H30" s="18">
        <f t="shared" si="0"/>
        <v>13.4605658337742</v>
      </c>
      <c r="I30" s="18">
        <f t="shared" si="1"/>
        <v>286.610565833774</v>
      </c>
      <c r="J30" s="18">
        <f t="shared" si="2"/>
        <v>0.0929536851153451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3.99641301261856</v>
      </c>
      <c r="P30" s="18">
        <f t="shared" si="5"/>
        <v>0.371481316765813</v>
      </c>
      <c r="Q30" s="24">
        <f t="shared" si="6"/>
        <v>0.0445777580118976</v>
      </c>
      <c r="R30" s="18">
        <f t="shared" si="7"/>
        <v>0.1305751</v>
      </c>
      <c r="S30" s="25">
        <f t="shared" si="8"/>
        <v>0.341395549472278</v>
      </c>
      <c r="T30" s="3">
        <v>0.01</v>
      </c>
      <c r="U30" s="26">
        <f t="shared" si="9"/>
        <v>0.00341395549472278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0.0253139554947228</v>
      </c>
      <c r="AR30" s="29">
        <f t="shared" si="15"/>
        <v>108.812583333333</v>
      </c>
      <c r="AS30" s="1">
        <f t="shared" si="16"/>
        <v>0.12</v>
      </c>
      <c r="AT30" s="2">
        <f t="shared" si="20"/>
        <v>26.9378</v>
      </c>
      <c r="AU30" s="1">
        <f t="shared" si="17"/>
        <v>59656.4362824673</v>
      </c>
    </row>
    <row r="31" s="1" customFormat="1" spans="1:47">
      <c r="A31" s="13"/>
      <c r="B31" s="13"/>
      <c r="C31" s="16">
        <v>4</v>
      </c>
      <c r="D31" s="19">
        <v>18.7629689689</v>
      </c>
      <c r="E31" s="20">
        <f t="shared" si="18"/>
        <v>13.4605658337742</v>
      </c>
      <c r="F31" s="16" t="s">
        <v>73</v>
      </c>
      <c r="G31" s="13">
        <v>5</v>
      </c>
      <c r="H31" s="18">
        <f t="shared" si="0"/>
        <v>18.7629689689</v>
      </c>
      <c r="I31" s="18">
        <f t="shared" si="1"/>
        <v>291.9129689689</v>
      </c>
      <c r="J31" s="18">
        <f t="shared" si="2"/>
        <v>0.172290743821117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3.44368511106011</v>
      </c>
      <c r="O31" s="18">
        <f t="shared" si="19"/>
        <v>1.26937241812597</v>
      </c>
      <c r="P31" s="18">
        <f t="shared" si="5"/>
        <v>0.218701118104933</v>
      </c>
      <c r="Q31" s="24">
        <f t="shared" si="6"/>
        <v>0.026244134172592</v>
      </c>
      <c r="R31" s="18">
        <f t="shared" si="7"/>
        <v>0.1305751</v>
      </c>
      <c r="S31" s="25">
        <f t="shared" si="8"/>
        <v>0.200988811592654</v>
      </c>
      <c r="T31" s="3">
        <v>0.01</v>
      </c>
      <c r="U31" s="26">
        <f t="shared" si="9"/>
        <v>0.00200988811592654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0.0314598881159265</v>
      </c>
      <c r="AR31" s="29">
        <f t="shared" si="15"/>
        <v>108.812583333333</v>
      </c>
      <c r="AS31" s="1">
        <f t="shared" si="16"/>
        <v>0.12</v>
      </c>
      <c r="AT31" s="2">
        <f t="shared" si="20"/>
        <v>26.9378</v>
      </c>
      <c r="AU31" s="1">
        <f t="shared" si="17"/>
        <v>74140.3219750694</v>
      </c>
    </row>
    <row r="32" s="1" customFormat="1" spans="1:47">
      <c r="A32" s="13"/>
      <c r="B32" s="13"/>
      <c r="C32" s="16">
        <v>5</v>
      </c>
      <c r="D32" s="19">
        <v>23.5217749896774</v>
      </c>
      <c r="E32" s="20">
        <f t="shared" si="18"/>
        <v>18.7629689689</v>
      </c>
      <c r="F32" s="16" t="s">
        <v>75</v>
      </c>
      <c r="G32" s="13">
        <v>6</v>
      </c>
      <c r="H32" s="18">
        <f t="shared" si="0"/>
        <v>23.5217749896774</v>
      </c>
      <c r="I32" s="18">
        <f t="shared" si="1"/>
        <v>296.671774989677</v>
      </c>
      <c r="J32" s="18">
        <f t="shared" si="2"/>
        <v>0.294188532273988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2.13879713335437</v>
      </c>
      <c r="P32" s="18">
        <f t="shared" si="5"/>
        <v>0.629209589493335</v>
      </c>
      <c r="Q32" s="24">
        <f t="shared" si="6"/>
        <v>0.0755051507392002</v>
      </c>
      <c r="R32" s="18">
        <f t="shared" si="7"/>
        <v>0.1305751</v>
      </c>
      <c r="S32" s="25">
        <f t="shared" si="8"/>
        <v>0.578250759441886</v>
      </c>
      <c r="T32" s="3">
        <v>0.01</v>
      </c>
      <c r="U32" s="26">
        <f t="shared" si="9"/>
        <v>0.00578250759441886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0.0352325075944189</v>
      </c>
      <c r="AR32" s="29">
        <f t="shared" si="15"/>
        <v>108.812583333333</v>
      </c>
      <c r="AS32" s="1">
        <f t="shared" si="16"/>
        <v>0.12</v>
      </c>
      <c r="AT32" s="2">
        <f t="shared" si="20"/>
        <v>26.9378</v>
      </c>
      <c r="AU32" s="1">
        <f t="shared" si="17"/>
        <v>83031.1108359248</v>
      </c>
    </row>
    <row r="33" s="1" customFormat="1" spans="1:47">
      <c r="A33" s="13"/>
      <c r="B33" s="13"/>
      <c r="C33" s="16">
        <v>6</v>
      </c>
      <c r="D33" s="19">
        <v>27.0212244913333</v>
      </c>
      <c r="E33" s="20">
        <f t="shared" si="18"/>
        <v>23.5217749896774</v>
      </c>
      <c r="F33" s="16" t="s">
        <v>73</v>
      </c>
      <c r="G33" s="13">
        <v>7</v>
      </c>
      <c r="H33" s="18">
        <f t="shared" si="0"/>
        <v>27.0212244913333</v>
      </c>
      <c r="I33" s="18">
        <f t="shared" si="1"/>
        <v>300.171224491333</v>
      </c>
      <c r="J33" s="18">
        <f t="shared" si="2"/>
        <v>0.431316891431664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2.59771337719437</v>
      </c>
      <c r="P33" s="18">
        <f t="shared" si="5"/>
        <v>1.12043765868192</v>
      </c>
      <c r="Q33" s="24">
        <f t="shared" si="6"/>
        <v>0.134452519041831</v>
      </c>
      <c r="R33" s="18">
        <f t="shared" si="7"/>
        <v>0.1305751</v>
      </c>
      <c r="S33" s="25">
        <f t="shared" si="8"/>
        <v>1.0296949345</v>
      </c>
      <c r="T33" s="3">
        <v>0.01</v>
      </c>
      <c r="U33" s="26">
        <f t="shared" si="9"/>
        <v>0.010296949345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0.045196949345</v>
      </c>
      <c r="AR33" s="29">
        <f t="shared" si="15"/>
        <v>108.812583333333</v>
      </c>
      <c r="AS33" s="1">
        <f t="shared" si="16"/>
        <v>0.12</v>
      </c>
      <c r="AT33" s="2">
        <f t="shared" si="20"/>
        <v>26.9378</v>
      </c>
      <c r="AU33" s="1">
        <f t="shared" si="17"/>
        <v>106513.931784544</v>
      </c>
    </row>
    <row r="34" s="1" customFormat="1" spans="1:47">
      <c r="A34" s="13"/>
      <c r="B34" s="13"/>
      <c r="C34" s="16">
        <v>7</v>
      </c>
      <c r="D34" s="19">
        <v>26.8537374877419</v>
      </c>
      <c r="E34" s="20">
        <f t="shared" si="18"/>
        <v>27.0212244913333</v>
      </c>
      <c r="F34" s="16" t="s">
        <v>73</v>
      </c>
      <c r="G34" s="13">
        <v>8</v>
      </c>
      <c r="H34" s="18">
        <f t="shared" si="0"/>
        <v>26.8537374877419</v>
      </c>
      <c r="I34" s="18">
        <f t="shared" si="1"/>
        <v>300.003737487742</v>
      </c>
      <c r="J34" s="18">
        <f t="shared" si="2"/>
        <v>0.42357635290927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2.56540155184578</v>
      </c>
      <c r="P34" s="18">
        <f t="shared" si="5"/>
        <v>1.08664343307862</v>
      </c>
      <c r="Q34" s="24">
        <f t="shared" si="6"/>
        <v>0.130397211969434</v>
      </c>
      <c r="R34" s="18">
        <f t="shared" si="7"/>
        <v>0.1305751</v>
      </c>
      <c r="S34" s="25">
        <f t="shared" si="8"/>
        <v>0.998637657328495</v>
      </c>
      <c r="T34" s="3">
        <v>0.01</v>
      </c>
      <c r="U34" s="26">
        <f t="shared" si="9"/>
        <v>0.00998637657328495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0.0448863765732849</v>
      </c>
      <c r="AR34" s="29">
        <f t="shared" si="15"/>
        <v>108.812583333333</v>
      </c>
      <c r="AS34" s="1">
        <f t="shared" si="16"/>
        <v>0.12</v>
      </c>
      <c r="AT34" s="2">
        <f t="shared" si="20"/>
        <v>26.9378</v>
      </c>
      <c r="AU34" s="1">
        <f t="shared" si="17"/>
        <v>105782.016743817</v>
      </c>
    </row>
    <row r="35" s="1" customFormat="1" spans="1:47">
      <c r="A35" s="13"/>
      <c r="B35" s="13"/>
      <c r="C35" s="16">
        <v>8</v>
      </c>
      <c r="D35" s="19">
        <v>27.4580604022581</v>
      </c>
      <c r="E35" s="20">
        <f t="shared" si="18"/>
        <v>26.8537374877419</v>
      </c>
      <c r="F35" s="16" t="s">
        <v>73</v>
      </c>
      <c r="G35" s="13">
        <v>9</v>
      </c>
      <c r="H35" s="18">
        <f t="shared" si="0"/>
        <v>27.4580604022581</v>
      </c>
      <c r="I35" s="18">
        <f t="shared" si="1"/>
        <v>300.608060402258</v>
      </c>
      <c r="J35" s="18">
        <f t="shared" si="2"/>
        <v>0.452134786741131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2.56688395210049</v>
      </c>
      <c r="P35" s="18">
        <f t="shared" si="5"/>
        <v>1.16057752827219</v>
      </c>
      <c r="Q35" s="24">
        <f t="shared" si="6"/>
        <v>0.139269303392663</v>
      </c>
      <c r="R35" s="18">
        <f t="shared" si="7"/>
        <v>0.1305751</v>
      </c>
      <c r="S35" s="25">
        <f t="shared" si="8"/>
        <v>1.0665839305707</v>
      </c>
      <c r="T35" s="3">
        <v>0.01</v>
      </c>
      <c r="U35" s="26">
        <f t="shared" si="9"/>
        <v>0.010665839305707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0.045565839305707</v>
      </c>
      <c r="AR35" s="29">
        <f t="shared" si="15"/>
        <v>108.812583333333</v>
      </c>
      <c r="AS35" s="1">
        <f t="shared" si="16"/>
        <v>0.12</v>
      </c>
      <c r="AT35" s="2">
        <f t="shared" si="20"/>
        <v>26.9378</v>
      </c>
      <c r="AU35" s="1">
        <f t="shared" si="17"/>
        <v>107383.2807269</v>
      </c>
    </row>
    <row r="36" s="1" customFormat="1" spans="1:47">
      <c r="A36" s="13"/>
      <c r="B36" s="13"/>
      <c r="C36" s="16">
        <v>9</v>
      </c>
      <c r="D36" s="19">
        <v>24.4309683483333</v>
      </c>
      <c r="E36" s="20">
        <f t="shared" si="18"/>
        <v>27.4580604022581</v>
      </c>
      <c r="F36" s="16" t="s">
        <v>73</v>
      </c>
      <c r="G36" s="13">
        <v>10</v>
      </c>
      <c r="H36" s="18">
        <f t="shared" si="0"/>
        <v>24.4309683483333</v>
      </c>
      <c r="I36" s="18">
        <f t="shared" si="1"/>
        <v>297.580968348333</v>
      </c>
      <c r="J36" s="18">
        <f t="shared" si="2"/>
        <v>0.325217880224377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2.49443225716164</v>
      </c>
      <c r="P36" s="18">
        <f t="shared" si="5"/>
        <v>0.811233971037417</v>
      </c>
      <c r="Q36" s="24">
        <f t="shared" si="6"/>
        <v>0.09734807652449</v>
      </c>
      <c r="R36" s="18">
        <f t="shared" si="7"/>
        <v>0.1305751</v>
      </c>
      <c r="S36" s="25">
        <f t="shared" si="8"/>
        <v>0.745533233552875</v>
      </c>
      <c r="T36" s="3">
        <v>0.01</v>
      </c>
      <c r="U36" s="26">
        <f t="shared" si="9"/>
        <v>0.00745533233552875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0.02</v>
      </c>
      <c r="AC36" s="3">
        <v>0.29</v>
      </c>
      <c r="AD36" s="27">
        <f t="shared" si="11"/>
        <v>0.0058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0.02</v>
      </c>
      <c r="AO36" s="3">
        <v>0.38</v>
      </c>
      <c r="AP36" s="3">
        <f t="shared" si="13"/>
        <v>0.0076</v>
      </c>
      <c r="AQ36" s="1">
        <f t="shared" si="14"/>
        <v>0.0402553323355287</v>
      </c>
      <c r="AR36" s="29">
        <f t="shared" si="15"/>
        <v>108.812583333333</v>
      </c>
      <c r="AS36" s="1">
        <f t="shared" si="16"/>
        <v>0.12</v>
      </c>
      <c r="AT36" s="2">
        <f t="shared" si="20"/>
        <v>26.9378</v>
      </c>
      <c r="AU36" s="1">
        <f t="shared" si="17"/>
        <v>94868.2108967387</v>
      </c>
    </row>
    <row r="37" s="1" customFormat="1" spans="1:47">
      <c r="A37" s="13"/>
      <c r="B37" s="13"/>
      <c r="C37" s="16">
        <v>10</v>
      </c>
      <c r="D37" s="19">
        <v>20.4121829151613</v>
      </c>
      <c r="E37" s="20">
        <f t="shared" si="18"/>
        <v>24.4309683483333</v>
      </c>
      <c r="F37" s="16" t="s">
        <v>73</v>
      </c>
      <c r="G37" s="13">
        <v>11</v>
      </c>
      <c r="H37" s="18">
        <f t="shared" si="0"/>
        <v>20.4121829151613</v>
      </c>
      <c r="I37" s="18">
        <f t="shared" si="1"/>
        <v>293.562182915161</v>
      </c>
      <c r="J37" s="18">
        <f t="shared" si="2"/>
        <v>0.207798806939201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1.59903837181801</v>
      </c>
      <c r="O37" s="18">
        <f t="shared" si="19"/>
        <v>1.17228574763955</v>
      </c>
      <c r="P37" s="18">
        <f t="shared" si="5"/>
        <v>0.243599579751327</v>
      </c>
      <c r="Q37" s="24">
        <f t="shared" si="6"/>
        <v>0.0292319495701592</v>
      </c>
      <c r="R37" s="18">
        <f t="shared" si="7"/>
        <v>0.1305751</v>
      </c>
      <c r="S37" s="25">
        <f t="shared" si="8"/>
        <v>0.223870780647759</v>
      </c>
      <c r="T37" s="3">
        <v>0.01</v>
      </c>
      <c r="U37" s="26">
        <f t="shared" si="9"/>
        <v>0.00223870780647759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0.0316887078064776</v>
      </c>
      <c r="AR37" s="29">
        <f t="shared" si="15"/>
        <v>108.812583333333</v>
      </c>
      <c r="AS37" s="1">
        <f t="shared" si="16"/>
        <v>0.12</v>
      </c>
      <c r="AT37" s="2">
        <f t="shared" si="20"/>
        <v>26.9378</v>
      </c>
      <c r="AU37" s="1">
        <f t="shared" si="17"/>
        <v>74679.5726383005</v>
      </c>
    </row>
    <row r="38" s="1" customFormat="1" spans="1:48">
      <c r="A38" s="13"/>
      <c r="B38" s="13"/>
      <c r="C38" s="16">
        <v>11</v>
      </c>
      <c r="D38" s="19">
        <v>14.5016182487667</v>
      </c>
      <c r="E38" s="20">
        <f t="shared" si="18"/>
        <v>20.4121829151613</v>
      </c>
      <c r="F38" s="16" t="s">
        <v>75</v>
      </c>
      <c r="G38" s="13">
        <v>12</v>
      </c>
      <c r="H38" s="18">
        <f t="shared" si="0"/>
        <v>14.5016182487667</v>
      </c>
      <c r="I38" s="18">
        <f t="shared" si="1"/>
        <v>287.651618248767</v>
      </c>
      <c r="J38" s="18">
        <f t="shared" si="2"/>
        <v>0.105114642588066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2.01681200122155</v>
      </c>
      <c r="P38" s="18">
        <f t="shared" si="5"/>
        <v>0.211996472675726</v>
      </c>
      <c r="Q38" s="24">
        <f t="shared" si="6"/>
        <v>0.0254395767210871</v>
      </c>
      <c r="R38" s="18">
        <f t="shared" si="7"/>
        <v>0.1305751</v>
      </c>
      <c r="S38" s="25">
        <f t="shared" si="8"/>
        <v>0.194827166290411</v>
      </c>
      <c r="T38" s="3">
        <v>0.01</v>
      </c>
      <c r="U38" s="26">
        <f t="shared" si="9"/>
        <v>0.00194827166290411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0.0238482716629041</v>
      </c>
      <c r="AR38" s="29">
        <f t="shared" si="15"/>
        <v>108.812583333333</v>
      </c>
      <c r="AS38" s="1">
        <f t="shared" si="16"/>
        <v>0.12</v>
      </c>
      <c r="AT38" s="2">
        <f t="shared" si="20"/>
        <v>26.9378</v>
      </c>
      <c r="AU38" s="1">
        <f t="shared" si="17"/>
        <v>56202.3149326308</v>
      </c>
      <c r="AV38" s="1">
        <f>SUM(AU27:AU38)</f>
        <v>942594.887318539</v>
      </c>
    </row>
    <row r="39" s="1" customFormat="1" spans="1:46">
      <c r="A39" s="13"/>
      <c r="B39" s="13"/>
      <c r="C39" s="16">
        <v>12</v>
      </c>
      <c r="D39" s="19">
        <v>8.75712989367742</v>
      </c>
      <c r="E39" s="20">
        <f t="shared" si="18"/>
        <v>14.5016182487667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9</v>
      </c>
      <c r="E42" s="16"/>
      <c r="F42" s="16"/>
      <c r="G42" s="13">
        <v>1</v>
      </c>
      <c r="H42" s="18">
        <f t="shared" ref="H42:H53" si="21">E43</f>
        <v>9</v>
      </c>
      <c r="I42" s="18">
        <f t="shared" ref="I42:I53" si="22">H42+273.15</f>
        <v>282.15</v>
      </c>
      <c r="J42" s="18">
        <f t="shared" ref="J42:J53" si="23">EXP(($C$16*(I42-$C$14))/($C$17*I42*$C$14))</f>
        <v>0.0543273714220872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0.0041881536539406</v>
      </c>
      <c r="Q42" s="24">
        <f t="shared" ref="Q42:Q53" si="27">P42*$B$44</f>
        <v>0.000544459975012278</v>
      </c>
      <c r="R42" s="18">
        <f t="shared" ref="R42:R53" si="28">L42*$B$44</f>
        <v>0.0100218354166667</v>
      </c>
      <c r="S42" s="25">
        <f t="shared" ref="S42:S53" si="29">Q42/R42</f>
        <v>0.0543273714220872</v>
      </c>
      <c r="T42" s="3">
        <v>0.01</v>
      </c>
      <c r="U42" s="26">
        <f t="shared" ref="U42:U53" si="30">S42*T42</f>
        <v>0.000543273714220872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0.0276432737142209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12.9537739726027</v>
      </c>
      <c r="AU42" s="1">
        <f t="shared" ref="AU42:AU53" si="37">AT42*10000*AS42*0.67*AR42*AQ42</f>
        <v>2404.40630349645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8.3618471956129</v>
      </c>
      <c r="E43" s="20">
        <f t="shared" ref="E43:E54" si="38">D42</f>
        <v>9</v>
      </c>
      <c r="F43" s="16" t="s">
        <v>73</v>
      </c>
      <c r="G43" s="13">
        <v>2</v>
      </c>
      <c r="H43" s="18">
        <f t="shared" si="21"/>
        <v>8.3618471956129</v>
      </c>
      <c r="I43" s="18">
        <f t="shared" si="22"/>
        <v>281.511847195613</v>
      </c>
      <c r="J43" s="18">
        <f t="shared" si="23"/>
        <v>0.0502394165873421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0.149993929679393</v>
      </c>
      <c r="P43" s="18">
        <f t="shared" si="26"/>
        <v>0.00753560751873551</v>
      </c>
      <c r="Q43" s="24">
        <f t="shared" si="27"/>
        <v>0.000979628977435616</v>
      </c>
      <c r="R43" s="18">
        <f t="shared" si="28"/>
        <v>0.0100218354166667</v>
      </c>
      <c r="S43" s="25">
        <f t="shared" si="29"/>
        <v>0.0977494577297147</v>
      </c>
      <c r="T43" s="3">
        <v>0.01</v>
      </c>
      <c r="U43" s="26">
        <f t="shared" si="30"/>
        <v>0.000977494577297147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0.0157774945772971</v>
      </c>
      <c r="AR43" s="29">
        <f t="shared" si="34"/>
        <v>7.70910416666667</v>
      </c>
      <c r="AS43" s="1">
        <f t="shared" si="35"/>
        <v>0.13</v>
      </c>
      <c r="AT43" s="2">
        <f t="shared" si="36"/>
        <v>12.9537739726027</v>
      </c>
      <c r="AU43" s="1">
        <f t="shared" si="37"/>
        <v>1372.32325690566</v>
      </c>
    </row>
    <row r="44" s="1" customFormat="1" spans="1:47">
      <c r="A44" s="13" t="s">
        <v>38</v>
      </c>
      <c r="B44" s="13">
        <f>I5</f>
        <v>0.13</v>
      </c>
      <c r="C44" s="16">
        <v>2</v>
      </c>
      <c r="D44" s="19">
        <v>10.0188290761786</v>
      </c>
      <c r="E44" s="20">
        <f t="shared" si="38"/>
        <v>8.3618471956129</v>
      </c>
      <c r="F44" s="16" t="s">
        <v>73</v>
      </c>
      <c r="G44" s="13">
        <v>3</v>
      </c>
      <c r="H44" s="18">
        <f t="shared" si="21"/>
        <v>10.0188290761786</v>
      </c>
      <c r="I44" s="18">
        <f t="shared" si="22"/>
        <v>283.168829076179</v>
      </c>
      <c r="J44" s="18">
        <f t="shared" si="23"/>
        <v>0.0615094613255189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0.219549363827324</v>
      </c>
      <c r="P44" s="18">
        <f t="shared" si="26"/>
        <v>0.0135043631033791</v>
      </c>
      <c r="Q44" s="24">
        <f t="shared" si="27"/>
        <v>0.00175556720343928</v>
      </c>
      <c r="R44" s="18">
        <f t="shared" si="28"/>
        <v>0.0100218354166667</v>
      </c>
      <c r="S44" s="25">
        <f t="shared" si="29"/>
        <v>0.175174220135336</v>
      </c>
      <c r="T44" s="3">
        <v>0.01</v>
      </c>
      <c r="U44" s="26">
        <f t="shared" si="30"/>
        <v>0.00175174220135336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0.0165517422013534</v>
      </c>
      <c r="AR44" s="29">
        <f t="shared" si="34"/>
        <v>7.70910416666667</v>
      </c>
      <c r="AS44" s="1">
        <f t="shared" si="35"/>
        <v>0.13</v>
      </c>
      <c r="AT44" s="2">
        <f t="shared" si="36"/>
        <v>12.9537739726027</v>
      </c>
      <c r="AU44" s="1">
        <f t="shared" si="37"/>
        <v>1439.66715716123</v>
      </c>
    </row>
    <row r="45" s="1" customFormat="1" spans="1:47">
      <c r="A45" s="13"/>
      <c r="B45" s="13"/>
      <c r="C45" s="16">
        <v>3</v>
      </c>
      <c r="D45" s="19">
        <v>13.4605658337742</v>
      </c>
      <c r="E45" s="20">
        <f t="shared" si="38"/>
        <v>10.0188290761786</v>
      </c>
      <c r="F45" s="16" t="s">
        <v>73</v>
      </c>
      <c r="G45" s="13">
        <v>4</v>
      </c>
      <c r="H45" s="18">
        <f t="shared" si="21"/>
        <v>13.4605658337742</v>
      </c>
      <c r="I45" s="18">
        <f t="shared" si="22"/>
        <v>286.610565833774</v>
      </c>
      <c r="J45" s="18">
        <f t="shared" si="23"/>
        <v>0.0929536851153451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0.283136042390612</v>
      </c>
      <c r="P45" s="18">
        <f t="shared" si="26"/>
        <v>0.0263185385291819</v>
      </c>
      <c r="Q45" s="24">
        <f t="shared" si="27"/>
        <v>0.00342141000879365</v>
      </c>
      <c r="R45" s="18">
        <f t="shared" si="28"/>
        <v>0.0100218354166667</v>
      </c>
      <c r="S45" s="25">
        <f t="shared" si="29"/>
        <v>0.341395549472278</v>
      </c>
      <c r="T45" s="3">
        <v>0.01</v>
      </c>
      <c r="U45" s="26">
        <f t="shared" si="30"/>
        <v>0.00341395549472278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0.0182139554947228</v>
      </c>
      <c r="AR45" s="29">
        <f t="shared" si="34"/>
        <v>7.70910416666667</v>
      </c>
      <c r="AS45" s="1">
        <f t="shared" si="35"/>
        <v>0.13</v>
      </c>
      <c r="AT45" s="2">
        <f t="shared" si="36"/>
        <v>12.9537739726027</v>
      </c>
      <c r="AU45" s="1">
        <f t="shared" si="37"/>
        <v>1584.24613003003</v>
      </c>
    </row>
    <row r="46" s="1" customFormat="1" spans="1:47">
      <c r="A46" s="13"/>
      <c r="B46" s="13"/>
      <c r="C46" s="16">
        <v>4</v>
      </c>
      <c r="D46" s="19">
        <v>18.7629689689</v>
      </c>
      <c r="E46" s="20">
        <f t="shared" si="38"/>
        <v>13.4605658337742</v>
      </c>
      <c r="F46" s="16" t="s">
        <v>73</v>
      </c>
      <c r="G46" s="13">
        <v>5</v>
      </c>
      <c r="H46" s="18">
        <f t="shared" si="21"/>
        <v>18.7629689689</v>
      </c>
      <c r="I46" s="18">
        <f t="shared" si="22"/>
        <v>291.9129689689</v>
      </c>
      <c r="J46" s="18">
        <f t="shared" si="23"/>
        <v>0.172290743821117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0.243976628668358</v>
      </c>
      <c r="O46" s="18">
        <f t="shared" si="39"/>
        <v>0.0899319168597382</v>
      </c>
      <c r="P46" s="18">
        <f t="shared" si="26"/>
        <v>0.0154944368490231</v>
      </c>
      <c r="Q46" s="24">
        <f t="shared" si="27"/>
        <v>0.00201427679037301</v>
      </c>
      <c r="R46" s="18">
        <f t="shared" si="28"/>
        <v>0.0100218354166667</v>
      </c>
      <c r="S46" s="25">
        <f t="shared" si="29"/>
        <v>0.200988811592654</v>
      </c>
      <c r="T46" s="3">
        <v>0.01</v>
      </c>
      <c r="U46" s="26">
        <f t="shared" si="30"/>
        <v>0.00200988811592654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0.0291098881159265</v>
      </c>
      <c r="AR46" s="29">
        <f t="shared" si="34"/>
        <v>7.70910416666667</v>
      </c>
      <c r="AS46" s="1">
        <f t="shared" si="35"/>
        <v>0.13</v>
      </c>
      <c r="AT46" s="2">
        <f t="shared" si="36"/>
        <v>12.9537739726027</v>
      </c>
      <c r="AU46" s="1">
        <f t="shared" si="37"/>
        <v>2531.97212470545</v>
      </c>
    </row>
    <row r="47" s="1" customFormat="1" spans="1:47">
      <c r="A47" s="13"/>
      <c r="B47" s="13"/>
      <c r="C47" s="16">
        <v>5</v>
      </c>
      <c r="D47" s="19">
        <v>23.5217749896774</v>
      </c>
      <c r="E47" s="20">
        <f t="shared" si="38"/>
        <v>18.7629689689</v>
      </c>
      <c r="F47" s="16" t="s">
        <v>75</v>
      </c>
      <c r="G47" s="13">
        <v>6</v>
      </c>
      <c r="H47" s="18">
        <f t="shared" si="21"/>
        <v>23.5217749896774</v>
      </c>
      <c r="I47" s="18">
        <f t="shared" si="22"/>
        <v>296.671774989677</v>
      </c>
      <c r="J47" s="18">
        <f t="shared" si="23"/>
        <v>0.294188532273988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0.151528521677382</v>
      </c>
      <c r="P47" s="18">
        <f t="shared" si="26"/>
        <v>0.0445779533899161</v>
      </c>
      <c r="Q47" s="24">
        <f t="shared" si="27"/>
        <v>0.00579513394068909</v>
      </c>
      <c r="R47" s="18">
        <f t="shared" si="28"/>
        <v>0.0100218354166667</v>
      </c>
      <c r="S47" s="25">
        <f t="shared" si="29"/>
        <v>0.578250759441886</v>
      </c>
      <c r="T47" s="3">
        <v>0.01</v>
      </c>
      <c r="U47" s="26">
        <f t="shared" si="30"/>
        <v>0.00578250759441886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0.0328825075944189</v>
      </c>
      <c r="AR47" s="29">
        <f t="shared" si="34"/>
        <v>7.70910416666667</v>
      </c>
      <c r="AS47" s="1">
        <f t="shared" si="35"/>
        <v>0.13</v>
      </c>
      <c r="AT47" s="2">
        <f t="shared" si="36"/>
        <v>12.9537739726027</v>
      </c>
      <c r="AU47" s="1">
        <f t="shared" si="37"/>
        <v>2860.11379665634</v>
      </c>
    </row>
    <row r="48" s="1" customFormat="1" spans="1:47">
      <c r="A48" s="13"/>
      <c r="B48" s="13"/>
      <c r="C48" s="16">
        <v>6</v>
      </c>
      <c r="D48" s="19">
        <v>27.0212244913333</v>
      </c>
      <c r="E48" s="20">
        <f t="shared" si="38"/>
        <v>23.5217749896774</v>
      </c>
      <c r="F48" s="16" t="s">
        <v>73</v>
      </c>
      <c r="G48" s="13">
        <v>7</v>
      </c>
      <c r="H48" s="18">
        <f t="shared" si="21"/>
        <v>27.0212244913333</v>
      </c>
      <c r="I48" s="18">
        <f t="shared" si="22"/>
        <v>300.171224491333</v>
      </c>
      <c r="J48" s="18">
        <f t="shared" si="23"/>
        <v>0.431316891431664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0.184041609954132</v>
      </c>
      <c r="P48" s="18">
        <f t="shared" si="26"/>
        <v>0.0793802550994951</v>
      </c>
      <c r="Q48" s="24">
        <f t="shared" si="27"/>
        <v>0.0103194331629344</v>
      </c>
      <c r="R48" s="18">
        <f t="shared" si="28"/>
        <v>0.0100218354166667</v>
      </c>
      <c r="S48" s="25">
        <f t="shared" si="29"/>
        <v>1.0296949345</v>
      </c>
      <c r="T48" s="3">
        <v>0.01</v>
      </c>
      <c r="U48" s="26">
        <f t="shared" si="30"/>
        <v>0.010296949345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0.044796949345</v>
      </c>
      <c r="AR48" s="29">
        <f t="shared" si="34"/>
        <v>7.70910416666667</v>
      </c>
      <c r="AS48" s="1">
        <f t="shared" si="35"/>
        <v>0.13</v>
      </c>
      <c r="AT48" s="2">
        <f t="shared" si="36"/>
        <v>12.9537739726027</v>
      </c>
      <c r="AU48" s="1">
        <f t="shared" si="37"/>
        <v>3896.42950744718</v>
      </c>
    </row>
    <row r="49" s="1" customFormat="1" spans="1:47">
      <c r="A49" s="13"/>
      <c r="B49" s="13"/>
      <c r="C49" s="16">
        <v>7</v>
      </c>
      <c r="D49" s="19">
        <v>26.8537374877419</v>
      </c>
      <c r="E49" s="20">
        <f t="shared" si="38"/>
        <v>27.0212244913333</v>
      </c>
      <c r="F49" s="16" t="s">
        <v>73</v>
      </c>
      <c r="G49" s="13">
        <v>8</v>
      </c>
      <c r="H49" s="18">
        <f t="shared" si="21"/>
        <v>26.8537374877419</v>
      </c>
      <c r="I49" s="18">
        <f t="shared" si="22"/>
        <v>300.003737487742</v>
      </c>
      <c r="J49" s="18">
        <f t="shared" si="23"/>
        <v>0.42357635290927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0.181752396521304</v>
      </c>
      <c r="P49" s="18">
        <f t="shared" si="26"/>
        <v>0.0769860172510134</v>
      </c>
      <c r="Q49" s="24">
        <f t="shared" si="27"/>
        <v>0.0100081822426317</v>
      </c>
      <c r="R49" s="18">
        <f t="shared" si="28"/>
        <v>0.0100218354166667</v>
      </c>
      <c r="S49" s="25">
        <f t="shared" si="29"/>
        <v>0.998637657328495</v>
      </c>
      <c r="T49" s="3">
        <v>0.01</v>
      </c>
      <c r="U49" s="26">
        <f t="shared" si="30"/>
        <v>0.00998637657328495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0.0444863765732849</v>
      </c>
      <c r="AR49" s="29">
        <f t="shared" si="34"/>
        <v>7.70910416666667</v>
      </c>
      <c r="AS49" s="1">
        <f t="shared" si="35"/>
        <v>0.13</v>
      </c>
      <c r="AT49" s="2">
        <f t="shared" si="36"/>
        <v>12.9537739726027</v>
      </c>
      <c r="AU49" s="1">
        <f t="shared" si="37"/>
        <v>3869.41595117574</v>
      </c>
    </row>
    <row r="50" s="1" customFormat="1" spans="1:47">
      <c r="A50" s="13"/>
      <c r="B50" s="13"/>
      <c r="C50" s="16">
        <v>8</v>
      </c>
      <c r="D50" s="19">
        <v>27.4580604022581</v>
      </c>
      <c r="E50" s="20">
        <f t="shared" si="38"/>
        <v>26.8537374877419</v>
      </c>
      <c r="F50" s="16" t="s">
        <v>73</v>
      </c>
      <c r="G50" s="13">
        <v>9</v>
      </c>
      <c r="H50" s="18">
        <f t="shared" si="21"/>
        <v>27.4580604022581</v>
      </c>
      <c r="I50" s="18">
        <f t="shared" si="22"/>
        <v>300.608060402258</v>
      </c>
      <c r="J50" s="18">
        <f t="shared" si="23"/>
        <v>0.452134786741131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0.181857420936957</v>
      </c>
      <c r="P50" s="18">
        <f t="shared" si="26"/>
        <v>0.0822240662326232</v>
      </c>
      <c r="Q50" s="24">
        <f t="shared" si="27"/>
        <v>0.010689128610241</v>
      </c>
      <c r="R50" s="18">
        <f t="shared" si="28"/>
        <v>0.0100218354166667</v>
      </c>
      <c r="S50" s="25">
        <f t="shared" si="29"/>
        <v>1.0665839305707</v>
      </c>
      <c r="T50" s="3">
        <v>0.01</v>
      </c>
      <c r="U50" s="26">
        <f t="shared" si="30"/>
        <v>0.010665839305707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0.045165839305707</v>
      </c>
      <c r="AR50" s="29">
        <f t="shared" si="34"/>
        <v>7.70910416666667</v>
      </c>
      <c r="AS50" s="1">
        <f t="shared" si="35"/>
        <v>0.13</v>
      </c>
      <c r="AT50" s="2">
        <f t="shared" si="36"/>
        <v>12.9537739726027</v>
      </c>
      <c r="AU50" s="1">
        <f t="shared" si="37"/>
        <v>3928.51548091002</v>
      </c>
    </row>
    <row r="51" s="1" customFormat="1" spans="1:47">
      <c r="A51" s="13"/>
      <c r="B51" s="13"/>
      <c r="C51" s="16">
        <v>9</v>
      </c>
      <c r="D51" s="19">
        <v>24.4309683483333</v>
      </c>
      <c r="E51" s="20">
        <f t="shared" si="38"/>
        <v>27.4580604022581</v>
      </c>
      <c r="F51" s="16" t="s">
        <v>73</v>
      </c>
      <c r="G51" s="13">
        <v>10</v>
      </c>
      <c r="H51" s="18">
        <f t="shared" si="21"/>
        <v>24.4309683483333</v>
      </c>
      <c r="I51" s="18">
        <f t="shared" si="22"/>
        <v>297.580968348333</v>
      </c>
      <c r="J51" s="18">
        <f t="shared" si="23"/>
        <v>0.325217880224377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0.176724396371001</v>
      </c>
      <c r="P51" s="18">
        <f t="shared" si="26"/>
        <v>0.0574739335717094</v>
      </c>
      <c r="Q51" s="24">
        <f t="shared" si="27"/>
        <v>0.00747161136432222</v>
      </c>
      <c r="R51" s="18">
        <f t="shared" si="28"/>
        <v>0.0100218354166667</v>
      </c>
      <c r="S51" s="25">
        <f t="shared" si="29"/>
        <v>0.745533233552875</v>
      </c>
      <c r="T51" s="3">
        <v>0.01</v>
      </c>
      <c r="U51" s="26">
        <f t="shared" si="30"/>
        <v>0.00745533233552875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0.02</v>
      </c>
      <c r="AO51" s="3">
        <v>0.5</v>
      </c>
      <c r="AP51" s="3">
        <f t="shared" si="32"/>
        <v>0.01</v>
      </c>
      <c r="AQ51" s="1">
        <f t="shared" si="33"/>
        <v>0.0370553323355287</v>
      </c>
      <c r="AR51" s="29">
        <f t="shared" si="34"/>
        <v>7.70910416666667</v>
      </c>
      <c r="AS51" s="1">
        <f t="shared" si="35"/>
        <v>0.13</v>
      </c>
      <c r="AT51" s="2">
        <f t="shared" si="36"/>
        <v>12.9537739726027</v>
      </c>
      <c r="AU51" s="1">
        <f t="shared" si="37"/>
        <v>3223.06524063633</v>
      </c>
    </row>
    <row r="52" s="1" customFormat="1" spans="1:47">
      <c r="A52" s="13"/>
      <c r="B52" s="13"/>
      <c r="C52" s="16">
        <v>10</v>
      </c>
      <c r="D52" s="19">
        <v>20.4121829151613</v>
      </c>
      <c r="E52" s="20">
        <f t="shared" si="38"/>
        <v>24.4309683483333</v>
      </c>
      <c r="F52" s="16" t="s">
        <v>73</v>
      </c>
      <c r="G52" s="13">
        <v>11</v>
      </c>
      <c r="H52" s="18">
        <f t="shared" si="21"/>
        <v>20.4121829151613</v>
      </c>
      <c r="I52" s="18">
        <f t="shared" si="22"/>
        <v>293.562182915161</v>
      </c>
      <c r="J52" s="18">
        <f t="shared" si="23"/>
        <v>0.207798806939201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0.113287939659327</v>
      </c>
      <c r="O52" s="18">
        <f t="shared" si="39"/>
        <v>0.0830535648066312</v>
      </c>
      <c r="P52" s="18">
        <f t="shared" si="26"/>
        <v>0.0172584316788656</v>
      </c>
      <c r="Q52" s="24">
        <f t="shared" si="27"/>
        <v>0.00224359611825252</v>
      </c>
      <c r="R52" s="18">
        <f t="shared" si="28"/>
        <v>0.0100218354166667</v>
      </c>
      <c r="S52" s="25">
        <f t="shared" si="29"/>
        <v>0.223870780647759</v>
      </c>
      <c r="T52" s="3">
        <v>0.01</v>
      </c>
      <c r="U52" s="26">
        <f t="shared" si="30"/>
        <v>0.00223870780647759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0.0293387078064776</v>
      </c>
      <c r="AR52" s="29">
        <f t="shared" si="34"/>
        <v>7.70910416666667</v>
      </c>
      <c r="AS52" s="1">
        <f t="shared" si="35"/>
        <v>0.13</v>
      </c>
      <c r="AT52" s="2">
        <f t="shared" si="36"/>
        <v>12.9537739726027</v>
      </c>
      <c r="AU52" s="1">
        <f t="shared" si="37"/>
        <v>2551.87481466949</v>
      </c>
    </row>
    <row r="53" s="1" customFormat="1" spans="1:48">
      <c r="A53" s="13"/>
      <c r="B53" s="13"/>
      <c r="C53" s="16">
        <v>11</v>
      </c>
      <c r="D53" s="19">
        <v>14.5016182487667</v>
      </c>
      <c r="E53" s="20">
        <f t="shared" si="38"/>
        <v>20.4121829151613</v>
      </c>
      <c r="F53" s="16" t="s">
        <v>75</v>
      </c>
      <c r="G53" s="13">
        <v>12</v>
      </c>
      <c r="H53" s="18">
        <f t="shared" si="21"/>
        <v>14.5016182487667</v>
      </c>
      <c r="I53" s="18">
        <f t="shared" si="22"/>
        <v>287.651618248767</v>
      </c>
      <c r="J53" s="18">
        <f t="shared" si="23"/>
        <v>0.105114642588066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0.142886174794432</v>
      </c>
      <c r="P53" s="18">
        <f t="shared" si="26"/>
        <v>0.0150194291942927</v>
      </c>
      <c r="Q53" s="24">
        <f t="shared" si="27"/>
        <v>0.00195252579525805</v>
      </c>
      <c r="R53" s="18">
        <f t="shared" si="28"/>
        <v>0.0100218354166667</v>
      </c>
      <c r="S53" s="25">
        <f t="shared" si="29"/>
        <v>0.194827166290411</v>
      </c>
      <c r="T53" s="3">
        <v>0.01</v>
      </c>
      <c r="U53" s="26">
        <f t="shared" si="30"/>
        <v>0.00194827166290411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0.0167482716629041</v>
      </c>
      <c r="AR53" s="29">
        <f t="shared" si="34"/>
        <v>7.70910416666667</v>
      </c>
      <c r="AS53" s="1">
        <f t="shared" si="35"/>
        <v>0.13</v>
      </c>
      <c r="AT53" s="2">
        <f t="shared" si="36"/>
        <v>12.9537739726027</v>
      </c>
      <c r="AU53" s="1">
        <f t="shared" si="37"/>
        <v>1456.7612495998</v>
      </c>
      <c r="AV53" s="1">
        <f>SUM(AU42:AU53)</f>
        <v>31118.7910133937</v>
      </c>
    </row>
    <row r="54" s="1" customFormat="1" spans="1:46">
      <c r="A54" s="13"/>
      <c r="B54" s="13"/>
      <c r="C54" s="16">
        <v>12</v>
      </c>
      <c r="D54" s="19">
        <v>8.75712989367742</v>
      </c>
      <c r="E54" s="20">
        <f t="shared" si="38"/>
        <v>14.5016182487667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8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="1" customFormat="1" spans="1:78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9</v>
      </c>
      <c r="E58" s="16"/>
      <c r="F58" s="16"/>
      <c r="G58" s="13">
        <v>1</v>
      </c>
      <c r="H58" s="18">
        <f t="shared" ref="H58:H69" si="40">E59</f>
        <v>9</v>
      </c>
      <c r="I58" s="18">
        <f t="shared" ref="I58:I69" si="41">H58+273.15</f>
        <v>282.15</v>
      </c>
      <c r="J58" s="18">
        <f t="shared" ref="J58:J69" si="42">EXP(($C$16*(I58-$C$14))/($C$17*I58*$C$14))</f>
        <v>0.0543273714220872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0.150089414117229</v>
      </c>
      <c r="Q58" s="24">
        <f t="shared" ref="Q58:Q69" si="46">P58*$B$60</f>
        <v>0.0435259300939964</v>
      </c>
      <c r="R58" s="18">
        <f t="shared" ref="R58:R69" si="47">L58*$B$60</f>
        <v>0.80117865</v>
      </c>
      <c r="S58" s="25">
        <f t="shared" ref="S58:S69" si="48">Q58/R58</f>
        <v>0.0543273714220872</v>
      </c>
      <c r="T58" s="3">
        <v>0.27</v>
      </c>
      <c r="U58" s="26">
        <f t="shared" ref="U58:U69" si="49">S58*T58</f>
        <v>0.0146683902839635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0.229250068232174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354.695416019736</v>
      </c>
      <c r="AF58" s="1">
        <f t="shared" ref="AF58:AF69" si="54">AE58*10000*AC58*AB58</f>
        <v>8320178.71577564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="1" customFormat="1" spans="1:78">
      <c r="A59" s="13" t="s">
        <v>74</v>
      </c>
      <c r="B59" s="13">
        <v>27</v>
      </c>
      <c r="C59" s="16">
        <v>1</v>
      </c>
      <c r="D59" s="19">
        <v>8.3618471956129</v>
      </c>
      <c r="E59" s="20">
        <f t="shared" ref="E59:E70" si="55">D58</f>
        <v>9</v>
      </c>
      <c r="F59" s="16" t="s">
        <v>73</v>
      </c>
      <c r="G59" s="13">
        <v>2</v>
      </c>
      <c r="H59" s="18">
        <f t="shared" si="40"/>
        <v>8.3618471956129</v>
      </c>
      <c r="I59" s="18">
        <f t="shared" si="41"/>
        <v>281.511847195613</v>
      </c>
      <c r="J59" s="18">
        <f t="shared" si="42"/>
        <v>0.0502394165873421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5.37528058588277</v>
      </c>
      <c r="P59" s="18">
        <f t="shared" si="45"/>
        <v>0.270050960628017</v>
      </c>
      <c r="Q59" s="24">
        <f t="shared" si="46"/>
        <v>0.0783147785821249</v>
      </c>
      <c r="R59" s="18">
        <f t="shared" si="47"/>
        <v>0.80117865</v>
      </c>
      <c r="S59" s="25">
        <f t="shared" si="48"/>
        <v>0.0977494577297147</v>
      </c>
      <c r="T59" s="3">
        <v>0.27</v>
      </c>
      <c r="U59" s="26">
        <f t="shared" si="49"/>
        <v>0.026392353587023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0.231528034301959</v>
      </c>
      <c r="AC59" s="29">
        <f t="shared" si="51"/>
        <v>10.2321666666667</v>
      </c>
      <c r="AD59" s="1">
        <f t="shared" si="52"/>
        <v>0.29</v>
      </c>
      <c r="AE59" s="30">
        <f t="shared" si="53"/>
        <v>354.695416019736</v>
      </c>
      <c r="AF59" s="1">
        <f t="shared" si="54"/>
        <v>8402852.99786085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10.0188290761786</v>
      </c>
      <c r="E60" s="20">
        <f t="shared" si="55"/>
        <v>8.3618471956129</v>
      </c>
      <c r="F60" s="16" t="s">
        <v>73</v>
      </c>
      <c r="G60" s="13">
        <v>3</v>
      </c>
      <c r="H60" s="18">
        <f t="shared" si="40"/>
        <v>10.0188290761786</v>
      </c>
      <c r="I60" s="18">
        <f t="shared" si="41"/>
        <v>283.168829076179</v>
      </c>
      <c r="J60" s="18">
        <f t="shared" si="42"/>
        <v>0.0615094613255189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7.86791462525475</v>
      </c>
      <c r="P60" s="18">
        <f t="shared" si="45"/>
        <v>0.483951190354592</v>
      </c>
      <c r="Q60" s="24">
        <f t="shared" si="46"/>
        <v>0.140345845202832</v>
      </c>
      <c r="R60" s="18">
        <f t="shared" si="47"/>
        <v>0.80117865</v>
      </c>
      <c r="S60" s="25">
        <f t="shared" si="48"/>
        <v>0.175174220135336</v>
      </c>
      <c r="T60" s="3">
        <v>0.27</v>
      </c>
      <c r="U60" s="26">
        <f t="shared" si="49"/>
        <v>0.0472970394365408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0.23558981476252</v>
      </c>
      <c r="AC60" s="29">
        <f t="shared" si="51"/>
        <v>10.2321666666667</v>
      </c>
      <c r="AD60" s="1">
        <f t="shared" si="52"/>
        <v>0.29</v>
      </c>
      <c r="AE60" s="30">
        <f t="shared" si="53"/>
        <v>354.695416019736</v>
      </c>
      <c r="AF60" s="1">
        <f t="shared" si="54"/>
        <v>8550267.30223475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="1" customFormat="1" spans="1:78">
      <c r="A61" s="13"/>
      <c r="B61" s="13"/>
      <c r="C61" s="16">
        <v>3</v>
      </c>
      <c r="D61" s="19">
        <v>13.4605658337742</v>
      </c>
      <c r="E61" s="20">
        <f t="shared" si="55"/>
        <v>10.0188290761786</v>
      </c>
      <c r="F61" s="16" t="s">
        <v>73</v>
      </c>
      <c r="G61" s="13">
        <v>4</v>
      </c>
      <c r="H61" s="18">
        <f t="shared" si="40"/>
        <v>13.4605658337742</v>
      </c>
      <c r="I61" s="18">
        <f t="shared" si="41"/>
        <v>286.610565833774</v>
      </c>
      <c r="J61" s="18">
        <f t="shared" si="42"/>
        <v>0.0929536851153451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10.1466484349002</v>
      </c>
      <c r="P61" s="18">
        <f t="shared" si="45"/>
        <v>0.943168363593819</v>
      </c>
      <c r="Q61" s="24">
        <f t="shared" si="46"/>
        <v>0.273518825442207</v>
      </c>
      <c r="R61" s="18">
        <f t="shared" si="47"/>
        <v>0.80117865</v>
      </c>
      <c r="S61" s="25">
        <f t="shared" si="48"/>
        <v>0.341395549472278</v>
      </c>
      <c r="T61" s="3">
        <v>0.27</v>
      </c>
      <c r="U61" s="26">
        <f t="shared" si="49"/>
        <v>0.092176798357515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0.244309951920865</v>
      </c>
      <c r="AC61" s="29">
        <f t="shared" si="51"/>
        <v>10.2321666666667</v>
      </c>
      <c r="AD61" s="1">
        <f t="shared" si="52"/>
        <v>0.29</v>
      </c>
      <c r="AE61" s="30">
        <f t="shared" si="53"/>
        <v>354.695416019736</v>
      </c>
      <c r="AF61" s="1">
        <f t="shared" si="54"/>
        <v>8866747.46794633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="1" customFormat="1" spans="1:78">
      <c r="A62" s="13"/>
      <c r="B62" s="13"/>
      <c r="C62" s="16">
        <v>4</v>
      </c>
      <c r="D62" s="19">
        <v>18.7629689689</v>
      </c>
      <c r="E62" s="20">
        <f t="shared" si="55"/>
        <v>13.4605658337742</v>
      </c>
      <c r="F62" s="16" t="s">
        <v>73</v>
      </c>
      <c r="G62" s="13">
        <v>5</v>
      </c>
      <c r="H62" s="18">
        <f t="shared" si="40"/>
        <v>18.7629689689</v>
      </c>
      <c r="I62" s="18">
        <f t="shared" si="41"/>
        <v>291.9129689689</v>
      </c>
      <c r="J62" s="18">
        <f t="shared" si="42"/>
        <v>0.172290743821117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8.74330606774103</v>
      </c>
      <c r="O62" s="18">
        <f t="shared" si="56"/>
        <v>3.22285900356532</v>
      </c>
      <c r="P62" s="18">
        <f t="shared" si="45"/>
        <v>0.555268774954852</v>
      </c>
      <c r="Q62" s="24">
        <f t="shared" si="46"/>
        <v>0.161027944736907</v>
      </c>
      <c r="R62" s="18">
        <f t="shared" si="47"/>
        <v>0.80117865</v>
      </c>
      <c r="S62" s="25">
        <f t="shared" si="48"/>
        <v>0.200988811592654</v>
      </c>
      <c r="T62" s="3">
        <v>0.27</v>
      </c>
      <c r="U62" s="26">
        <f t="shared" si="49"/>
        <v>0.0542669791300167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0.285744074044962</v>
      </c>
      <c r="AC62" s="29">
        <f t="shared" si="51"/>
        <v>10.2321666666667</v>
      </c>
      <c r="AD62" s="1">
        <f t="shared" si="52"/>
        <v>0.29</v>
      </c>
      <c r="AE62" s="30">
        <f t="shared" si="53"/>
        <v>354.695416019736</v>
      </c>
      <c r="AF62" s="1">
        <f t="shared" si="54"/>
        <v>10370517.1447109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="1" customFormat="1" spans="1:78">
      <c r="A63" s="13"/>
      <c r="B63" s="13"/>
      <c r="C63" s="16">
        <v>5</v>
      </c>
      <c r="D63" s="19">
        <v>23.5217749896774</v>
      </c>
      <c r="E63" s="20">
        <f t="shared" si="55"/>
        <v>18.7629689689</v>
      </c>
      <c r="F63" s="16" t="s">
        <v>75</v>
      </c>
      <c r="G63" s="13">
        <v>6</v>
      </c>
      <c r="H63" s="18">
        <f t="shared" si="40"/>
        <v>23.5217749896774</v>
      </c>
      <c r="I63" s="18">
        <f t="shared" si="41"/>
        <v>296.671774989677</v>
      </c>
      <c r="J63" s="18">
        <f t="shared" si="42"/>
        <v>0.294188532273988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5.43027522861046</v>
      </c>
      <c r="P63" s="18">
        <f t="shared" si="45"/>
        <v>1.59752469934871</v>
      </c>
      <c r="Q63" s="24">
        <f t="shared" si="46"/>
        <v>0.463282162811125</v>
      </c>
      <c r="R63" s="18">
        <f t="shared" si="47"/>
        <v>0.80117865</v>
      </c>
      <c r="S63" s="25">
        <f t="shared" si="48"/>
        <v>0.578250759441886</v>
      </c>
      <c r="T63" s="3">
        <v>0.27</v>
      </c>
      <c r="U63" s="26">
        <f t="shared" si="49"/>
        <v>0.156127705049309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0.305535613091081</v>
      </c>
      <c r="AC63" s="29">
        <f t="shared" si="51"/>
        <v>10.2321666666667</v>
      </c>
      <c r="AD63" s="1">
        <f t="shared" si="52"/>
        <v>0.29</v>
      </c>
      <c r="AE63" s="30">
        <f t="shared" si="53"/>
        <v>354.695416019736</v>
      </c>
      <c r="AF63" s="1">
        <f t="shared" si="54"/>
        <v>11088811.9883888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="1" customFormat="1" spans="1:78">
      <c r="A64" s="13"/>
      <c r="B64" s="13"/>
      <c r="C64" s="16">
        <v>6</v>
      </c>
      <c r="D64" s="19">
        <v>27.0212244913333</v>
      </c>
      <c r="E64" s="20">
        <f t="shared" si="55"/>
        <v>23.5217749896774</v>
      </c>
      <c r="F64" s="16" t="s">
        <v>73</v>
      </c>
      <c r="G64" s="13">
        <v>7</v>
      </c>
      <c r="H64" s="18">
        <f t="shared" si="40"/>
        <v>27.0212244913333</v>
      </c>
      <c r="I64" s="18">
        <f t="shared" si="41"/>
        <v>300.171224491333</v>
      </c>
      <c r="J64" s="18">
        <f t="shared" si="42"/>
        <v>0.431316891431664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6.59543552926176</v>
      </c>
      <c r="P64" s="18">
        <f t="shared" si="45"/>
        <v>2.84472275011913</v>
      </c>
      <c r="Q64" s="24">
        <f t="shared" si="46"/>
        <v>0.824969597534548</v>
      </c>
      <c r="R64" s="18">
        <f t="shared" si="47"/>
        <v>0.80117865</v>
      </c>
      <c r="S64" s="25">
        <f t="shared" si="48"/>
        <v>1.0296949345</v>
      </c>
      <c r="T64" s="3">
        <v>0.27</v>
      </c>
      <c r="U64" s="26">
        <f t="shared" si="49"/>
        <v>0.278017632315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0.344418825958805</v>
      </c>
      <c r="AC64" s="29">
        <f t="shared" si="51"/>
        <v>10.2321666666667</v>
      </c>
      <c r="AD64" s="1">
        <f t="shared" si="52"/>
        <v>0.29</v>
      </c>
      <c r="AE64" s="30">
        <f t="shared" si="53"/>
        <v>354.695416019736</v>
      </c>
      <c r="AF64" s="1">
        <f t="shared" si="54"/>
        <v>12500001.4488663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="1" customFormat="1" spans="1:78">
      <c r="A65" s="13"/>
      <c r="B65" s="13"/>
      <c r="C65" s="16">
        <v>7</v>
      </c>
      <c r="D65" s="19">
        <v>26.8537374877419</v>
      </c>
      <c r="E65" s="20">
        <f t="shared" si="55"/>
        <v>27.0212244913333</v>
      </c>
      <c r="F65" s="16" t="s">
        <v>73</v>
      </c>
      <c r="G65" s="13">
        <v>8</v>
      </c>
      <c r="H65" s="18">
        <f t="shared" si="40"/>
        <v>26.8537374877419</v>
      </c>
      <c r="I65" s="18">
        <f t="shared" si="41"/>
        <v>300.003737487742</v>
      </c>
      <c r="J65" s="18">
        <f t="shared" si="42"/>
        <v>0.42357635290927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6.51339777914262</v>
      </c>
      <c r="P65" s="18">
        <f t="shared" si="45"/>
        <v>2.75892127633657</v>
      </c>
      <c r="Q65" s="24">
        <f t="shared" si="46"/>
        <v>0.800087170137606</v>
      </c>
      <c r="R65" s="18">
        <f t="shared" si="47"/>
        <v>0.80117865</v>
      </c>
      <c r="S65" s="25">
        <f t="shared" si="48"/>
        <v>0.998637657328495</v>
      </c>
      <c r="T65" s="3">
        <v>0.27</v>
      </c>
      <c r="U65" s="26">
        <f t="shared" si="49"/>
        <v>0.269632167478694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0.34278953014111</v>
      </c>
      <c r="AC65" s="29">
        <f t="shared" si="51"/>
        <v>10.2321666666667</v>
      </c>
      <c r="AD65" s="1">
        <f t="shared" si="52"/>
        <v>0.29</v>
      </c>
      <c r="AE65" s="30">
        <f t="shared" si="53"/>
        <v>354.695416019736</v>
      </c>
      <c r="AF65" s="1">
        <f t="shared" si="54"/>
        <v>12440869.3731875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="1" customFormat="1" spans="1:78">
      <c r="A66" s="13"/>
      <c r="B66" s="13"/>
      <c r="C66" s="16">
        <v>8</v>
      </c>
      <c r="D66" s="19">
        <v>27.4580604022581</v>
      </c>
      <c r="E66" s="20">
        <f t="shared" si="55"/>
        <v>26.8537374877419</v>
      </c>
      <c r="F66" s="16" t="s">
        <v>73</v>
      </c>
      <c r="G66" s="13">
        <v>9</v>
      </c>
      <c r="H66" s="18">
        <f t="shared" si="40"/>
        <v>27.4580604022581</v>
      </c>
      <c r="I66" s="18">
        <f t="shared" si="41"/>
        <v>300.608060402258</v>
      </c>
      <c r="J66" s="18">
        <f t="shared" si="42"/>
        <v>0.452134786741131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6.51716150280605</v>
      </c>
      <c r="P66" s="18">
        <f t="shared" si="45"/>
        <v>2.94663542622872</v>
      </c>
      <c r="Q66" s="24">
        <f t="shared" si="46"/>
        <v>0.85452427360633</v>
      </c>
      <c r="R66" s="18">
        <f t="shared" si="47"/>
        <v>0.80117865</v>
      </c>
      <c r="S66" s="25">
        <f t="shared" si="48"/>
        <v>1.0665839305707</v>
      </c>
      <c r="T66" s="3">
        <v>0.27</v>
      </c>
      <c r="U66" s="26">
        <f t="shared" si="49"/>
        <v>0.28797766125409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0.34635405958167</v>
      </c>
      <c r="AC66" s="29">
        <f t="shared" si="51"/>
        <v>10.2321666666667</v>
      </c>
      <c r="AD66" s="1">
        <f t="shared" si="52"/>
        <v>0.29</v>
      </c>
      <c r="AE66" s="30">
        <f t="shared" si="53"/>
        <v>354.695416019736</v>
      </c>
      <c r="AF66" s="1">
        <f t="shared" si="54"/>
        <v>12570236.9333012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="1" customFormat="1" spans="1:78">
      <c r="A67" s="13"/>
      <c r="B67" s="13"/>
      <c r="C67" s="16">
        <v>9</v>
      </c>
      <c r="D67" s="19">
        <v>24.4309683483333</v>
      </c>
      <c r="E67" s="20">
        <f t="shared" si="55"/>
        <v>27.4580604022581</v>
      </c>
      <c r="F67" s="16" t="s">
        <v>73</v>
      </c>
      <c r="G67" s="13">
        <v>10</v>
      </c>
      <c r="H67" s="18">
        <f t="shared" si="40"/>
        <v>24.4309683483333</v>
      </c>
      <c r="I67" s="18">
        <f t="shared" si="41"/>
        <v>297.580968348333</v>
      </c>
      <c r="J67" s="18">
        <f t="shared" si="42"/>
        <v>0.325217880224377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6.33321107657733</v>
      </c>
      <c r="P67" s="18">
        <f t="shared" si="45"/>
        <v>2.05967348133802</v>
      </c>
      <c r="Q67" s="24">
        <f t="shared" si="46"/>
        <v>0.597305309588027</v>
      </c>
      <c r="R67" s="18">
        <f t="shared" si="47"/>
        <v>0.80117865</v>
      </c>
      <c r="S67" s="25">
        <f t="shared" si="48"/>
        <v>0.745533233552875</v>
      </c>
      <c r="T67" s="3">
        <v>0.27</v>
      </c>
      <c r="U67" s="26">
        <f t="shared" si="49"/>
        <v>0.201293973059276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0.314311418965417</v>
      </c>
      <c r="AC67" s="29">
        <f t="shared" si="51"/>
        <v>10.2321666666667</v>
      </c>
      <c r="AD67" s="1">
        <f t="shared" si="52"/>
        <v>0.29</v>
      </c>
      <c r="AE67" s="30">
        <f t="shared" si="53"/>
        <v>354.695416019736</v>
      </c>
      <c r="AF67" s="1">
        <f t="shared" si="54"/>
        <v>11407312.5402642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="1" customFormat="1" spans="1:78">
      <c r="A68" s="13"/>
      <c r="B68" s="13"/>
      <c r="C68" s="16">
        <v>10</v>
      </c>
      <c r="D68" s="19">
        <v>20.4121829151613</v>
      </c>
      <c r="E68" s="20">
        <f t="shared" si="55"/>
        <v>24.4309683483333</v>
      </c>
      <c r="F68" s="16" t="s">
        <v>73</v>
      </c>
      <c r="G68" s="13">
        <v>11</v>
      </c>
      <c r="H68" s="18">
        <f t="shared" si="40"/>
        <v>20.4121829151613</v>
      </c>
      <c r="I68" s="18">
        <f t="shared" si="41"/>
        <v>293.562182915161</v>
      </c>
      <c r="J68" s="18">
        <f t="shared" si="42"/>
        <v>0.207798806939201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4.05986071547734</v>
      </c>
      <c r="O68" s="18">
        <f t="shared" si="56"/>
        <v>2.97636187976196</v>
      </c>
      <c r="P68" s="18">
        <f t="shared" si="45"/>
        <v>0.618484447633854</v>
      </c>
      <c r="Q68" s="24">
        <f t="shared" si="46"/>
        <v>0.179360489813818</v>
      </c>
      <c r="R68" s="18">
        <f t="shared" si="47"/>
        <v>0.80117865</v>
      </c>
      <c r="S68" s="25">
        <f t="shared" si="48"/>
        <v>0.223870780647759</v>
      </c>
      <c r="T68" s="3">
        <v>0.27</v>
      </c>
      <c r="U68" s="26">
        <f t="shared" si="49"/>
        <v>0.0604451107748949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0.286944485023562</v>
      </c>
      <c r="AC68" s="29">
        <f t="shared" si="51"/>
        <v>10.2321666666667</v>
      </c>
      <c r="AD68" s="1">
        <f t="shared" si="52"/>
        <v>0.29</v>
      </c>
      <c r="AE68" s="30">
        <f t="shared" si="53"/>
        <v>354.695416019736</v>
      </c>
      <c r="AF68" s="1">
        <f t="shared" si="54"/>
        <v>10414083.6917194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="1" customFormat="1" spans="1:78">
      <c r="A69" s="13"/>
      <c r="B69" s="13"/>
      <c r="C69" s="16">
        <v>11</v>
      </c>
      <c r="D69" s="19">
        <v>14.5016182487667</v>
      </c>
      <c r="E69" s="20">
        <f t="shared" si="55"/>
        <v>20.4121829151613</v>
      </c>
      <c r="F69" s="16" t="s">
        <v>75</v>
      </c>
      <c r="G69" s="13">
        <v>12</v>
      </c>
      <c r="H69" s="18">
        <f t="shared" si="40"/>
        <v>14.5016182487667</v>
      </c>
      <c r="I69" s="18">
        <f t="shared" si="41"/>
        <v>287.651618248767</v>
      </c>
      <c r="J69" s="18">
        <f t="shared" si="42"/>
        <v>0.105114642588066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5.12056243212811</v>
      </c>
      <c r="P69" s="18">
        <f t="shared" si="45"/>
        <v>0.538246089903024</v>
      </c>
      <c r="Q69" s="24">
        <f t="shared" si="46"/>
        <v>0.156091366071877</v>
      </c>
      <c r="R69" s="18">
        <f t="shared" si="47"/>
        <v>0.80117865</v>
      </c>
      <c r="S69" s="25">
        <f t="shared" si="48"/>
        <v>0.194827166290411</v>
      </c>
      <c r="T69" s="3">
        <v>0.27</v>
      </c>
      <c r="U69" s="26">
        <f t="shared" si="49"/>
        <v>0.052603334898411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0.236620827970761</v>
      </c>
      <c r="AC69" s="29">
        <f t="shared" si="51"/>
        <v>10.2321666666667</v>
      </c>
      <c r="AD69" s="1">
        <f t="shared" si="52"/>
        <v>0.29</v>
      </c>
      <c r="AE69" s="30">
        <f t="shared" si="53"/>
        <v>354.695416019736</v>
      </c>
      <c r="AF69" s="1">
        <f t="shared" si="54"/>
        <v>8587685.89153788</v>
      </c>
      <c r="AG69" s="1">
        <f>SUM(AF58:AF69)</f>
        <v>123519565.495794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="1" customFormat="1" spans="1:46">
      <c r="A70" s="13"/>
      <c r="B70" s="13"/>
      <c r="C70" s="16">
        <v>12</v>
      </c>
      <c r="D70" s="19">
        <v>8.75712989367742</v>
      </c>
      <c r="E70" s="20">
        <f t="shared" si="55"/>
        <v>14.5016182487667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9</v>
      </c>
      <c r="E74" s="16"/>
      <c r="F74" s="16"/>
      <c r="G74" s="13">
        <v>1</v>
      </c>
      <c r="H74" s="18">
        <f t="shared" ref="H74:H85" si="57">E75</f>
        <v>9</v>
      </c>
      <c r="I74" s="18">
        <f t="shared" ref="I74:I85" si="58">H74+273.15</f>
        <v>282.15</v>
      </c>
      <c r="J74" s="18">
        <f t="shared" ref="J74:J85" si="59">EXP(($C$16*(I74-$C$14))/($C$17*I74*$C$14))</f>
        <v>0.0543273714220872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0.0283165125326203</v>
      </c>
      <c r="Q74" s="24">
        <f t="shared" ref="Q74:Q85" si="63">P74*$B$76</f>
        <v>0.00736229325848128</v>
      </c>
      <c r="R74" s="18">
        <f t="shared" ref="R74:R85" si="64">L74*$B$76</f>
        <v>0.1355172</v>
      </c>
      <c r="S74" s="25">
        <f t="shared" ref="S74:S85" si="65">Q74/R74</f>
        <v>0.0543273714220872</v>
      </c>
      <c r="T74" s="3">
        <v>0.01</v>
      </c>
      <c r="U74" s="26">
        <f t="shared" ref="U74:U85" si="66">S74*T74</f>
        <v>0.000543273714220872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0.0104932737142209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8.3618471956129</v>
      </c>
      <c r="E75" s="20">
        <f t="shared" ref="E75:E86" si="74">D74</f>
        <v>9</v>
      </c>
      <c r="F75" s="16" t="s">
        <v>73</v>
      </c>
      <c r="G75" s="13">
        <v>2</v>
      </c>
      <c r="H75" s="18">
        <f t="shared" si="57"/>
        <v>8.3618471956129</v>
      </c>
      <c r="I75" s="18">
        <f t="shared" si="58"/>
        <v>281.511847195613</v>
      </c>
      <c r="J75" s="18">
        <f t="shared" si="59"/>
        <v>0.0502394165873421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1.01412348746738</v>
      </c>
      <c r="P75" s="18">
        <f t="shared" si="62"/>
        <v>0.0509489723578819</v>
      </c>
      <c r="Q75" s="24">
        <f t="shared" si="63"/>
        <v>0.0132467328130493</v>
      </c>
      <c r="R75" s="18">
        <f t="shared" si="64"/>
        <v>0.1355172</v>
      </c>
      <c r="S75" s="25">
        <f t="shared" si="65"/>
        <v>0.0977494577297147</v>
      </c>
      <c r="T75" s="3">
        <v>0.01</v>
      </c>
      <c r="U75" s="26">
        <f t="shared" si="66"/>
        <v>0.000977494577297147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0.00646749457729715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10.0188290761786</v>
      </c>
      <c r="E76" s="20">
        <f t="shared" si="74"/>
        <v>8.3618471956129</v>
      </c>
      <c r="F76" s="16" t="s">
        <v>73</v>
      </c>
      <c r="G76" s="13">
        <v>3</v>
      </c>
      <c r="H76" s="18">
        <f t="shared" si="57"/>
        <v>10.0188290761786</v>
      </c>
      <c r="I76" s="18">
        <f t="shared" si="58"/>
        <v>283.168829076179</v>
      </c>
      <c r="J76" s="18">
        <f t="shared" si="59"/>
        <v>0.0615094613255189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1.4843945151095</v>
      </c>
      <c r="P76" s="18">
        <f t="shared" si="62"/>
        <v>0.09130430701894</v>
      </c>
      <c r="Q76" s="24">
        <f t="shared" si="63"/>
        <v>0.0237391198249244</v>
      </c>
      <c r="R76" s="18">
        <f t="shared" si="64"/>
        <v>0.1355172</v>
      </c>
      <c r="S76" s="25">
        <f t="shared" si="65"/>
        <v>0.175174220135336</v>
      </c>
      <c r="T76" s="3">
        <v>0.01</v>
      </c>
      <c r="U76" s="26">
        <f t="shared" si="66"/>
        <v>0.00175174220135336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0.00724174220135336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9">
        <v>13.4605658337742</v>
      </c>
      <c r="E77" s="20">
        <f t="shared" si="74"/>
        <v>10.0188290761786</v>
      </c>
      <c r="F77" s="16" t="s">
        <v>73</v>
      </c>
      <c r="G77" s="13">
        <v>4</v>
      </c>
      <c r="H77" s="18">
        <f t="shared" si="57"/>
        <v>13.4605658337742</v>
      </c>
      <c r="I77" s="18">
        <f t="shared" si="58"/>
        <v>286.610565833774</v>
      </c>
      <c r="J77" s="18">
        <f t="shared" si="59"/>
        <v>0.0929536851153451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1.91431020809056</v>
      </c>
      <c r="P77" s="18">
        <f t="shared" si="62"/>
        <v>0.17794218829594</v>
      </c>
      <c r="Q77" s="24">
        <f t="shared" si="63"/>
        <v>0.0462649689569445</v>
      </c>
      <c r="R77" s="18">
        <f t="shared" si="64"/>
        <v>0.1355172</v>
      </c>
      <c r="S77" s="25">
        <f t="shared" si="65"/>
        <v>0.341395549472277</v>
      </c>
      <c r="T77" s="3">
        <v>0.01</v>
      </c>
      <c r="U77" s="26">
        <f t="shared" si="66"/>
        <v>0.00341395549472277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0.00890395549472277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9">
        <v>18.7629689689</v>
      </c>
      <c r="E78" s="20">
        <f t="shared" si="74"/>
        <v>13.4605658337742</v>
      </c>
      <c r="F78" s="16" t="s">
        <v>73</v>
      </c>
      <c r="G78" s="13">
        <v>5</v>
      </c>
      <c r="H78" s="18">
        <f t="shared" si="57"/>
        <v>18.7629689689</v>
      </c>
      <c r="I78" s="18">
        <f t="shared" si="58"/>
        <v>291.9129689689</v>
      </c>
      <c r="J78" s="18">
        <f t="shared" si="59"/>
        <v>0.172290743821117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1.64954961880489</v>
      </c>
      <c r="O78" s="18">
        <f t="shared" si="75"/>
        <v>0.608038400989731</v>
      </c>
      <c r="P78" s="18">
        <f t="shared" si="62"/>
        <v>0.104759388378323</v>
      </c>
      <c r="Q78" s="24">
        <f t="shared" si="63"/>
        <v>0.0272374409783641</v>
      </c>
      <c r="R78" s="18">
        <f t="shared" si="64"/>
        <v>0.1355172</v>
      </c>
      <c r="S78" s="25">
        <f t="shared" si="65"/>
        <v>0.200988811592654</v>
      </c>
      <c r="T78" s="3">
        <v>0.01</v>
      </c>
      <c r="U78" s="26">
        <f t="shared" si="66"/>
        <v>0.00200988811592654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0.0119598881159265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9">
        <v>23.5217749896774</v>
      </c>
      <c r="E79" s="20">
        <f t="shared" si="74"/>
        <v>18.7629689689</v>
      </c>
      <c r="F79" s="16" t="s">
        <v>75</v>
      </c>
      <c r="G79" s="13">
        <v>6</v>
      </c>
      <c r="H79" s="18">
        <f t="shared" si="57"/>
        <v>23.5217749896774</v>
      </c>
      <c r="I79" s="18">
        <f t="shared" si="58"/>
        <v>296.671774989677</v>
      </c>
      <c r="J79" s="18">
        <f t="shared" si="59"/>
        <v>0.294188532273988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1.02449901261141</v>
      </c>
      <c r="P79" s="18">
        <f t="shared" si="62"/>
        <v>0.3013958608363</v>
      </c>
      <c r="Q79" s="24">
        <f t="shared" si="63"/>
        <v>0.078362923817438</v>
      </c>
      <c r="R79" s="18">
        <f t="shared" si="64"/>
        <v>0.1355172</v>
      </c>
      <c r="S79" s="25">
        <f t="shared" si="65"/>
        <v>0.578250759441886</v>
      </c>
      <c r="T79" s="3">
        <v>0.01</v>
      </c>
      <c r="U79" s="26">
        <f t="shared" si="66"/>
        <v>0.00578250759441886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0.0157325075944189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9">
        <v>27.0212244913333</v>
      </c>
      <c r="E80" s="20">
        <f t="shared" si="74"/>
        <v>23.5217749896774</v>
      </c>
      <c r="F80" s="16" t="s">
        <v>73</v>
      </c>
      <c r="G80" s="13">
        <v>7</v>
      </c>
      <c r="H80" s="18">
        <f t="shared" si="57"/>
        <v>27.0212244913333</v>
      </c>
      <c r="I80" s="18">
        <f t="shared" si="58"/>
        <v>300.171224491333</v>
      </c>
      <c r="J80" s="18">
        <f t="shared" si="59"/>
        <v>0.431316891431664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1.24432315177511</v>
      </c>
      <c r="P80" s="18">
        <f t="shared" si="62"/>
        <v>0.53669759376009</v>
      </c>
      <c r="Q80" s="24">
        <f t="shared" si="63"/>
        <v>0.139541374377623</v>
      </c>
      <c r="R80" s="18">
        <f t="shared" si="64"/>
        <v>0.1355172</v>
      </c>
      <c r="S80" s="25">
        <f t="shared" si="65"/>
        <v>1.0296949345</v>
      </c>
      <c r="T80" s="3">
        <v>0.01</v>
      </c>
      <c r="U80" s="26">
        <f t="shared" si="66"/>
        <v>0.010296949345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0.025196949345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9">
        <v>26.8537374877419</v>
      </c>
      <c r="E81" s="20">
        <f t="shared" si="74"/>
        <v>27.0212244913333</v>
      </c>
      <c r="F81" s="16" t="s">
        <v>73</v>
      </c>
      <c r="G81" s="13">
        <v>8</v>
      </c>
      <c r="H81" s="18">
        <f t="shared" si="57"/>
        <v>26.8537374877419</v>
      </c>
      <c r="I81" s="18">
        <f t="shared" si="58"/>
        <v>300.003737487742</v>
      </c>
      <c r="J81" s="18">
        <f t="shared" si="59"/>
        <v>0.42357635290927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1.22884555801502</v>
      </c>
      <c r="P81" s="18">
        <f t="shared" si="62"/>
        <v>0.520509919752758</v>
      </c>
      <c r="Q81" s="24">
        <f t="shared" si="63"/>
        <v>0.135332579135717</v>
      </c>
      <c r="R81" s="18">
        <f t="shared" si="64"/>
        <v>0.1355172</v>
      </c>
      <c r="S81" s="25">
        <f t="shared" si="65"/>
        <v>0.998637657328495</v>
      </c>
      <c r="T81" s="3">
        <v>0.01</v>
      </c>
      <c r="U81" s="26">
        <f t="shared" si="66"/>
        <v>0.00998637657328495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0.0248863765732849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9">
        <v>27.4580604022581</v>
      </c>
      <c r="E82" s="20">
        <f t="shared" si="74"/>
        <v>26.8537374877419</v>
      </c>
      <c r="F82" s="16" t="s">
        <v>73</v>
      </c>
      <c r="G82" s="13">
        <v>9</v>
      </c>
      <c r="H82" s="18">
        <f t="shared" si="57"/>
        <v>27.4580604022581</v>
      </c>
      <c r="I82" s="18">
        <f t="shared" si="58"/>
        <v>300.608060402258</v>
      </c>
      <c r="J82" s="18">
        <f t="shared" si="59"/>
        <v>0.452134786741131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1.22955563826226</v>
      </c>
      <c r="P82" s="18">
        <f t="shared" si="62"/>
        <v>0.555924876292062</v>
      </c>
      <c r="Q82" s="24">
        <f t="shared" si="63"/>
        <v>0.144540467835936</v>
      </c>
      <c r="R82" s="18">
        <f t="shared" si="64"/>
        <v>0.1355172</v>
      </c>
      <c r="S82" s="25">
        <f t="shared" si="65"/>
        <v>1.0665839305707</v>
      </c>
      <c r="T82" s="3">
        <v>0.01</v>
      </c>
      <c r="U82" s="26">
        <f t="shared" si="66"/>
        <v>0.010665839305707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0.025565839305707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9">
        <v>24.4309683483333</v>
      </c>
      <c r="E83" s="20">
        <f t="shared" si="74"/>
        <v>27.4580604022581</v>
      </c>
      <c r="F83" s="16" t="s">
        <v>73</v>
      </c>
      <c r="G83" s="13">
        <v>10</v>
      </c>
      <c r="H83" s="18">
        <f t="shared" si="57"/>
        <v>24.4309683483333</v>
      </c>
      <c r="I83" s="18">
        <f t="shared" si="58"/>
        <v>297.580968348333</v>
      </c>
      <c r="J83" s="18">
        <f t="shared" si="59"/>
        <v>0.325217880224377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1.1948507619702</v>
      </c>
      <c r="P83" s="18">
        <f t="shared" si="62"/>
        <v>0.388586831992429</v>
      </c>
      <c r="Q83" s="24">
        <f t="shared" si="63"/>
        <v>0.101032576318032</v>
      </c>
      <c r="R83" s="18">
        <f t="shared" si="64"/>
        <v>0.1355172</v>
      </c>
      <c r="S83" s="25">
        <f t="shared" si="65"/>
        <v>0.745533233552875</v>
      </c>
      <c r="T83" s="3">
        <v>0.01</v>
      </c>
      <c r="U83" s="26">
        <f t="shared" si="66"/>
        <v>0.00745533233552875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0.01</v>
      </c>
      <c r="AF83" s="3">
        <v>0.49</v>
      </c>
      <c r="AG83" s="26">
        <f t="shared" si="67"/>
        <v>0.0049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0.02</v>
      </c>
      <c r="AR83" s="3">
        <v>0.5</v>
      </c>
      <c r="AS83" s="3">
        <f t="shared" si="68"/>
        <v>0.01</v>
      </c>
      <c r="AT83" s="2">
        <f t="shared" si="69"/>
        <v>0.0223553323355287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9">
        <v>20.4121829151613</v>
      </c>
      <c r="E84" s="20">
        <f t="shared" si="74"/>
        <v>24.4309683483333</v>
      </c>
      <c r="F84" s="16" t="s">
        <v>73</v>
      </c>
      <c r="G84" s="13">
        <v>11</v>
      </c>
      <c r="H84" s="18">
        <f t="shared" si="57"/>
        <v>20.4121829151613</v>
      </c>
      <c r="I84" s="18">
        <f t="shared" si="58"/>
        <v>293.562182915161</v>
      </c>
      <c r="J84" s="18">
        <f t="shared" si="59"/>
        <v>0.207798806939201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0.76595073347888</v>
      </c>
      <c r="O84" s="18">
        <f t="shared" si="75"/>
        <v>0.561533196498889</v>
      </c>
      <c r="P84" s="18">
        <f t="shared" si="62"/>
        <v>0.116685928289225</v>
      </c>
      <c r="Q84" s="24">
        <f t="shared" si="63"/>
        <v>0.0303383413551985</v>
      </c>
      <c r="R84" s="18">
        <f t="shared" si="64"/>
        <v>0.1355172</v>
      </c>
      <c r="S84" s="25">
        <f t="shared" si="65"/>
        <v>0.223870780647759</v>
      </c>
      <c r="T84" s="3">
        <v>0.01</v>
      </c>
      <c r="U84" s="26">
        <f t="shared" si="66"/>
        <v>0.00223870780647759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0.0121887078064776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9">
        <v>14.5016182487667</v>
      </c>
      <c r="E85" s="20">
        <f t="shared" si="74"/>
        <v>20.4121829151613</v>
      </c>
      <c r="F85" s="16" t="s">
        <v>75</v>
      </c>
      <c r="G85" s="13">
        <v>12</v>
      </c>
      <c r="H85" s="18">
        <f t="shared" si="57"/>
        <v>14.5016182487667</v>
      </c>
      <c r="I85" s="18">
        <f t="shared" si="58"/>
        <v>287.651618248767</v>
      </c>
      <c r="J85" s="18">
        <f t="shared" si="59"/>
        <v>0.105114642588066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0.966067268209664</v>
      </c>
      <c r="P85" s="18">
        <f t="shared" si="62"/>
        <v>0.101547815613888</v>
      </c>
      <c r="Q85" s="24">
        <f t="shared" si="63"/>
        <v>0.0264024320596109</v>
      </c>
      <c r="R85" s="18">
        <f t="shared" si="64"/>
        <v>0.1355172</v>
      </c>
      <c r="S85" s="25">
        <f t="shared" si="65"/>
        <v>0.194827166290411</v>
      </c>
      <c r="T85" s="3">
        <v>0.01</v>
      </c>
      <c r="U85" s="26">
        <f t="shared" si="66"/>
        <v>0.00194827166290411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0.00743827166290411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9">
        <v>8.75712989367742</v>
      </c>
      <c r="E86" s="20">
        <f t="shared" si="74"/>
        <v>14.5016182487667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9</v>
      </c>
      <c r="E90" s="16"/>
      <c r="F90" s="16"/>
      <c r="G90" s="13">
        <v>1</v>
      </c>
      <c r="H90" s="18">
        <f t="shared" ref="H90:H101" si="76">E91</f>
        <v>9</v>
      </c>
      <c r="I90" s="18">
        <f t="shared" ref="I90:I101" si="77">H90+273.15</f>
        <v>282.15</v>
      </c>
      <c r="J90" s="18">
        <f t="shared" ref="J90:J101" si="78">EXP(($C$16*(I90-$C$14))/($C$17*I90*$C$14))</f>
        <v>0.0543273714220872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0.0154670026438682</v>
      </c>
      <c r="Q90" s="24">
        <f t="shared" ref="Q90:Q101" si="82">P90*$B$76</f>
        <v>0.00402142068740574</v>
      </c>
      <c r="R90" s="18">
        <f t="shared" ref="R90:R101" si="83">L90*$B$76</f>
        <v>0.074022</v>
      </c>
      <c r="S90" s="25">
        <f t="shared" ref="S90:S101" si="84">Q90/R90</f>
        <v>0.0543273714220872</v>
      </c>
      <c r="T90" s="3">
        <v>0.01</v>
      </c>
      <c r="U90" s="26">
        <f t="shared" ref="U90:U101" si="85">S90*T90</f>
        <v>0.000543273714220872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0.0104932737142209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8.3618471956129</v>
      </c>
      <c r="E91" s="20">
        <f t="shared" ref="E91:E102" si="95">D90</f>
        <v>9</v>
      </c>
      <c r="F91" s="16" t="s">
        <v>73</v>
      </c>
      <c r="G91" s="13">
        <v>2</v>
      </c>
      <c r="H91" s="18">
        <f t="shared" si="76"/>
        <v>8.3618471956129</v>
      </c>
      <c r="I91" s="18">
        <f t="shared" si="77"/>
        <v>281.511847195613</v>
      </c>
      <c r="J91" s="18">
        <f t="shared" si="78"/>
        <v>0.0502394165873421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0.553932997356132</v>
      </c>
      <c r="P91" s="18">
        <f t="shared" si="81"/>
        <v>0.0278292706156498</v>
      </c>
      <c r="Q91" s="24">
        <f t="shared" si="82"/>
        <v>0.00723561036006894</v>
      </c>
      <c r="R91" s="18">
        <f t="shared" si="83"/>
        <v>0.074022</v>
      </c>
      <c r="S91" s="25">
        <f t="shared" si="84"/>
        <v>0.0977494577297147</v>
      </c>
      <c r="T91" s="3">
        <v>0.01</v>
      </c>
      <c r="U91" s="26">
        <f t="shared" si="85"/>
        <v>0.000977494577297147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0.00646749457729715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10.0188290761786</v>
      </c>
      <c r="E92" s="20">
        <f t="shared" si="95"/>
        <v>8.3618471956129</v>
      </c>
      <c r="F92" s="16" t="s">
        <v>73</v>
      </c>
      <c r="G92" s="13">
        <v>3</v>
      </c>
      <c r="H92" s="18">
        <f t="shared" si="76"/>
        <v>10.0188290761786</v>
      </c>
      <c r="I92" s="18">
        <f t="shared" si="77"/>
        <v>283.168829076179</v>
      </c>
      <c r="J92" s="18">
        <f t="shared" si="78"/>
        <v>0.0615094613255189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0.810803726740482</v>
      </c>
      <c r="P92" s="18">
        <f t="shared" si="81"/>
        <v>0.0498721004725303</v>
      </c>
      <c r="Q92" s="24">
        <f t="shared" si="82"/>
        <v>0.0129667461228579</v>
      </c>
      <c r="R92" s="18">
        <f t="shared" si="83"/>
        <v>0.074022</v>
      </c>
      <c r="S92" s="25">
        <f t="shared" si="84"/>
        <v>0.175174220135336</v>
      </c>
      <c r="T92" s="3">
        <v>0.01</v>
      </c>
      <c r="U92" s="26">
        <f t="shared" si="85"/>
        <v>0.00175174220135336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0.00724174220135336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13.4605658337742</v>
      </c>
      <c r="E93" s="20">
        <f t="shared" si="95"/>
        <v>10.0188290761786</v>
      </c>
      <c r="F93" s="16" t="s">
        <v>73</v>
      </c>
      <c r="G93" s="13">
        <v>4</v>
      </c>
      <c r="H93" s="18">
        <f t="shared" si="76"/>
        <v>13.4605658337742</v>
      </c>
      <c r="I93" s="18">
        <f t="shared" si="77"/>
        <v>286.610565833774</v>
      </c>
      <c r="J93" s="18">
        <f t="shared" si="78"/>
        <v>0.0929536851153451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1.04563162626795</v>
      </c>
      <c r="P93" s="18">
        <f t="shared" si="81"/>
        <v>0.0971953129347574</v>
      </c>
      <c r="Q93" s="24">
        <f t="shared" si="82"/>
        <v>0.0252707813630369</v>
      </c>
      <c r="R93" s="18">
        <f t="shared" si="83"/>
        <v>0.074022</v>
      </c>
      <c r="S93" s="25">
        <f t="shared" si="84"/>
        <v>0.341395549472277</v>
      </c>
      <c r="T93" s="3">
        <v>0.01</v>
      </c>
      <c r="U93" s="26">
        <f t="shared" si="85"/>
        <v>0.00341395549472277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0.00890395549472277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18.7629689689</v>
      </c>
      <c r="E94" s="20">
        <f t="shared" si="95"/>
        <v>13.4605658337742</v>
      </c>
      <c r="F94" s="16" t="s">
        <v>73</v>
      </c>
      <c r="G94" s="13">
        <v>5</v>
      </c>
      <c r="H94" s="18">
        <f t="shared" si="76"/>
        <v>18.7629689689</v>
      </c>
      <c r="I94" s="18">
        <f t="shared" si="77"/>
        <v>291.9129689689</v>
      </c>
      <c r="J94" s="18">
        <f t="shared" si="78"/>
        <v>0.172290743821117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0.901014497666535</v>
      </c>
      <c r="O94" s="18">
        <f t="shared" si="96"/>
        <v>0.33212181566666</v>
      </c>
      <c r="P94" s="18">
        <f t="shared" si="81"/>
        <v>0.0572215146604287</v>
      </c>
      <c r="Q94" s="24">
        <f t="shared" si="82"/>
        <v>0.0148775938117115</v>
      </c>
      <c r="R94" s="18">
        <f t="shared" si="83"/>
        <v>0.074022</v>
      </c>
      <c r="S94" s="25">
        <f t="shared" si="84"/>
        <v>0.200988811592654</v>
      </c>
      <c r="T94" s="3">
        <v>0.01</v>
      </c>
      <c r="U94" s="26">
        <f t="shared" si="85"/>
        <v>0.00200988811592654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0.0119598881159265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23.5217749896774</v>
      </c>
      <c r="E95" s="20">
        <f t="shared" si="95"/>
        <v>18.7629689689</v>
      </c>
      <c r="F95" s="16" t="s">
        <v>75</v>
      </c>
      <c r="G95" s="13">
        <v>6</v>
      </c>
      <c r="H95" s="18">
        <f t="shared" si="76"/>
        <v>23.5217749896774</v>
      </c>
      <c r="I95" s="18">
        <f t="shared" si="77"/>
        <v>296.671774989677</v>
      </c>
      <c r="J95" s="18">
        <f t="shared" si="78"/>
        <v>0.294188532273988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0.559600301006231</v>
      </c>
      <c r="P95" s="18">
        <f t="shared" si="81"/>
        <v>0.164627991213105</v>
      </c>
      <c r="Q95" s="24">
        <f t="shared" si="82"/>
        <v>0.0428032777154073</v>
      </c>
      <c r="R95" s="18">
        <f t="shared" si="83"/>
        <v>0.074022</v>
      </c>
      <c r="S95" s="25">
        <f t="shared" si="84"/>
        <v>0.578250759441886</v>
      </c>
      <c r="T95" s="3">
        <v>0.01</v>
      </c>
      <c r="U95" s="26">
        <f t="shared" si="85"/>
        <v>0.00578250759441886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0.0157325075944189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27.0212244913333</v>
      </c>
      <c r="E96" s="20">
        <f t="shared" si="95"/>
        <v>23.5217749896774</v>
      </c>
      <c r="F96" s="16" t="s">
        <v>73</v>
      </c>
      <c r="G96" s="13">
        <v>7</v>
      </c>
      <c r="H96" s="18">
        <f t="shared" si="76"/>
        <v>27.0212244913333</v>
      </c>
      <c r="I96" s="18">
        <f t="shared" si="77"/>
        <v>300.171224491333</v>
      </c>
      <c r="J96" s="18">
        <f t="shared" si="78"/>
        <v>0.431316891431664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0.679672309793126</v>
      </c>
      <c r="P96" s="18">
        <f t="shared" si="81"/>
        <v>0.29315414785215</v>
      </c>
      <c r="Q96" s="24">
        <f t="shared" si="82"/>
        <v>0.076220078441559</v>
      </c>
      <c r="R96" s="18">
        <f t="shared" si="83"/>
        <v>0.074022</v>
      </c>
      <c r="S96" s="25">
        <f t="shared" si="84"/>
        <v>1.0296949345</v>
      </c>
      <c r="T96" s="3">
        <v>0.01</v>
      </c>
      <c r="U96" s="26">
        <f t="shared" si="85"/>
        <v>0.010296949345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0.025196949345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26.8537374877419</v>
      </c>
      <c r="E97" s="20">
        <f t="shared" si="95"/>
        <v>27.0212244913333</v>
      </c>
      <c r="F97" s="16" t="s">
        <v>73</v>
      </c>
      <c r="G97" s="13">
        <v>8</v>
      </c>
      <c r="H97" s="18">
        <f t="shared" si="76"/>
        <v>26.8537374877419</v>
      </c>
      <c r="I97" s="18">
        <f t="shared" si="77"/>
        <v>300.003737487742</v>
      </c>
      <c r="J97" s="18">
        <f t="shared" si="78"/>
        <v>0.42357635290927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0.671218161940976</v>
      </c>
      <c r="P97" s="18">
        <f t="shared" si="81"/>
        <v>0.284312141041422</v>
      </c>
      <c r="Q97" s="24">
        <f t="shared" si="82"/>
        <v>0.0739211566707698</v>
      </c>
      <c r="R97" s="18">
        <f t="shared" si="83"/>
        <v>0.074022</v>
      </c>
      <c r="S97" s="25">
        <f t="shared" si="84"/>
        <v>0.998637657328494</v>
      </c>
      <c r="T97" s="3">
        <v>0.01</v>
      </c>
      <c r="U97" s="26">
        <f t="shared" si="85"/>
        <v>0.00998637657328494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0.0248863765732849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27.4580604022581</v>
      </c>
      <c r="E98" s="20">
        <f t="shared" si="95"/>
        <v>26.8537374877419</v>
      </c>
      <c r="F98" s="16" t="s">
        <v>73</v>
      </c>
      <c r="G98" s="13">
        <v>9</v>
      </c>
      <c r="H98" s="18">
        <f t="shared" si="76"/>
        <v>27.4580604022581</v>
      </c>
      <c r="I98" s="18">
        <f t="shared" si="77"/>
        <v>300.608060402258</v>
      </c>
      <c r="J98" s="18">
        <f t="shared" si="78"/>
        <v>0.452134786741131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0.671606020899553</v>
      </c>
      <c r="P98" s="18">
        <f t="shared" si="81"/>
        <v>0.303656445033479</v>
      </c>
      <c r="Q98" s="24">
        <f t="shared" si="82"/>
        <v>0.0789506757087046</v>
      </c>
      <c r="R98" s="18">
        <f t="shared" si="83"/>
        <v>0.074022</v>
      </c>
      <c r="S98" s="25">
        <f t="shared" si="84"/>
        <v>1.0665839305707</v>
      </c>
      <c r="T98" s="3">
        <v>0.01</v>
      </c>
      <c r="U98" s="26">
        <f t="shared" si="85"/>
        <v>0.010665839305707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0.025565839305707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24.4309683483333</v>
      </c>
      <c r="E99" s="20">
        <f t="shared" si="95"/>
        <v>27.4580604022581</v>
      </c>
      <c r="F99" s="16" t="s">
        <v>73</v>
      </c>
      <c r="G99" s="13">
        <v>10</v>
      </c>
      <c r="H99" s="18">
        <f t="shared" si="76"/>
        <v>24.4309683483333</v>
      </c>
      <c r="I99" s="18">
        <f t="shared" si="77"/>
        <v>297.580968348333</v>
      </c>
      <c r="J99" s="18">
        <f t="shared" si="78"/>
        <v>0.325217880224377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0.652649575866074</v>
      </c>
      <c r="P99" s="18">
        <f t="shared" si="81"/>
        <v>0.212253311592503</v>
      </c>
      <c r="Q99" s="24">
        <f t="shared" si="82"/>
        <v>0.0551858610140509</v>
      </c>
      <c r="R99" s="18">
        <f t="shared" si="83"/>
        <v>0.074022</v>
      </c>
      <c r="S99" s="25">
        <f t="shared" si="84"/>
        <v>0.745533233552875</v>
      </c>
      <c r="T99" s="3">
        <v>0.01</v>
      </c>
      <c r="U99" s="26">
        <f t="shared" si="85"/>
        <v>0.00745533233552875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0.01</v>
      </c>
      <c r="AF99" s="3">
        <v>0.49</v>
      </c>
      <c r="AG99" s="26">
        <f t="shared" si="86"/>
        <v>0.0049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0.02</v>
      </c>
      <c r="AR99" s="3">
        <v>0.5</v>
      </c>
      <c r="AS99" s="3">
        <f t="shared" si="87"/>
        <v>0.01</v>
      </c>
      <c r="AT99" s="2">
        <f t="shared" si="88"/>
        <v>0.0223553323355287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20.4121829151613</v>
      </c>
      <c r="E100" s="20">
        <f t="shared" si="95"/>
        <v>24.4309683483333</v>
      </c>
      <c r="F100" s="16" t="s">
        <v>73</v>
      </c>
      <c r="G100" s="13">
        <v>11</v>
      </c>
      <c r="H100" s="18">
        <f t="shared" si="76"/>
        <v>20.4121829151613</v>
      </c>
      <c r="I100" s="18">
        <f t="shared" si="77"/>
        <v>293.562182915161</v>
      </c>
      <c r="J100" s="18">
        <f t="shared" si="78"/>
        <v>0.207798806939201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0.418376451059892</v>
      </c>
      <c r="O100" s="18">
        <f t="shared" si="96"/>
        <v>0.306719813213679</v>
      </c>
      <c r="P100" s="18">
        <f t="shared" si="81"/>
        <v>0.063736011250417</v>
      </c>
      <c r="Q100" s="24">
        <f t="shared" si="82"/>
        <v>0.0165713629251084</v>
      </c>
      <c r="R100" s="18">
        <f t="shared" si="83"/>
        <v>0.074022</v>
      </c>
      <c r="S100" s="25">
        <f t="shared" si="84"/>
        <v>0.223870780647759</v>
      </c>
      <c r="T100" s="3">
        <v>0.01</v>
      </c>
      <c r="U100" s="26">
        <f t="shared" si="85"/>
        <v>0.00223870780647759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0.0121887078064776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14.5016182487667</v>
      </c>
      <c r="E101" s="20">
        <f t="shared" si="95"/>
        <v>20.4121829151613</v>
      </c>
      <c r="F101" s="16" t="s">
        <v>75</v>
      </c>
      <c r="G101" s="13">
        <v>12</v>
      </c>
      <c r="H101" s="18">
        <f t="shared" si="76"/>
        <v>14.5016182487667</v>
      </c>
      <c r="I101" s="18">
        <f t="shared" si="77"/>
        <v>287.651618248767</v>
      </c>
      <c r="J101" s="18">
        <f t="shared" si="78"/>
        <v>0.105114642588066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0.527683801963262</v>
      </c>
      <c r="P101" s="18">
        <f t="shared" si="81"/>
        <v>0.05546729424288</v>
      </c>
      <c r="Q101" s="24">
        <f t="shared" si="82"/>
        <v>0.0144214965031488</v>
      </c>
      <c r="R101" s="18">
        <f t="shared" si="83"/>
        <v>0.074022</v>
      </c>
      <c r="S101" s="25">
        <f t="shared" si="84"/>
        <v>0.194827166290411</v>
      </c>
      <c r="T101" s="3">
        <v>0.01</v>
      </c>
      <c r="U101" s="26">
        <f t="shared" si="85"/>
        <v>0.00194827166290411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0.00743827166290411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8.75712989367742</v>
      </c>
      <c r="E102" s="20">
        <f t="shared" si="95"/>
        <v>14.5016182487667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I8" sqref="I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5" width="8.88888888888889" style="1"/>
    <col min="26" max="26" width="10.7777777777778" style="1" customWidth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793.620905106728</v>
      </c>
      <c r="F2" s="3">
        <v>769.42</v>
      </c>
      <c r="G2" s="7">
        <f>(F2+F3+F4)/3</f>
        <v>1231.02333333333</v>
      </c>
      <c r="H2" s="3">
        <v>0.18</v>
      </c>
      <c r="I2" s="21">
        <f>(H2+H3+H4)/3</f>
        <v>0.173333333333333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1268.01</v>
      </c>
      <c r="G3" s="9"/>
      <c r="H3" s="3">
        <v>0.24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3578.53106575327</v>
      </c>
      <c r="F5" s="3">
        <v>91.104</v>
      </c>
      <c r="G5" s="7">
        <f>(F5+F6)/2</f>
        <v>92.50925</v>
      </c>
      <c r="H5" s="3">
        <v>0.18</v>
      </c>
      <c r="I5" s="21">
        <f>(H5+H6)/2</f>
        <v>0.185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0.19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6953.05931285389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1.1236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11.23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0.425453925297628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AV38+AV53+AG69+AY85+AY101+BB101</f>
        <v>185657456.973864</v>
      </c>
      <c r="J14" s="14" t="s">
        <v>22</v>
      </c>
      <c r="K14" s="14">
        <f>I14/(10000*1000)</f>
        <v>18.5657456973864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124673364.027067</v>
      </c>
      <c r="J15" s="14" t="s">
        <v>22</v>
      </c>
      <c r="K15" s="14">
        <f>I15/(10000*1000)</f>
        <v>12.4673364027067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1231.02333333333</v>
      </c>
      <c r="C27" s="16" t="s">
        <v>72</v>
      </c>
      <c r="D27" s="17">
        <v>0</v>
      </c>
      <c r="E27" s="16"/>
      <c r="F27" s="16"/>
      <c r="G27" s="13">
        <v>1</v>
      </c>
      <c r="H27" s="18">
        <f t="shared" ref="H27:H38" si="0">E28</f>
        <v>0</v>
      </c>
      <c r="I27" s="18">
        <f t="shared" ref="I27:I38" si="1">H27+273.15</f>
        <v>273.15</v>
      </c>
      <c r="J27" s="18">
        <f t="shared" ref="J27:J38" si="2">EXP(($C$16*(I27-$C$14))/($C$17*I27*$C$14))</f>
        <v>0.0174263747487528</v>
      </c>
      <c r="K27" s="18">
        <f t="shared" ref="K27:K38" si="3">$B$27/12</f>
        <v>102.585277777778</v>
      </c>
      <c r="L27" s="18">
        <f t="shared" ref="L27:L38" si="4">K27*$B$28/100</f>
        <v>1.02585277777778</v>
      </c>
      <c r="M27" s="13" t="s">
        <v>73</v>
      </c>
      <c r="N27" s="13"/>
      <c r="O27" s="18">
        <f>L27</f>
        <v>1.02585277777778</v>
      </c>
      <c r="P27" s="18">
        <f t="shared" ref="P27:P38" si="5">O27*J27</f>
        <v>0.0178768949426046</v>
      </c>
      <c r="Q27" s="24">
        <f t="shared" ref="Q27:Q38" si="6">P27*$B$29</f>
        <v>0.00309866179005146</v>
      </c>
      <c r="R27" s="18">
        <f t="shared" ref="R27:R38" si="7">L27*$B$29</f>
        <v>0.177814481481481</v>
      </c>
      <c r="S27" s="25">
        <f t="shared" ref="S27:S38" si="8">Q27/R27</f>
        <v>0.0174263747487528</v>
      </c>
      <c r="T27" s="3">
        <v>0.01</v>
      </c>
      <c r="U27" s="26">
        <f t="shared" ref="U27:U38" si="9">S27*T27</f>
        <v>0.000174263747487528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0.0296242637474875</v>
      </c>
      <c r="AR27" s="29">
        <f t="shared" ref="AR27:AR38" si="15">$B$27/12</f>
        <v>102.585277777778</v>
      </c>
      <c r="AS27" s="1">
        <f t="shared" ref="AS27:AS38" si="16">$B$29</f>
        <v>0.173333333333333</v>
      </c>
      <c r="AT27" s="2">
        <f>$E$2/12</f>
        <v>66.1350754255607</v>
      </c>
      <c r="AU27" s="1">
        <f t="shared" ref="AU27:AU38" si="17">AT27*10000*AS27*0.67*AR27*AQ27</f>
        <v>233411.01608195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0.978125366290322</v>
      </c>
      <c r="E28" s="20">
        <f t="shared" ref="E28:E39" si="18">D27</f>
        <v>0</v>
      </c>
      <c r="F28" s="16" t="s">
        <v>73</v>
      </c>
      <c r="G28" s="13">
        <v>2</v>
      </c>
      <c r="H28" s="18">
        <f t="shared" si="0"/>
        <v>0.978125366290322</v>
      </c>
      <c r="I28" s="18">
        <f t="shared" si="1"/>
        <v>274.12812536629</v>
      </c>
      <c r="J28" s="18">
        <f t="shared" si="2"/>
        <v>0.0197899767779505</v>
      </c>
      <c r="K28" s="18">
        <f t="shared" si="3"/>
        <v>102.585277777778</v>
      </c>
      <c r="L28" s="18">
        <f t="shared" si="4"/>
        <v>1.02585277777778</v>
      </c>
      <c r="M28" s="13" t="s">
        <v>73</v>
      </c>
      <c r="N28" s="13"/>
      <c r="O28" s="18">
        <f t="shared" ref="O28:O38" si="19">L28+O27-P27-N28</f>
        <v>2.03382866061295</v>
      </c>
      <c r="P28" s="18">
        <f t="shared" si="5"/>
        <v>0.0402494219638605</v>
      </c>
      <c r="Q28" s="24">
        <f t="shared" si="6"/>
        <v>0.00697656647373581</v>
      </c>
      <c r="R28" s="18">
        <f t="shared" si="7"/>
        <v>0.177814481481481</v>
      </c>
      <c r="S28" s="25">
        <f t="shared" si="8"/>
        <v>0.0392350860042993</v>
      </c>
      <c r="T28" s="3">
        <v>0.01</v>
      </c>
      <c r="U28" s="26">
        <f t="shared" si="9"/>
        <v>0.000392350860042993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0.022292350860043</v>
      </c>
      <c r="AR28" s="29">
        <f t="shared" si="15"/>
        <v>102.585277777778</v>
      </c>
      <c r="AS28" s="1">
        <f t="shared" si="16"/>
        <v>0.173333333333333</v>
      </c>
      <c r="AT28" s="2">
        <f t="shared" ref="AT28:AT38" si="20">$E$2/12</f>
        <v>66.1350754255607</v>
      </c>
      <c r="AU28" s="1">
        <f t="shared" si="17"/>
        <v>175642.517547436</v>
      </c>
    </row>
    <row r="29" s="1" customFormat="1" spans="1:47">
      <c r="A29" s="13" t="s">
        <v>38</v>
      </c>
      <c r="B29" s="13">
        <f>I2</f>
        <v>0.173333333333333</v>
      </c>
      <c r="C29" s="16">
        <v>2</v>
      </c>
      <c r="D29" s="19">
        <v>2.63947601392857</v>
      </c>
      <c r="E29" s="20">
        <f t="shared" si="18"/>
        <v>0.978125366290322</v>
      </c>
      <c r="F29" s="16" t="s">
        <v>73</v>
      </c>
      <c r="G29" s="13">
        <v>3</v>
      </c>
      <c r="H29" s="18">
        <f t="shared" si="0"/>
        <v>2.63947601392857</v>
      </c>
      <c r="I29" s="18">
        <f t="shared" si="1"/>
        <v>275.789476013929</v>
      </c>
      <c r="J29" s="18">
        <f t="shared" si="2"/>
        <v>0.0245114924396861</v>
      </c>
      <c r="K29" s="18">
        <f t="shared" si="3"/>
        <v>102.585277777778</v>
      </c>
      <c r="L29" s="18">
        <f t="shared" si="4"/>
        <v>1.02585277777778</v>
      </c>
      <c r="M29" s="13" t="s">
        <v>73</v>
      </c>
      <c r="N29" s="13"/>
      <c r="O29" s="18">
        <f t="shared" si="19"/>
        <v>3.01943201642687</v>
      </c>
      <c r="P29" s="18">
        <f t="shared" si="5"/>
        <v>0.0740107850427933</v>
      </c>
      <c r="Q29" s="24">
        <f t="shared" si="6"/>
        <v>0.0128285360740842</v>
      </c>
      <c r="R29" s="18">
        <f t="shared" si="7"/>
        <v>0.177814481481481</v>
      </c>
      <c r="S29" s="25">
        <f t="shared" si="8"/>
        <v>0.0721456203521883</v>
      </c>
      <c r="T29" s="3">
        <v>0.01</v>
      </c>
      <c r="U29" s="26">
        <f t="shared" si="9"/>
        <v>0.000721456203521883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0.0226214562035219</v>
      </c>
      <c r="AR29" s="29">
        <f t="shared" si="15"/>
        <v>102.585277777778</v>
      </c>
      <c r="AS29" s="1">
        <f t="shared" si="16"/>
        <v>0.173333333333333</v>
      </c>
      <c r="AT29" s="2">
        <f t="shared" si="20"/>
        <v>66.1350754255607</v>
      </c>
      <c r="AU29" s="1">
        <f t="shared" si="17"/>
        <v>178235.554568514</v>
      </c>
    </row>
    <row r="30" s="1" customFormat="1" spans="1:47">
      <c r="A30" s="13"/>
      <c r="B30" s="13"/>
      <c r="C30" s="16">
        <v>3</v>
      </c>
      <c r="D30" s="19">
        <v>8.88472787741935</v>
      </c>
      <c r="E30" s="20">
        <f t="shared" si="18"/>
        <v>2.63947601392857</v>
      </c>
      <c r="F30" s="16" t="s">
        <v>73</v>
      </c>
      <c r="G30" s="13">
        <v>4</v>
      </c>
      <c r="H30" s="18">
        <f t="shared" si="0"/>
        <v>8.88472787741935</v>
      </c>
      <c r="I30" s="18">
        <f t="shared" si="1"/>
        <v>282.034727877419</v>
      </c>
      <c r="J30" s="18">
        <f t="shared" si="2"/>
        <v>0.0535664900468777</v>
      </c>
      <c r="K30" s="18">
        <f t="shared" si="3"/>
        <v>102.585277777778</v>
      </c>
      <c r="L30" s="18">
        <f t="shared" si="4"/>
        <v>1.02585277777778</v>
      </c>
      <c r="M30" s="13" t="s">
        <v>73</v>
      </c>
      <c r="N30" s="13"/>
      <c r="O30" s="18">
        <f t="shared" si="19"/>
        <v>3.97127400916185</v>
      </c>
      <c r="P30" s="18">
        <f t="shared" si="5"/>
        <v>0.212727209685192</v>
      </c>
      <c r="Q30" s="24">
        <f t="shared" si="6"/>
        <v>0.0368727163454334</v>
      </c>
      <c r="R30" s="18">
        <f t="shared" si="7"/>
        <v>0.177814481481481</v>
      </c>
      <c r="S30" s="25">
        <f t="shared" si="8"/>
        <v>0.20736621695952</v>
      </c>
      <c r="T30" s="3">
        <v>0.01</v>
      </c>
      <c r="U30" s="26">
        <f t="shared" si="9"/>
        <v>0.0020736621695952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0.0239736621695952</v>
      </c>
      <c r="AR30" s="29">
        <f t="shared" si="15"/>
        <v>102.585277777778</v>
      </c>
      <c r="AS30" s="1">
        <f t="shared" si="16"/>
        <v>0.173333333333333</v>
      </c>
      <c r="AT30" s="2">
        <f t="shared" si="20"/>
        <v>66.1350754255607</v>
      </c>
      <c r="AU30" s="1">
        <f t="shared" si="17"/>
        <v>188889.651196317</v>
      </c>
    </row>
    <row r="31" s="1" customFormat="1" spans="1:47">
      <c r="A31" s="13"/>
      <c r="B31" s="13"/>
      <c r="C31" s="16">
        <v>4</v>
      </c>
      <c r="D31" s="19">
        <v>14.0331872350333</v>
      </c>
      <c r="E31" s="20">
        <f t="shared" si="18"/>
        <v>8.88472787741935</v>
      </c>
      <c r="F31" s="16" t="s">
        <v>73</v>
      </c>
      <c r="G31" s="13">
        <v>5</v>
      </c>
      <c r="H31" s="18">
        <f t="shared" si="0"/>
        <v>14.0331872350333</v>
      </c>
      <c r="I31" s="18">
        <f t="shared" si="1"/>
        <v>287.183187235033</v>
      </c>
      <c r="J31" s="18">
        <f t="shared" si="2"/>
        <v>0.0994683320410828</v>
      </c>
      <c r="K31" s="18">
        <f t="shared" si="3"/>
        <v>102.585277777778</v>
      </c>
      <c r="L31" s="18">
        <f t="shared" si="4"/>
        <v>1.02585277777778</v>
      </c>
      <c r="M31" s="13" t="s">
        <v>75</v>
      </c>
      <c r="N31" s="18">
        <f>(O30-P30)*C22/100</f>
        <v>3.57061945950283</v>
      </c>
      <c r="O31" s="18">
        <f t="shared" si="19"/>
        <v>1.21378011775161</v>
      </c>
      <c r="P31" s="18">
        <f t="shared" si="5"/>
        <v>0.120732683777382</v>
      </c>
      <c r="Q31" s="24">
        <f t="shared" si="6"/>
        <v>0.0209269985214128</v>
      </c>
      <c r="R31" s="18">
        <f t="shared" si="7"/>
        <v>0.177814481481481</v>
      </c>
      <c r="S31" s="25">
        <f t="shared" si="8"/>
        <v>0.117690068587537</v>
      </c>
      <c r="T31" s="3">
        <v>0.01</v>
      </c>
      <c r="U31" s="26">
        <f t="shared" si="9"/>
        <v>0.00117690068587537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0.0230769006858754</v>
      </c>
      <c r="AR31" s="29">
        <f t="shared" si="15"/>
        <v>102.585277777778</v>
      </c>
      <c r="AS31" s="1">
        <f t="shared" si="16"/>
        <v>0.173333333333333</v>
      </c>
      <c r="AT31" s="2">
        <f t="shared" si="20"/>
        <v>66.1350754255607</v>
      </c>
      <c r="AU31" s="1">
        <f t="shared" si="17"/>
        <v>181824.023814575</v>
      </c>
    </row>
    <row r="32" s="1" customFormat="1" spans="1:47">
      <c r="A32" s="13"/>
      <c r="B32" s="13"/>
      <c r="C32" s="16">
        <v>5</v>
      </c>
      <c r="D32" s="19">
        <v>20.2222878245161</v>
      </c>
      <c r="E32" s="20">
        <f t="shared" si="18"/>
        <v>14.0331872350333</v>
      </c>
      <c r="F32" s="16" t="s">
        <v>75</v>
      </c>
      <c r="G32" s="13">
        <v>6</v>
      </c>
      <c r="H32" s="18">
        <f t="shared" si="0"/>
        <v>20.2222878245161</v>
      </c>
      <c r="I32" s="18">
        <f t="shared" si="1"/>
        <v>293.372287824516</v>
      </c>
      <c r="J32" s="18">
        <f t="shared" si="2"/>
        <v>0.203385137761786</v>
      </c>
      <c r="K32" s="18">
        <f t="shared" si="3"/>
        <v>102.585277777778</v>
      </c>
      <c r="L32" s="18">
        <f t="shared" si="4"/>
        <v>1.02585277777778</v>
      </c>
      <c r="M32" s="13" t="s">
        <v>73</v>
      </c>
      <c r="N32" s="13"/>
      <c r="O32" s="18">
        <f t="shared" si="19"/>
        <v>2.11890021175201</v>
      </c>
      <c r="P32" s="18">
        <f t="shared" si="5"/>
        <v>0.430952811470659</v>
      </c>
      <c r="Q32" s="24">
        <f t="shared" si="6"/>
        <v>0.0746984873215809</v>
      </c>
      <c r="R32" s="18">
        <f t="shared" si="7"/>
        <v>0.177814481481481</v>
      </c>
      <c r="S32" s="25">
        <f t="shared" si="8"/>
        <v>0.420092259636122</v>
      </c>
      <c r="T32" s="3">
        <v>0.01</v>
      </c>
      <c r="U32" s="26">
        <f t="shared" si="9"/>
        <v>0.00420092259636122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0.0336509225963612</v>
      </c>
      <c r="AR32" s="29">
        <f t="shared" si="15"/>
        <v>102.585277777778</v>
      </c>
      <c r="AS32" s="1">
        <f t="shared" si="16"/>
        <v>0.173333333333333</v>
      </c>
      <c r="AT32" s="2">
        <f t="shared" si="20"/>
        <v>66.1350754255607</v>
      </c>
      <c r="AU32" s="1">
        <f t="shared" si="17"/>
        <v>265137.257157247</v>
      </c>
    </row>
    <row r="33" s="1" customFormat="1" spans="1:47">
      <c r="A33" s="13"/>
      <c r="B33" s="13"/>
      <c r="C33" s="16">
        <v>6</v>
      </c>
      <c r="D33" s="19">
        <v>24.5571552113333</v>
      </c>
      <c r="E33" s="20">
        <f t="shared" si="18"/>
        <v>20.2222878245161</v>
      </c>
      <c r="F33" s="16" t="s">
        <v>73</v>
      </c>
      <c r="G33" s="13">
        <v>7</v>
      </c>
      <c r="H33" s="18">
        <f t="shared" si="0"/>
        <v>24.5571552113333</v>
      </c>
      <c r="I33" s="18">
        <f t="shared" si="1"/>
        <v>297.707155211333</v>
      </c>
      <c r="J33" s="18">
        <f t="shared" si="2"/>
        <v>0.329759648018473</v>
      </c>
      <c r="K33" s="18">
        <f t="shared" si="3"/>
        <v>102.585277777778</v>
      </c>
      <c r="L33" s="18">
        <f t="shared" si="4"/>
        <v>1.02585277777778</v>
      </c>
      <c r="M33" s="13" t="s">
        <v>73</v>
      </c>
      <c r="N33" s="13"/>
      <c r="O33" s="18">
        <f t="shared" si="19"/>
        <v>2.71380017805912</v>
      </c>
      <c r="P33" s="18">
        <f t="shared" si="5"/>
        <v>0.894901791509246</v>
      </c>
      <c r="Q33" s="24">
        <f t="shared" si="6"/>
        <v>0.155116310528269</v>
      </c>
      <c r="R33" s="18">
        <f t="shared" si="7"/>
        <v>0.177814481481481</v>
      </c>
      <c r="S33" s="25">
        <f t="shared" si="8"/>
        <v>0.872349142971373</v>
      </c>
      <c r="T33" s="3">
        <v>0.01</v>
      </c>
      <c r="U33" s="26">
        <f t="shared" si="9"/>
        <v>0.00872349142971373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0.0381734914297137</v>
      </c>
      <c r="AR33" s="29">
        <f t="shared" si="15"/>
        <v>102.585277777778</v>
      </c>
      <c r="AS33" s="1">
        <f t="shared" si="16"/>
        <v>0.173333333333333</v>
      </c>
      <c r="AT33" s="2">
        <f t="shared" si="20"/>
        <v>66.1350754255607</v>
      </c>
      <c r="AU33" s="1">
        <f t="shared" si="17"/>
        <v>300770.797139583</v>
      </c>
    </row>
    <row r="34" s="1" customFormat="1" spans="1:47">
      <c r="A34" s="13"/>
      <c r="B34" s="13"/>
      <c r="C34" s="16">
        <v>7</v>
      </c>
      <c r="D34" s="19">
        <v>26.6775372048387</v>
      </c>
      <c r="E34" s="20">
        <f t="shared" si="18"/>
        <v>24.5571552113333</v>
      </c>
      <c r="F34" s="16" t="s">
        <v>73</v>
      </c>
      <c r="G34" s="13">
        <v>8</v>
      </c>
      <c r="H34" s="18">
        <f t="shared" si="0"/>
        <v>26.6775372048387</v>
      </c>
      <c r="I34" s="18">
        <f t="shared" si="1"/>
        <v>299.827537204839</v>
      </c>
      <c r="J34" s="18">
        <f t="shared" si="2"/>
        <v>0.415573943358339</v>
      </c>
      <c r="K34" s="18">
        <f t="shared" si="3"/>
        <v>102.585277777778</v>
      </c>
      <c r="L34" s="18">
        <f t="shared" si="4"/>
        <v>1.02585277777778</v>
      </c>
      <c r="M34" s="13" t="s">
        <v>73</v>
      </c>
      <c r="N34" s="13"/>
      <c r="O34" s="18">
        <f t="shared" si="19"/>
        <v>2.84475116432766</v>
      </c>
      <c r="P34" s="18">
        <f t="shared" si="5"/>
        <v>1.18220445923287</v>
      </c>
      <c r="Q34" s="24">
        <f t="shared" si="6"/>
        <v>0.204915439600364</v>
      </c>
      <c r="R34" s="18">
        <f t="shared" si="7"/>
        <v>0.177814481481481</v>
      </c>
      <c r="S34" s="25">
        <f t="shared" si="8"/>
        <v>1.15241142281038</v>
      </c>
      <c r="T34" s="3">
        <v>0.01</v>
      </c>
      <c r="U34" s="26">
        <f t="shared" si="9"/>
        <v>0.0115241142281038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0.0464241142281038</v>
      </c>
      <c r="AR34" s="29">
        <f t="shared" si="15"/>
        <v>102.585277777778</v>
      </c>
      <c r="AS34" s="1">
        <f t="shared" si="16"/>
        <v>0.173333333333333</v>
      </c>
      <c r="AT34" s="2">
        <f t="shared" si="20"/>
        <v>66.1350754255607</v>
      </c>
      <c r="AU34" s="1">
        <f t="shared" si="17"/>
        <v>365777.85578233</v>
      </c>
    </row>
    <row r="35" s="1" customFormat="1" spans="1:47">
      <c r="A35" s="13"/>
      <c r="B35" s="13"/>
      <c r="C35" s="16">
        <v>8</v>
      </c>
      <c r="D35" s="19">
        <v>25.8280839764516</v>
      </c>
      <c r="E35" s="20">
        <f t="shared" si="18"/>
        <v>26.6775372048387</v>
      </c>
      <c r="F35" s="16" t="s">
        <v>73</v>
      </c>
      <c r="G35" s="13">
        <v>9</v>
      </c>
      <c r="H35" s="18">
        <f t="shared" si="0"/>
        <v>25.8280839764516</v>
      </c>
      <c r="I35" s="18">
        <f t="shared" si="1"/>
        <v>298.978083976452</v>
      </c>
      <c r="J35" s="18">
        <f t="shared" si="2"/>
        <v>0.378946105598779</v>
      </c>
      <c r="K35" s="18">
        <f t="shared" si="3"/>
        <v>102.585277777778</v>
      </c>
      <c r="L35" s="18">
        <f t="shared" si="4"/>
        <v>1.02585277777778</v>
      </c>
      <c r="M35" s="13" t="s">
        <v>73</v>
      </c>
      <c r="N35" s="13"/>
      <c r="O35" s="18">
        <f t="shared" si="19"/>
        <v>2.68839948287256</v>
      </c>
      <c r="P35" s="18">
        <f t="shared" si="5"/>
        <v>1.01875851432833</v>
      </c>
      <c r="Q35" s="24">
        <f t="shared" si="6"/>
        <v>0.176584809150244</v>
      </c>
      <c r="R35" s="18">
        <f t="shared" si="7"/>
        <v>0.177814481481481</v>
      </c>
      <c r="S35" s="25">
        <f t="shared" si="8"/>
        <v>0.993084520895078</v>
      </c>
      <c r="T35" s="3">
        <v>0.01</v>
      </c>
      <c r="U35" s="26">
        <f t="shared" si="9"/>
        <v>0.00993084520895078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0.0448308452089508</v>
      </c>
      <c r="AR35" s="29">
        <f t="shared" si="15"/>
        <v>102.585277777778</v>
      </c>
      <c r="AS35" s="1">
        <f t="shared" si="16"/>
        <v>0.173333333333333</v>
      </c>
      <c r="AT35" s="2">
        <f t="shared" si="20"/>
        <v>66.1350754255607</v>
      </c>
      <c r="AU35" s="1">
        <f t="shared" si="17"/>
        <v>353224.411625125</v>
      </c>
    </row>
    <row r="36" s="1" customFormat="1" spans="1:47">
      <c r="A36" s="13"/>
      <c r="B36" s="13"/>
      <c r="C36" s="16">
        <v>9</v>
      </c>
      <c r="D36" s="19">
        <v>21.664321552</v>
      </c>
      <c r="E36" s="20">
        <f t="shared" si="18"/>
        <v>25.8280839764516</v>
      </c>
      <c r="F36" s="16" t="s">
        <v>73</v>
      </c>
      <c r="G36" s="13">
        <v>10</v>
      </c>
      <c r="H36" s="18">
        <f t="shared" si="0"/>
        <v>21.664321552</v>
      </c>
      <c r="I36" s="18">
        <f t="shared" si="1"/>
        <v>294.814321552</v>
      </c>
      <c r="J36" s="18">
        <f t="shared" si="2"/>
        <v>0.239233641886885</v>
      </c>
      <c r="K36" s="18">
        <f t="shared" si="3"/>
        <v>102.585277777778</v>
      </c>
      <c r="L36" s="18">
        <f t="shared" si="4"/>
        <v>1.02585277777778</v>
      </c>
      <c r="M36" s="13" t="s">
        <v>73</v>
      </c>
      <c r="N36" s="13"/>
      <c r="O36" s="18">
        <f t="shared" si="19"/>
        <v>2.69549374632201</v>
      </c>
      <c r="P36" s="18">
        <f t="shared" si="5"/>
        <v>0.644852785615938</v>
      </c>
      <c r="Q36" s="24">
        <f t="shared" si="6"/>
        <v>0.111774482840096</v>
      </c>
      <c r="R36" s="18">
        <f t="shared" si="7"/>
        <v>0.177814481481481</v>
      </c>
      <c r="S36" s="25">
        <f t="shared" si="8"/>
        <v>0.628601685919134</v>
      </c>
      <c r="T36" s="3">
        <v>0.01</v>
      </c>
      <c r="U36" s="26">
        <f t="shared" si="9"/>
        <v>0.00628601685919134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0.0357360168591913</v>
      </c>
      <c r="AR36" s="29">
        <f t="shared" si="15"/>
        <v>102.585277777778</v>
      </c>
      <c r="AS36" s="1">
        <f t="shared" si="16"/>
        <v>0.173333333333333</v>
      </c>
      <c r="AT36" s="2">
        <f t="shared" si="20"/>
        <v>66.1350754255607</v>
      </c>
      <c r="AU36" s="1">
        <f t="shared" si="17"/>
        <v>281565.816349882</v>
      </c>
    </row>
    <row r="37" s="1" customFormat="1" spans="1:47">
      <c r="A37" s="13"/>
      <c r="B37" s="13"/>
      <c r="C37" s="16">
        <v>10</v>
      </c>
      <c r="D37" s="19">
        <v>16.0237478753548</v>
      </c>
      <c r="E37" s="20">
        <f t="shared" si="18"/>
        <v>21.664321552</v>
      </c>
      <c r="F37" s="16" t="s">
        <v>73</v>
      </c>
      <c r="G37" s="13">
        <v>11</v>
      </c>
      <c r="H37" s="18">
        <f t="shared" si="0"/>
        <v>16.0237478753548</v>
      </c>
      <c r="I37" s="18">
        <f t="shared" si="1"/>
        <v>289.173747875355</v>
      </c>
      <c r="J37" s="18">
        <f t="shared" si="2"/>
        <v>0.125615357197251</v>
      </c>
      <c r="K37" s="18">
        <f t="shared" si="3"/>
        <v>102.585277777778</v>
      </c>
      <c r="L37" s="18">
        <f t="shared" si="4"/>
        <v>1.02585277777778</v>
      </c>
      <c r="M37" s="13" t="s">
        <v>75</v>
      </c>
      <c r="N37" s="18">
        <f>(O36-P36)*C22/100</f>
        <v>1.94810891267077</v>
      </c>
      <c r="O37" s="18">
        <f t="shared" si="19"/>
        <v>1.12838482581308</v>
      </c>
      <c r="P37" s="18">
        <f t="shared" si="5"/>
        <v>0.141742462950468</v>
      </c>
      <c r="Q37" s="24">
        <f t="shared" si="6"/>
        <v>0.0245686935780811</v>
      </c>
      <c r="R37" s="18">
        <f t="shared" si="7"/>
        <v>0.177814481481481</v>
      </c>
      <c r="S37" s="25">
        <f t="shared" si="8"/>
        <v>0.138170374951378</v>
      </c>
      <c r="T37" s="3">
        <v>0.01</v>
      </c>
      <c r="U37" s="26">
        <f t="shared" si="9"/>
        <v>0.00138170374951378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0.0308317037495138</v>
      </c>
      <c r="AR37" s="29">
        <f t="shared" si="15"/>
        <v>102.585277777778</v>
      </c>
      <c r="AS37" s="1">
        <f t="shared" si="16"/>
        <v>0.173333333333333</v>
      </c>
      <c r="AT37" s="2">
        <f t="shared" si="20"/>
        <v>66.1350754255607</v>
      </c>
      <c r="AU37" s="1">
        <f t="shared" si="17"/>
        <v>242924.494632276</v>
      </c>
    </row>
    <row r="38" s="1" customFormat="1" spans="1:48">
      <c r="A38" s="13"/>
      <c r="B38" s="13"/>
      <c r="C38" s="16">
        <v>11</v>
      </c>
      <c r="D38" s="19">
        <v>6.40590477746666</v>
      </c>
      <c r="E38" s="20">
        <f t="shared" si="18"/>
        <v>16.0237478753548</v>
      </c>
      <c r="F38" s="16" t="s">
        <v>75</v>
      </c>
      <c r="G38" s="13">
        <v>12</v>
      </c>
      <c r="H38" s="18">
        <f t="shared" si="0"/>
        <v>6.40590477746666</v>
      </c>
      <c r="I38" s="18">
        <f t="shared" si="1"/>
        <v>279.555904777467</v>
      </c>
      <c r="J38" s="18">
        <f t="shared" si="2"/>
        <v>0.0394409595620642</v>
      </c>
      <c r="K38" s="18">
        <f t="shared" si="3"/>
        <v>102.585277777778</v>
      </c>
      <c r="L38" s="18">
        <f t="shared" si="4"/>
        <v>1.02585277777778</v>
      </c>
      <c r="M38" s="13" t="s">
        <v>73</v>
      </c>
      <c r="N38" s="13"/>
      <c r="O38" s="18">
        <f t="shared" si="19"/>
        <v>2.01249514064039</v>
      </c>
      <c r="P38" s="18">
        <f t="shared" si="5"/>
        <v>0.0793747394608484</v>
      </c>
      <c r="Q38" s="24">
        <f t="shared" si="6"/>
        <v>0.0137582881732137</v>
      </c>
      <c r="R38" s="18">
        <f t="shared" si="7"/>
        <v>0.177814481481481</v>
      </c>
      <c r="S38" s="25">
        <f t="shared" si="8"/>
        <v>0.0773743963854068</v>
      </c>
      <c r="T38" s="3">
        <v>0.01</v>
      </c>
      <c r="U38" s="26">
        <f t="shared" si="9"/>
        <v>0.000773743963854068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0.0226737439638541</v>
      </c>
      <c r="AR38" s="29">
        <f t="shared" si="15"/>
        <v>102.585277777778</v>
      </c>
      <c r="AS38" s="1">
        <f t="shared" si="16"/>
        <v>0.173333333333333</v>
      </c>
      <c r="AT38" s="2">
        <f t="shared" si="20"/>
        <v>66.1350754255607</v>
      </c>
      <c r="AU38" s="1">
        <f t="shared" si="17"/>
        <v>178647.532377374</v>
      </c>
      <c r="AV38" s="1">
        <f>SUM(AU27:AU38)</f>
        <v>2946050.92827261</v>
      </c>
    </row>
    <row r="39" s="1" customFormat="1" spans="1:46">
      <c r="A39" s="13"/>
      <c r="B39" s="13"/>
      <c r="C39" s="16">
        <v>12</v>
      </c>
      <c r="D39" s="19">
        <v>2.0259063856129</v>
      </c>
      <c r="E39" s="20">
        <f t="shared" si="18"/>
        <v>6.40590477746666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0</v>
      </c>
      <c r="E42" s="16"/>
      <c r="F42" s="16"/>
      <c r="G42" s="13">
        <v>1</v>
      </c>
      <c r="H42" s="18">
        <f t="shared" ref="H42:H53" si="21">E43</f>
        <v>0</v>
      </c>
      <c r="I42" s="18">
        <f t="shared" ref="I42:I53" si="22">H42+273.15</f>
        <v>273.15</v>
      </c>
      <c r="J42" s="18">
        <f t="shared" ref="J42:J53" si="23">EXP(($C$16*(I42-$C$14))/($C$17*I42*$C$14))</f>
        <v>0.0174263747487528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0.00134341738185505</v>
      </c>
      <c r="Q42" s="24">
        <f t="shared" ref="Q42:Q53" si="27">P42*$B$44</f>
        <v>0.000248532215643184</v>
      </c>
      <c r="R42" s="18">
        <f t="shared" ref="R42:R53" si="28">L42*$B$44</f>
        <v>0.0142618427083333</v>
      </c>
      <c r="S42" s="25">
        <f t="shared" ref="S42:S53" si="29">Q42/R42</f>
        <v>0.0174263747487528</v>
      </c>
      <c r="T42" s="3">
        <v>0.01</v>
      </c>
      <c r="U42" s="26">
        <f t="shared" ref="U42:U53" si="30">S42*T42</f>
        <v>0.000174263747487528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0.0272742637474875</v>
      </c>
      <c r="AR42" s="29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298.210922146105</v>
      </c>
      <c r="AU42" s="1">
        <f t="shared" ref="AU42:AU53" si="37">AT42*10000*AS42*0.67*AR42*AQ42</f>
        <v>77718.9682727852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0.978125366290322</v>
      </c>
      <c r="E43" s="20">
        <f t="shared" ref="E43:E54" si="38">D42</f>
        <v>0</v>
      </c>
      <c r="F43" s="16" t="s">
        <v>73</v>
      </c>
      <c r="G43" s="13">
        <v>2</v>
      </c>
      <c r="H43" s="18">
        <f t="shared" si="21"/>
        <v>0.978125366290322</v>
      </c>
      <c r="I43" s="18">
        <f t="shared" si="22"/>
        <v>274.12812536629</v>
      </c>
      <c r="J43" s="18">
        <f t="shared" si="23"/>
        <v>0.0197899767779505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0.152838665951478</v>
      </c>
      <c r="P43" s="18">
        <f t="shared" si="26"/>
        <v>0.00302467364995269</v>
      </c>
      <c r="Q43" s="24">
        <f t="shared" si="27"/>
        <v>0.000559564625241247</v>
      </c>
      <c r="R43" s="18">
        <f t="shared" si="28"/>
        <v>0.0142618427083333</v>
      </c>
      <c r="S43" s="25">
        <f t="shared" si="29"/>
        <v>0.0392350860042993</v>
      </c>
      <c r="T43" s="3">
        <v>0.01</v>
      </c>
      <c r="U43" s="26">
        <f t="shared" si="30"/>
        <v>0.000392350860042993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0.015192350860043</v>
      </c>
      <c r="AR43" s="29">
        <f t="shared" si="34"/>
        <v>7.70910416666667</v>
      </c>
      <c r="AS43" s="1">
        <f t="shared" si="35"/>
        <v>0.185</v>
      </c>
      <c r="AT43" s="2">
        <f t="shared" si="36"/>
        <v>298.210922146105</v>
      </c>
      <c r="AU43" s="1">
        <f t="shared" si="37"/>
        <v>43291.135020628</v>
      </c>
    </row>
    <row r="44" s="1" customFormat="1" spans="1:47">
      <c r="A44" s="13" t="s">
        <v>38</v>
      </c>
      <c r="B44" s="13">
        <f>I5</f>
        <v>0.185</v>
      </c>
      <c r="C44" s="16">
        <v>2</v>
      </c>
      <c r="D44" s="19">
        <v>2.63947601392857</v>
      </c>
      <c r="E44" s="20">
        <f t="shared" si="38"/>
        <v>0.978125366290322</v>
      </c>
      <c r="F44" s="16" t="s">
        <v>73</v>
      </c>
      <c r="G44" s="13">
        <v>3</v>
      </c>
      <c r="H44" s="18">
        <f t="shared" si="21"/>
        <v>2.63947601392857</v>
      </c>
      <c r="I44" s="18">
        <f t="shared" si="22"/>
        <v>275.789476013929</v>
      </c>
      <c r="J44" s="18">
        <f t="shared" si="23"/>
        <v>0.0245114924396861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0.226905033968192</v>
      </c>
      <c r="P44" s="18">
        <f t="shared" si="26"/>
        <v>0.00556178102463806</v>
      </c>
      <c r="Q44" s="24">
        <f t="shared" si="27"/>
        <v>0.00102892948955804</v>
      </c>
      <c r="R44" s="18">
        <f t="shared" si="28"/>
        <v>0.0142618427083333</v>
      </c>
      <c r="S44" s="25">
        <f t="shared" si="29"/>
        <v>0.0721456203521883</v>
      </c>
      <c r="T44" s="3">
        <v>0.01</v>
      </c>
      <c r="U44" s="26">
        <f t="shared" si="30"/>
        <v>0.000721456203521883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0.0155214562035219</v>
      </c>
      <c r="AR44" s="29">
        <f t="shared" si="34"/>
        <v>7.70910416666667</v>
      </c>
      <c r="AS44" s="1">
        <f t="shared" si="35"/>
        <v>0.185</v>
      </c>
      <c r="AT44" s="2">
        <f t="shared" si="36"/>
        <v>298.210922146105</v>
      </c>
      <c r="AU44" s="1">
        <f t="shared" si="37"/>
        <v>44228.932205001</v>
      </c>
    </row>
    <row r="45" s="1" customFormat="1" spans="1:47">
      <c r="A45" s="13"/>
      <c r="B45" s="13"/>
      <c r="C45" s="16">
        <v>3</v>
      </c>
      <c r="D45" s="19">
        <v>8.88472787741935</v>
      </c>
      <c r="E45" s="20">
        <f t="shared" si="38"/>
        <v>2.63947601392857</v>
      </c>
      <c r="F45" s="16" t="s">
        <v>73</v>
      </c>
      <c r="G45" s="13">
        <v>4</v>
      </c>
      <c r="H45" s="18">
        <f t="shared" si="21"/>
        <v>8.88472787741935</v>
      </c>
      <c r="I45" s="18">
        <f t="shared" si="22"/>
        <v>282.034727877419</v>
      </c>
      <c r="J45" s="18">
        <f t="shared" si="23"/>
        <v>0.0535664900468777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0.298434294610221</v>
      </c>
      <c r="P45" s="18">
        <f t="shared" si="26"/>
        <v>0.0159860776718854</v>
      </c>
      <c r="Q45" s="24">
        <f t="shared" si="27"/>
        <v>0.00295742436929879</v>
      </c>
      <c r="R45" s="18">
        <f t="shared" si="28"/>
        <v>0.0142618427083333</v>
      </c>
      <c r="S45" s="25">
        <f t="shared" si="29"/>
        <v>0.20736621695952</v>
      </c>
      <c r="T45" s="3">
        <v>0.01</v>
      </c>
      <c r="U45" s="26">
        <f t="shared" si="30"/>
        <v>0.0020736621695952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0.0168736621695952</v>
      </c>
      <c r="AR45" s="29">
        <f t="shared" si="34"/>
        <v>7.70910416666667</v>
      </c>
      <c r="AS45" s="1">
        <f t="shared" si="35"/>
        <v>0.185</v>
      </c>
      <c r="AT45" s="2">
        <f t="shared" si="36"/>
        <v>298.210922146105</v>
      </c>
      <c r="AU45" s="1">
        <f t="shared" si="37"/>
        <v>48082.0903891593</v>
      </c>
    </row>
    <row r="46" s="1" customFormat="1" spans="1:47">
      <c r="A46" s="13"/>
      <c r="B46" s="13"/>
      <c r="C46" s="16">
        <v>4</v>
      </c>
      <c r="D46" s="19">
        <v>14.0331872350333</v>
      </c>
      <c r="E46" s="20">
        <f t="shared" si="38"/>
        <v>8.88472787741935</v>
      </c>
      <c r="F46" s="16" t="s">
        <v>73</v>
      </c>
      <c r="G46" s="13">
        <v>5</v>
      </c>
      <c r="H46" s="18">
        <f t="shared" si="21"/>
        <v>14.0331872350333</v>
      </c>
      <c r="I46" s="18">
        <f t="shared" si="22"/>
        <v>287.183187235033</v>
      </c>
      <c r="J46" s="18">
        <f t="shared" si="23"/>
        <v>0.0994683320410828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0.268325806091419</v>
      </c>
      <c r="O46" s="18">
        <f t="shared" si="39"/>
        <v>0.0912134525135835</v>
      </c>
      <c r="P46" s="18">
        <f t="shared" si="26"/>
        <v>0.00907284998123466</v>
      </c>
      <c r="Q46" s="24">
        <f t="shared" si="27"/>
        <v>0.00167847724652841</v>
      </c>
      <c r="R46" s="18">
        <f t="shared" si="28"/>
        <v>0.0142618427083333</v>
      </c>
      <c r="S46" s="25">
        <f t="shared" si="29"/>
        <v>0.117690068587537</v>
      </c>
      <c r="T46" s="3">
        <v>0.01</v>
      </c>
      <c r="U46" s="26">
        <f t="shared" si="30"/>
        <v>0.00117690068587537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0.0159769006858754</v>
      </c>
      <c r="AR46" s="29">
        <f t="shared" si="34"/>
        <v>7.70910416666667</v>
      </c>
      <c r="AS46" s="1">
        <f t="shared" si="35"/>
        <v>0.185</v>
      </c>
      <c r="AT46" s="2">
        <f t="shared" si="36"/>
        <v>298.210922146105</v>
      </c>
      <c r="AU46" s="1">
        <f t="shared" si="37"/>
        <v>45526.7371834142</v>
      </c>
    </row>
    <row r="47" s="1" customFormat="1" spans="1:47">
      <c r="A47" s="13"/>
      <c r="B47" s="13"/>
      <c r="C47" s="16">
        <v>5</v>
      </c>
      <c r="D47" s="19">
        <v>20.2222878245161</v>
      </c>
      <c r="E47" s="20">
        <f t="shared" si="38"/>
        <v>14.0331872350333</v>
      </c>
      <c r="F47" s="16" t="s">
        <v>75</v>
      </c>
      <c r="G47" s="13">
        <v>6</v>
      </c>
      <c r="H47" s="18">
        <f t="shared" si="21"/>
        <v>20.2222878245161</v>
      </c>
      <c r="I47" s="18">
        <f t="shared" si="22"/>
        <v>293.372287824516</v>
      </c>
      <c r="J47" s="18">
        <f t="shared" si="23"/>
        <v>0.203385137761786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0.159231644199015</v>
      </c>
      <c r="P47" s="18">
        <f t="shared" si="26"/>
        <v>0.0323853498914525</v>
      </c>
      <c r="Q47" s="24">
        <f t="shared" si="27"/>
        <v>0.0059912897299187</v>
      </c>
      <c r="R47" s="18">
        <f t="shared" si="28"/>
        <v>0.0142618427083333</v>
      </c>
      <c r="S47" s="25">
        <f t="shared" si="29"/>
        <v>0.420092259636122</v>
      </c>
      <c r="T47" s="3">
        <v>0.01</v>
      </c>
      <c r="U47" s="26">
        <f t="shared" si="30"/>
        <v>0.00420092259636122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0.0313009225963612</v>
      </c>
      <c r="AR47" s="29">
        <f t="shared" si="34"/>
        <v>7.70910416666667</v>
      </c>
      <c r="AS47" s="1">
        <f t="shared" si="35"/>
        <v>0.185</v>
      </c>
      <c r="AT47" s="2">
        <f t="shared" si="36"/>
        <v>298.210922146105</v>
      </c>
      <c r="AU47" s="1">
        <f t="shared" si="37"/>
        <v>89193.0734665422</v>
      </c>
    </row>
    <row r="48" s="1" customFormat="1" spans="1:47">
      <c r="A48" s="13"/>
      <c r="B48" s="13"/>
      <c r="C48" s="16">
        <v>6</v>
      </c>
      <c r="D48" s="19">
        <v>24.5571552113333</v>
      </c>
      <c r="E48" s="20">
        <f t="shared" si="38"/>
        <v>20.2222878245161</v>
      </c>
      <c r="F48" s="16" t="s">
        <v>73</v>
      </c>
      <c r="G48" s="13">
        <v>7</v>
      </c>
      <c r="H48" s="18">
        <f t="shared" si="21"/>
        <v>24.5571552113333</v>
      </c>
      <c r="I48" s="18">
        <f t="shared" si="22"/>
        <v>297.707155211333</v>
      </c>
      <c r="J48" s="18">
        <f t="shared" si="23"/>
        <v>0.329759648018473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0.20393733597423</v>
      </c>
      <c r="P48" s="18">
        <f t="shared" si="26"/>
        <v>0.0672503041286871</v>
      </c>
      <c r="Q48" s="24">
        <f t="shared" si="27"/>
        <v>0.0124413062638071</v>
      </c>
      <c r="R48" s="18">
        <f t="shared" si="28"/>
        <v>0.0142618427083333</v>
      </c>
      <c r="S48" s="25">
        <f t="shared" si="29"/>
        <v>0.872349142971373</v>
      </c>
      <c r="T48" s="3">
        <v>0.01</v>
      </c>
      <c r="U48" s="26">
        <f t="shared" si="30"/>
        <v>0.00872349142971373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0.0358234914297137</v>
      </c>
      <c r="AR48" s="29">
        <f t="shared" si="34"/>
        <v>7.70910416666667</v>
      </c>
      <c r="AS48" s="1">
        <f t="shared" si="35"/>
        <v>0.185</v>
      </c>
      <c r="AT48" s="2">
        <f t="shared" si="36"/>
        <v>298.210922146105</v>
      </c>
      <c r="AU48" s="1">
        <f t="shared" si="37"/>
        <v>102080.291502013</v>
      </c>
    </row>
    <row r="49" s="1" customFormat="1" spans="1:47">
      <c r="A49" s="13"/>
      <c r="B49" s="13"/>
      <c r="C49" s="16">
        <v>7</v>
      </c>
      <c r="D49" s="19">
        <v>26.6775372048387</v>
      </c>
      <c r="E49" s="20">
        <f t="shared" si="38"/>
        <v>24.5571552113333</v>
      </c>
      <c r="F49" s="16" t="s">
        <v>73</v>
      </c>
      <c r="G49" s="13">
        <v>8</v>
      </c>
      <c r="H49" s="18">
        <f t="shared" si="21"/>
        <v>26.6775372048387</v>
      </c>
      <c r="I49" s="18">
        <f t="shared" si="22"/>
        <v>299.827537204839</v>
      </c>
      <c r="J49" s="18">
        <f t="shared" si="23"/>
        <v>0.415573943358339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0.213778073512209</v>
      </c>
      <c r="P49" s="18">
        <f t="shared" si="26"/>
        <v>0.0888405970130177</v>
      </c>
      <c r="Q49" s="24">
        <f t="shared" si="27"/>
        <v>0.0164355104474083</v>
      </c>
      <c r="R49" s="18">
        <f t="shared" si="28"/>
        <v>0.0142618427083333</v>
      </c>
      <c r="S49" s="25">
        <f t="shared" si="29"/>
        <v>1.15241142281038</v>
      </c>
      <c r="T49" s="3">
        <v>0.01</v>
      </c>
      <c r="U49" s="26">
        <f t="shared" si="30"/>
        <v>0.0115241142281038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0.0460241142281038</v>
      </c>
      <c r="AR49" s="29">
        <f t="shared" si="34"/>
        <v>7.70910416666667</v>
      </c>
      <c r="AS49" s="1">
        <f t="shared" si="35"/>
        <v>0.185</v>
      </c>
      <c r="AT49" s="2">
        <f t="shared" si="36"/>
        <v>298.210922146105</v>
      </c>
      <c r="AU49" s="1">
        <f t="shared" si="37"/>
        <v>131147.322860605</v>
      </c>
    </row>
    <row r="50" s="1" customFormat="1" spans="1:47">
      <c r="A50" s="13"/>
      <c r="B50" s="13"/>
      <c r="C50" s="16">
        <v>8</v>
      </c>
      <c r="D50" s="19">
        <v>25.8280839764516</v>
      </c>
      <c r="E50" s="20">
        <f t="shared" si="38"/>
        <v>26.6775372048387</v>
      </c>
      <c r="F50" s="16" t="s">
        <v>73</v>
      </c>
      <c r="G50" s="13">
        <v>9</v>
      </c>
      <c r="H50" s="18">
        <f t="shared" si="21"/>
        <v>25.8280839764516</v>
      </c>
      <c r="I50" s="18">
        <f t="shared" si="22"/>
        <v>298.978083976452</v>
      </c>
      <c r="J50" s="18">
        <f t="shared" si="23"/>
        <v>0.378946105598779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0.202028518165858</v>
      </c>
      <c r="P50" s="18">
        <f t="shared" si="26"/>
        <v>0.0765579201788442</v>
      </c>
      <c r="Q50" s="24">
        <f t="shared" si="27"/>
        <v>0.0141632152330862</v>
      </c>
      <c r="R50" s="18">
        <f t="shared" si="28"/>
        <v>0.0142618427083333</v>
      </c>
      <c r="S50" s="25">
        <f t="shared" si="29"/>
        <v>0.993084520895078</v>
      </c>
      <c r="T50" s="3">
        <v>0.01</v>
      </c>
      <c r="U50" s="26">
        <f t="shared" si="30"/>
        <v>0.00993084520895078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0.0444308452089508</v>
      </c>
      <c r="AR50" s="29">
        <f t="shared" si="34"/>
        <v>7.70910416666667</v>
      </c>
      <c r="AS50" s="1">
        <f t="shared" si="35"/>
        <v>0.185</v>
      </c>
      <c r="AT50" s="2">
        <f t="shared" si="36"/>
        <v>298.210922146105</v>
      </c>
      <c r="AU50" s="1">
        <f t="shared" si="37"/>
        <v>126607.247077222</v>
      </c>
    </row>
    <row r="51" s="1" customFormat="1" spans="1:47">
      <c r="A51" s="13"/>
      <c r="B51" s="13"/>
      <c r="C51" s="16">
        <v>9</v>
      </c>
      <c r="D51" s="19">
        <v>21.664321552</v>
      </c>
      <c r="E51" s="20">
        <f t="shared" si="38"/>
        <v>25.8280839764516</v>
      </c>
      <c r="F51" s="16" t="s">
        <v>73</v>
      </c>
      <c r="G51" s="13">
        <v>10</v>
      </c>
      <c r="H51" s="18">
        <f t="shared" si="21"/>
        <v>21.664321552</v>
      </c>
      <c r="I51" s="18">
        <f t="shared" si="22"/>
        <v>294.814321552</v>
      </c>
      <c r="J51" s="18">
        <f t="shared" si="23"/>
        <v>0.239233641886885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0.202561639653681</v>
      </c>
      <c r="P51" s="18">
        <f t="shared" si="26"/>
        <v>0.0484595587609289</v>
      </c>
      <c r="Q51" s="24">
        <f t="shared" si="27"/>
        <v>0.00896501837077185</v>
      </c>
      <c r="R51" s="18">
        <f t="shared" si="28"/>
        <v>0.0142618427083333</v>
      </c>
      <c r="S51" s="25">
        <f t="shared" si="29"/>
        <v>0.628601685919135</v>
      </c>
      <c r="T51" s="3">
        <v>0.01</v>
      </c>
      <c r="U51" s="26">
        <f t="shared" si="30"/>
        <v>0.00628601685919135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0.0333860168591913</v>
      </c>
      <c r="AR51" s="29">
        <f t="shared" si="34"/>
        <v>7.70910416666667</v>
      </c>
      <c r="AS51" s="1">
        <f t="shared" si="35"/>
        <v>0.185</v>
      </c>
      <c r="AT51" s="2">
        <f t="shared" si="36"/>
        <v>298.210922146105</v>
      </c>
      <c r="AU51" s="1">
        <f t="shared" si="37"/>
        <v>95134.6224798896</v>
      </c>
    </row>
    <row r="52" s="1" customFormat="1" spans="1:47">
      <c r="A52" s="13"/>
      <c r="B52" s="13"/>
      <c r="C52" s="16">
        <v>10</v>
      </c>
      <c r="D52" s="19">
        <v>16.0237478753548</v>
      </c>
      <c r="E52" s="20">
        <f t="shared" si="38"/>
        <v>21.664321552</v>
      </c>
      <c r="F52" s="16" t="s">
        <v>73</v>
      </c>
      <c r="G52" s="13">
        <v>11</v>
      </c>
      <c r="H52" s="18">
        <f t="shared" si="21"/>
        <v>16.0237478753548</v>
      </c>
      <c r="I52" s="18">
        <f t="shared" si="22"/>
        <v>289.173747875355</v>
      </c>
      <c r="J52" s="18">
        <f t="shared" si="23"/>
        <v>0.125615357197251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0.146396976848114</v>
      </c>
      <c r="O52" s="18">
        <f t="shared" si="39"/>
        <v>0.0847961457113043</v>
      </c>
      <c r="P52" s="18">
        <f t="shared" si="26"/>
        <v>0.0106516981324756</v>
      </c>
      <c r="Q52" s="24">
        <f t="shared" si="27"/>
        <v>0.00197056415450799</v>
      </c>
      <c r="R52" s="18">
        <f t="shared" si="28"/>
        <v>0.0142618427083333</v>
      </c>
      <c r="S52" s="25">
        <f t="shared" si="29"/>
        <v>0.138170374951378</v>
      </c>
      <c r="T52" s="3">
        <v>0.01</v>
      </c>
      <c r="U52" s="26">
        <f t="shared" si="30"/>
        <v>0.00138170374951378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0.0284817037495138</v>
      </c>
      <c r="AR52" s="29">
        <f t="shared" si="34"/>
        <v>7.70910416666667</v>
      </c>
      <c r="AS52" s="1">
        <f t="shared" si="35"/>
        <v>0.185</v>
      </c>
      <c r="AT52" s="2">
        <f t="shared" si="36"/>
        <v>298.210922146105</v>
      </c>
      <c r="AU52" s="1">
        <f t="shared" si="37"/>
        <v>81159.6107802264</v>
      </c>
    </row>
    <row r="53" s="1" customFormat="1" spans="1:48">
      <c r="A53" s="13"/>
      <c r="B53" s="13"/>
      <c r="C53" s="16">
        <v>11</v>
      </c>
      <c r="D53" s="19">
        <v>6.40590477746666</v>
      </c>
      <c r="E53" s="20">
        <f t="shared" si="38"/>
        <v>16.0237478753548</v>
      </c>
      <c r="F53" s="16" t="s">
        <v>75</v>
      </c>
      <c r="G53" s="13">
        <v>12</v>
      </c>
      <c r="H53" s="18">
        <f t="shared" si="21"/>
        <v>6.40590477746666</v>
      </c>
      <c r="I53" s="18">
        <f t="shared" si="22"/>
        <v>279.555904777467</v>
      </c>
      <c r="J53" s="18">
        <f t="shared" si="23"/>
        <v>0.0394409595620642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0.151235489245495</v>
      </c>
      <c r="P53" s="18">
        <f t="shared" si="26"/>
        <v>0.00596487281568057</v>
      </c>
      <c r="Q53" s="24">
        <f t="shared" si="27"/>
        <v>0.00110350147090091</v>
      </c>
      <c r="R53" s="18">
        <f t="shared" si="28"/>
        <v>0.0142618427083333</v>
      </c>
      <c r="S53" s="25">
        <f t="shared" si="29"/>
        <v>0.0773743963854068</v>
      </c>
      <c r="T53" s="3">
        <v>0.01</v>
      </c>
      <c r="U53" s="26">
        <f t="shared" si="30"/>
        <v>0.000773743963854068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0.0155737439638541</v>
      </c>
      <c r="AR53" s="29">
        <f t="shared" si="34"/>
        <v>7.70910416666667</v>
      </c>
      <c r="AS53" s="1">
        <f t="shared" si="35"/>
        <v>0.185</v>
      </c>
      <c r="AT53" s="2">
        <f t="shared" si="36"/>
        <v>298.210922146105</v>
      </c>
      <c r="AU53" s="1">
        <f t="shared" si="37"/>
        <v>44377.9280064619</v>
      </c>
      <c r="AV53" s="1">
        <f>SUM(AU42:AU53)</f>
        <v>928547.959243948</v>
      </c>
    </row>
    <row r="54" s="1" customFormat="1" spans="1:46">
      <c r="A54" s="13"/>
      <c r="B54" s="13"/>
      <c r="C54" s="16">
        <v>12</v>
      </c>
      <c r="D54" s="19">
        <v>2.0259063856129</v>
      </c>
      <c r="E54" s="20">
        <f t="shared" si="38"/>
        <v>6.40590477746666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66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="13" customFormat="1" spans="1:66">
      <c r="A57" s="37" t="s">
        <v>5</v>
      </c>
      <c r="B57" s="37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13" t="s">
        <v>59</v>
      </c>
      <c r="L57" s="13" t="s">
        <v>60</v>
      </c>
      <c r="M57" s="13" t="s">
        <v>61</v>
      </c>
      <c r="N57" s="13" t="s">
        <v>62</v>
      </c>
      <c r="O57" s="13" t="s">
        <v>63</v>
      </c>
      <c r="P57" s="13" t="s">
        <v>64</v>
      </c>
      <c r="Q57" s="13" t="s">
        <v>65</v>
      </c>
      <c r="R57" s="13" t="s">
        <v>66</v>
      </c>
      <c r="S57" s="4" t="s">
        <v>12</v>
      </c>
      <c r="T57" s="4" t="s">
        <v>13</v>
      </c>
      <c r="U57" s="4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G57" s="1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</row>
    <row r="58" s="13" customFormat="1" spans="1:78">
      <c r="A58" s="13" t="s">
        <v>71</v>
      </c>
      <c r="B58" s="13">
        <f>F7</f>
        <v>108.2955</v>
      </c>
      <c r="C58" s="16" t="s">
        <v>72</v>
      </c>
      <c r="D58" s="17">
        <v>0</v>
      </c>
      <c r="E58" s="16"/>
      <c r="F58" s="16"/>
      <c r="G58" s="13">
        <v>1</v>
      </c>
      <c r="H58" s="18">
        <f t="shared" ref="H58:H69" si="40">E59</f>
        <v>0</v>
      </c>
      <c r="I58" s="18">
        <f t="shared" ref="I58:I69" si="41">H58+273.15</f>
        <v>273.15</v>
      </c>
      <c r="J58" s="18">
        <f t="shared" ref="J58:J69" si="42">EXP(($C$16*(I58-$C$14))/($C$17*I58*$C$14))</f>
        <v>0.0174263747487528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O58" s="18">
        <f>L58</f>
        <v>2.43664875</v>
      </c>
      <c r="P58" s="18">
        <f t="shared" ref="P58:P69" si="45">O58*J58</f>
        <v>0.0424619542485801</v>
      </c>
      <c r="Q58" s="24">
        <f t="shared" ref="Q58:Q69" si="46">P58*$B$60</f>
        <v>0.019107879411861</v>
      </c>
      <c r="R58" s="18">
        <f t="shared" ref="R58:R69" si="47">L58*$B$60</f>
        <v>1.0964919375</v>
      </c>
      <c r="S58" s="25">
        <f t="shared" ref="S58:S69" si="48">Q58/R58</f>
        <v>0.0174263747487528</v>
      </c>
      <c r="T58" s="4">
        <v>0.27</v>
      </c>
      <c r="U58" s="38">
        <f t="shared" ref="U58:U69" si="49">S58*T58</f>
        <v>0.00470512118216326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0.227818594036422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579.421609404491</v>
      </c>
      <c r="AF58" s="1">
        <f t="shared" ref="AF58:AF69" si="54">AE58*10000*AC58*AB58</f>
        <v>11912777.2195874</v>
      </c>
      <c r="AG58" s="1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5"/>
      <c r="BP58" s="4"/>
      <c r="BQ58" s="38"/>
      <c r="BR58" s="25"/>
      <c r="BS58" s="28"/>
      <c r="BT58" s="28"/>
      <c r="BU58" s="25"/>
      <c r="BV58" s="28"/>
      <c r="BW58" s="38"/>
      <c r="BX58" s="4"/>
      <c r="BY58" s="4"/>
      <c r="BZ58" s="4"/>
    </row>
    <row r="59" s="13" customFormat="1" spans="1:78">
      <c r="A59" s="13" t="s">
        <v>74</v>
      </c>
      <c r="B59" s="13">
        <v>27</v>
      </c>
      <c r="C59" s="16">
        <v>1</v>
      </c>
      <c r="D59" s="19">
        <v>0.978125366290322</v>
      </c>
      <c r="E59" s="20">
        <f t="shared" ref="E59:E70" si="55">D58</f>
        <v>0</v>
      </c>
      <c r="F59" s="16" t="s">
        <v>73</v>
      </c>
      <c r="G59" s="13">
        <v>2</v>
      </c>
      <c r="H59" s="18">
        <f t="shared" si="40"/>
        <v>0.978125366290322</v>
      </c>
      <c r="I59" s="18">
        <f t="shared" si="41"/>
        <v>274.12812536629</v>
      </c>
      <c r="J59" s="18">
        <f t="shared" si="42"/>
        <v>0.0197899767779505</v>
      </c>
      <c r="K59" s="18">
        <f t="shared" si="43"/>
        <v>9.024625</v>
      </c>
      <c r="L59" s="18">
        <f t="shared" si="44"/>
        <v>2.43664875</v>
      </c>
      <c r="M59" s="13" t="s">
        <v>73</v>
      </c>
      <c r="O59" s="18">
        <f t="shared" ref="O59:O69" si="56">L59+O58-P58-N59</f>
        <v>4.83083554575142</v>
      </c>
      <c r="P59" s="18">
        <f t="shared" si="45"/>
        <v>0.0956021232685184</v>
      </c>
      <c r="Q59" s="24">
        <f t="shared" si="46"/>
        <v>0.0430209554708333</v>
      </c>
      <c r="R59" s="18">
        <f t="shared" si="47"/>
        <v>1.0964919375</v>
      </c>
      <c r="S59" s="25">
        <f t="shared" si="48"/>
        <v>0.0392350860042993</v>
      </c>
      <c r="T59" s="4">
        <v>0.27</v>
      </c>
      <c r="U59" s="38">
        <f t="shared" si="49"/>
        <v>0.0105934732211608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0.22959393217618</v>
      </c>
      <c r="AC59" s="29">
        <f t="shared" si="51"/>
        <v>9.024625</v>
      </c>
      <c r="AD59" s="1">
        <f t="shared" si="52"/>
        <v>0.45</v>
      </c>
      <c r="AE59" s="30">
        <f t="shared" si="53"/>
        <v>579.421609404491</v>
      </c>
      <c r="AF59" s="1">
        <f t="shared" si="54"/>
        <v>12005610.7647939</v>
      </c>
      <c r="AG59" s="1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5"/>
      <c r="BP59" s="4"/>
      <c r="BQ59" s="38"/>
      <c r="BR59" s="25"/>
      <c r="BS59" s="28"/>
      <c r="BT59" s="28"/>
      <c r="BU59" s="25"/>
      <c r="BV59" s="28"/>
      <c r="BW59" s="38"/>
      <c r="BX59" s="4"/>
      <c r="BY59" s="4"/>
      <c r="BZ59" s="4"/>
    </row>
    <row r="60" s="13" customFormat="1" spans="1:78">
      <c r="A60" s="13" t="s">
        <v>38</v>
      </c>
      <c r="B60" s="13">
        <f>H7</f>
        <v>0.45</v>
      </c>
      <c r="C60" s="16">
        <v>2</v>
      </c>
      <c r="D60" s="19">
        <v>2.63947601392857</v>
      </c>
      <c r="E60" s="20">
        <f t="shared" si="55"/>
        <v>0.978125366290322</v>
      </c>
      <c r="F60" s="16" t="s">
        <v>73</v>
      </c>
      <c r="G60" s="13">
        <v>3</v>
      </c>
      <c r="H60" s="18">
        <f t="shared" si="40"/>
        <v>2.63947601392857</v>
      </c>
      <c r="I60" s="18">
        <f t="shared" si="41"/>
        <v>275.789476013929</v>
      </c>
      <c r="J60" s="18">
        <f t="shared" si="42"/>
        <v>0.0245114924396861</v>
      </c>
      <c r="K60" s="18">
        <f t="shared" si="43"/>
        <v>9.024625</v>
      </c>
      <c r="L60" s="18">
        <f t="shared" si="44"/>
        <v>2.43664875</v>
      </c>
      <c r="M60" s="13" t="s">
        <v>73</v>
      </c>
      <c r="O60" s="18">
        <f t="shared" si="56"/>
        <v>7.1718821724829</v>
      </c>
      <c r="P60" s="18">
        <f t="shared" si="45"/>
        <v>0.175793535649134</v>
      </c>
      <c r="Q60" s="24">
        <f t="shared" si="46"/>
        <v>0.0791070910421104</v>
      </c>
      <c r="R60" s="18">
        <f t="shared" si="47"/>
        <v>1.0964919375</v>
      </c>
      <c r="S60" s="25">
        <f t="shared" si="48"/>
        <v>0.0721456203521883</v>
      </c>
      <c r="T60" s="4">
        <v>0.27</v>
      </c>
      <c r="U60" s="38">
        <f t="shared" si="49"/>
        <v>0.0194793174950908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0.23227301422477</v>
      </c>
      <c r="AC60" s="29">
        <f t="shared" si="51"/>
        <v>9.024625</v>
      </c>
      <c r="AD60" s="1">
        <f t="shared" si="52"/>
        <v>0.45</v>
      </c>
      <c r="AE60" s="30">
        <f t="shared" si="53"/>
        <v>579.421609404491</v>
      </c>
      <c r="AF60" s="1">
        <f t="shared" si="54"/>
        <v>12145701.6460182</v>
      </c>
      <c r="AG60" s="1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5"/>
      <c r="BP60" s="4"/>
      <c r="BQ60" s="38"/>
      <c r="BR60" s="25"/>
      <c r="BS60" s="28"/>
      <c r="BT60" s="28"/>
      <c r="BU60" s="25"/>
      <c r="BV60" s="28"/>
      <c r="BW60" s="38"/>
      <c r="BX60" s="4"/>
      <c r="BY60" s="4"/>
      <c r="BZ60" s="4"/>
    </row>
    <row r="61" s="13" customFormat="1" spans="3:78">
      <c r="C61" s="16">
        <v>3</v>
      </c>
      <c r="D61" s="19">
        <v>8.88472787741935</v>
      </c>
      <c r="E61" s="20">
        <f t="shared" si="55"/>
        <v>2.63947601392857</v>
      </c>
      <c r="F61" s="16" t="s">
        <v>73</v>
      </c>
      <c r="G61" s="13">
        <v>4</v>
      </c>
      <c r="H61" s="18">
        <f t="shared" si="40"/>
        <v>8.88472787741935</v>
      </c>
      <c r="I61" s="18">
        <f t="shared" si="41"/>
        <v>282.034727877419</v>
      </c>
      <c r="J61" s="18">
        <f t="shared" si="42"/>
        <v>0.0535664900468777</v>
      </c>
      <c r="K61" s="18">
        <f t="shared" si="43"/>
        <v>9.024625</v>
      </c>
      <c r="L61" s="18">
        <f t="shared" si="44"/>
        <v>2.43664875</v>
      </c>
      <c r="M61" s="13" t="s">
        <v>73</v>
      </c>
      <c r="O61" s="18">
        <f t="shared" si="56"/>
        <v>9.43273738683377</v>
      </c>
      <c r="P61" s="18">
        <f t="shared" si="45"/>
        <v>0.505278633346642</v>
      </c>
      <c r="Q61" s="24">
        <f t="shared" si="46"/>
        <v>0.227375385005989</v>
      </c>
      <c r="R61" s="18">
        <f t="shared" si="47"/>
        <v>1.0964919375</v>
      </c>
      <c r="S61" s="25">
        <f t="shared" si="48"/>
        <v>0.20736621695952</v>
      </c>
      <c r="T61" s="4">
        <v>0.27</v>
      </c>
      <c r="U61" s="38">
        <f t="shared" si="49"/>
        <v>0.0559888785790703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0.24328064689159</v>
      </c>
      <c r="AC61" s="29">
        <f t="shared" si="51"/>
        <v>9.024625</v>
      </c>
      <c r="AD61" s="1">
        <f t="shared" si="52"/>
        <v>0.45</v>
      </c>
      <c r="AE61" s="30">
        <f t="shared" si="53"/>
        <v>579.421609404491</v>
      </c>
      <c r="AF61" s="1">
        <f t="shared" si="54"/>
        <v>12721297.66455</v>
      </c>
      <c r="AG61" s="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5"/>
      <c r="BP61" s="4"/>
      <c r="BQ61" s="38"/>
      <c r="BR61" s="25"/>
      <c r="BS61" s="28"/>
      <c r="BT61" s="28"/>
      <c r="BU61" s="25"/>
      <c r="BV61" s="28"/>
      <c r="BW61" s="38"/>
      <c r="BX61" s="4"/>
      <c r="BY61" s="4"/>
      <c r="BZ61" s="4"/>
    </row>
    <row r="62" s="13" customFormat="1" spans="3:78">
      <c r="C62" s="16">
        <v>4</v>
      </c>
      <c r="D62" s="19">
        <v>14.0331872350333</v>
      </c>
      <c r="E62" s="20">
        <f t="shared" si="55"/>
        <v>8.88472787741935</v>
      </c>
      <c r="F62" s="16" t="s">
        <v>73</v>
      </c>
      <c r="G62" s="13">
        <v>5</v>
      </c>
      <c r="H62" s="18">
        <f t="shared" si="40"/>
        <v>14.0331872350333</v>
      </c>
      <c r="I62" s="18">
        <f t="shared" si="41"/>
        <v>287.183187235033</v>
      </c>
      <c r="J62" s="18">
        <f t="shared" si="42"/>
        <v>0.0994683320410828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8.48108581581277</v>
      </c>
      <c r="O62" s="18">
        <f t="shared" si="56"/>
        <v>2.88302168767436</v>
      </c>
      <c r="P62" s="18">
        <f t="shared" si="45"/>
        <v>0.286769358511236</v>
      </c>
      <c r="Q62" s="24">
        <f t="shared" si="46"/>
        <v>0.129046211330056</v>
      </c>
      <c r="R62" s="18">
        <f t="shared" si="47"/>
        <v>1.0964919375</v>
      </c>
      <c r="S62" s="25">
        <f t="shared" si="48"/>
        <v>0.117690068587537</v>
      </c>
      <c r="T62" s="4">
        <v>0.27</v>
      </c>
      <c r="U62" s="38">
        <f t="shared" si="49"/>
        <v>0.0317763185186349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0.284780560033368</v>
      </c>
      <c r="AC62" s="29">
        <f t="shared" si="51"/>
        <v>9.024625</v>
      </c>
      <c r="AD62" s="1">
        <f t="shared" si="52"/>
        <v>0.45</v>
      </c>
      <c r="AE62" s="30">
        <f t="shared" si="53"/>
        <v>579.421609404491</v>
      </c>
      <c r="AF62" s="1">
        <f t="shared" si="54"/>
        <v>14891354.1605145</v>
      </c>
      <c r="AG62" s="1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5"/>
      <c r="BP62" s="4"/>
      <c r="BQ62" s="38"/>
      <c r="BR62" s="25"/>
      <c r="BS62" s="28"/>
      <c r="BT62" s="28"/>
      <c r="BU62" s="25"/>
      <c r="BV62" s="28"/>
      <c r="BW62" s="38"/>
      <c r="BX62" s="4"/>
      <c r="BY62" s="4"/>
      <c r="BZ62" s="4"/>
    </row>
    <row r="63" s="13" customFormat="1" spans="3:78">
      <c r="C63" s="16">
        <v>5</v>
      </c>
      <c r="D63" s="19">
        <v>20.2222878245161</v>
      </c>
      <c r="E63" s="20">
        <f t="shared" si="55"/>
        <v>14.0331872350333</v>
      </c>
      <c r="F63" s="16" t="s">
        <v>75</v>
      </c>
      <c r="G63" s="13">
        <v>6</v>
      </c>
      <c r="H63" s="18">
        <f t="shared" si="40"/>
        <v>20.2222878245161</v>
      </c>
      <c r="I63" s="18">
        <f t="shared" si="41"/>
        <v>293.372287824516</v>
      </c>
      <c r="J63" s="18">
        <f t="shared" si="42"/>
        <v>0.203385137761786</v>
      </c>
      <c r="K63" s="18">
        <f t="shared" si="43"/>
        <v>9.024625</v>
      </c>
      <c r="L63" s="18">
        <f t="shared" si="44"/>
        <v>2.43664875</v>
      </c>
      <c r="M63" s="13" t="s">
        <v>73</v>
      </c>
      <c r="O63" s="18">
        <f t="shared" si="56"/>
        <v>5.03290107916312</v>
      </c>
      <c r="P63" s="18">
        <f t="shared" si="45"/>
        <v>1.02361727932703</v>
      </c>
      <c r="Q63" s="24">
        <f t="shared" si="46"/>
        <v>0.460627775697165</v>
      </c>
      <c r="R63" s="18">
        <f t="shared" si="47"/>
        <v>1.0964919375</v>
      </c>
      <c r="S63" s="25">
        <f t="shared" si="48"/>
        <v>0.420092259636122</v>
      </c>
      <c r="T63" s="4">
        <v>0.27</v>
      </c>
      <c r="U63" s="38">
        <f t="shared" si="49"/>
        <v>0.113424910101753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0.309397610395679</v>
      </c>
      <c r="AC63" s="29">
        <f t="shared" si="51"/>
        <v>9.024625</v>
      </c>
      <c r="AD63" s="1">
        <f t="shared" si="52"/>
        <v>0.45</v>
      </c>
      <c r="AE63" s="30">
        <f t="shared" si="53"/>
        <v>579.421609404491</v>
      </c>
      <c r="AF63" s="1">
        <f t="shared" si="54"/>
        <v>16178595.1691333</v>
      </c>
      <c r="AG63" s="1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5"/>
      <c r="BP63" s="4"/>
      <c r="BQ63" s="38"/>
      <c r="BR63" s="25"/>
      <c r="BS63" s="28"/>
      <c r="BT63" s="28"/>
      <c r="BU63" s="25"/>
      <c r="BV63" s="28"/>
      <c r="BW63" s="38"/>
      <c r="BX63" s="4"/>
      <c r="BY63" s="4"/>
      <c r="BZ63" s="4"/>
    </row>
    <row r="64" s="13" customFormat="1" spans="3:78">
      <c r="C64" s="16">
        <v>6</v>
      </c>
      <c r="D64" s="19">
        <v>24.5571552113333</v>
      </c>
      <c r="E64" s="20">
        <f t="shared" si="55"/>
        <v>20.2222878245161</v>
      </c>
      <c r="F64" s="16" t="s">
        <v>73</v>
      </c>
      <c r="G64" s="13">
        <v>7</v>
      </c>
      <c r="H64" s="18">
        <f t="shared" si="40"/>
        <v>24.5571552113333</v>
      </c>
      <c r="I64" s="18">
        <f t="shared" si="41"/>
        <v>297.707155211333</v>
      </c>
      <c r="J64" s="18">
        <f t="shared" si="42"/>
        <v>0.329759648018473</v>
      </c>
      <c r="K64" s="18">
        <f t="shared" si="43"/>
        <v>9.024625</v>
      </c>
      <c r="L64" s="18">
        <f t="shared" si="44"/>
        <v>2.43664875</v>
      </c>
      <c r="M64" s="13" t="s">
        <v>73</v>
      </c>
      <c r="O64" s="18">
        <f t="shared" si="56"/>
        <v>6.44593254983609</v>
      </c>
      <c r="P64" s="18">
        <f t="shared" si="45"/>
        <v>2.12560844878477</v>
      </c>
      <c r="Q64" s="24">
        <f t="shared" si="46"/>
        <v>0.956523801953145</v>
      </c>
      <c r="R64" s="18">
        <f t="shared" si="47"/>
        <v>1.0964919375</v>
      </c>
      <c r="S64" s="25">
        <f t="shared" si="48"/>
        <v>0.872349142971373</v>
      </c>
      <c r="T64" s="4">
        <v>0.27</v>
      </c>
      <c r="U64" s="38">
        <f t="shared" si="49"/>
        <v>0.235534268602271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0.361413581983585</v>
      </c>
      <c r="AC64" s="29">
        <f t="shared" si="51"/>
        <v>9.024625</v>
      </c>
      <c r="AD64" s="1">
        <f t="shared" si="52"/>
        <v>0.45</v>
      </c>
      <c r="AE64" s="30">
        <f t="shared" si="53"/>
        <v>579.421609404491</v>
      </c>
      <c r="AF64" s="1">
        <f t="shared" si="54"/>
        <v>18898542.9592072</v>
      </c>
      <c r="AG64" s="1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5"/>
      <c r="BP64" s="4"/>
      <c r="BQ64" s="38"/>
      <c r="BR64" s="25"/>
      <c r="BS64" s="28"/>
      <c r="BT64" s="28"/>
      <c r="BU64" s="25"/>
      <c r="BV64" s="28"/>
      <c r="BW64" s="38"/>
      <c r="BX64" s="4"/>
      <c r="BY64" s="4"/>
      <c r="BZ64" s="4"/>
    </row>
    <row r="65" s="13" customFormat="1" spans="3:78">
      <c r="C65" s="16">
        <v>7</v>
      </c>
      <c r="D65" s="19">
        <v>26.6775372048387</v>
      </c>
      <c r="E65" s="20">
        <f t="shared" si="55"/>
        <v>24.5571552113333</v>
      </c>
      <c r="F65" s="16" t="s">
        <v>73</v>
      </c>
      <c r="G65" s="13">
        <v>8</v>
      </c>
      <c r="H65" s="18">
        <f t="shared" si="40"/>
        <v>26.6775372048387</v>
      </c>
      <c r="I65" s="18">
        <f t="shared" si="41"/>
        <v>299.827537204839</v>
      </c>
      <c r="J65" s="18">
        <f t="shared" si="42"/>
        <v>0.415573943358339</v>
      </c>
      <c r="K65" s="18">
        <f t="shared" si="43"/>
        <v>9.024625</v>
      </c>
      <c r="L65" s="18">
        <f t="shared" si="44"/>
        <v>2.43664875</v>
      </c>
      <c r="M65" s="13" t="s">
        <v>73</v>
      </c>
      <c r="O65" s="18">
        <f t="shared" si="56"/>
        <v>6.75697285105132</v>
      </c>
      <c r="P65" s="18">
        <f t="shared" si="45"/>
        <v>2.80802185287664</v>
      </c>
      <c r="Q65" s="24">
        <f t="shared" si="46"/>
        <v>1.26360983379449</v>
      </c>
      <c r="R65" s="18">
        <f t="shared" si="47"/>
        <v>1.0964919375</v>
      </c>
      <c r="S65" s="25">
        <f t="shared" si="48"/>
        <v>1.15241142281038</v>
      </c>
      <c r="T65" s="4">
        <v>0.27</v>
      </c>
      <c r="U65" s="38">
        <f t="shared" si="49"/>
        <v>0.311151084158803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0.384212051873879</v>
      </c>
      <c r="AC65" s="29">
        <f t="shared" si="51"/>
        <v>9.024625</v>
      </c>
      <c r="AD65" s="1">
        <f t="shared" si="52"/>
        <v>0.45</v>
      </c>
      <c r="AE65" s="30">
        <f t="shared" si="53"/>
        <v>579.421609404491</v>
      </c>
      <c r="AF65" s="1">
        <f t="shared" si="54"/>
        <v>20090689.2539347</v>
      </c>
      <c r="AG65" s="1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5"/>
      <c r="BP65" s="4"/>
      <c r="BQ65" s="38"/>
      <c r="BR65" s="25"/>
      <c r="BS65" s="28"/>
      <c r="BT65" s="28"/>
      <c r="BU65" s="25"/>
      <c r="BV65" s="28"/>
      <c r="BW65" s="38"/>
      <c r="BX65" s="4"/>
      <c r="BY65" s="4"/>
      <c r="BZ65" s="4"/>
    </row>
    <row r="66" s="13" customFormat="1" spans="3:78">
      <c r="C66" s="16">
        <v>8</v>
      </c>
      <c r="D66" s="19">
        <v>25.8280839764516</v>
      </c>
      <c r="E66" s="20">
        <f t="shared" si="55"/>
        <v>26.6775372048387</v>
      </c>
      <c r="F66" s="16" t="s">
        <v>73</v>
      </c>
      <c r="G66" s="13">
        <v>9</v>
      </c>
      <c r="H66" s="18">
        <f t="shared" si="40"/>
        <v>25.8280839764516</v>
      </c>
      <c r="I66" s="18">
        <f t="shared" si="41"/>
        <v>298.978083976452</v>
      </c>
      <c r="J66" s="18">
        <f t="shared" si="42"/>
        <v>0.378946105598779</v>
      </c>
      <c r="K66" s="18">
        <f t="shared" si="43"/>
        <v>9.024625</v>
      </c>
      <c r="L66" s="18">
        <f t="shared" si="44"/>
        <v>2.43664875</v>
      </c>
      <c r="M66" s="13" t="s">
        <v>73</v>
      </c>
      <c r="O66" s="18">
        <f t="shared" si="56"/>
        <v>6.38559974817468</v>
      </c>
      <c r="P66" s="18">
        <f t="shared" si="45"/>
        <v>2.41979815648334</v>
      </c>
      <c r="Q66" s="24">
        <f t="shared" si="46"/>
        <v>1.0889091704175</v>
      </c>
      <c r="R66" s="18">
        <f t="shared" si="47"/>
        <v>1.0964919375</v>
      </c>
      <c r="S66" s="25">
        <f t="shared" si="48"/>
        <v>0.993084520895078</v>
      </c>
      <c r="T66" s="4">
        <v>0.27</v>
      </c>
      <c r="U66" s="38">
        <f t="shared" si="49"/>
        <v>0.268132820641671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0.356042045423464</v>
      </c>
      <c r="AC66" s="29">
        <f t="shared" si="51"/>
        <v>9.024625</v>
      </c>
      <c r="AD66" s="1">
        <f t="shared" si="52"/>
        <v>0.45</v>
      </c>
      <c r="AE66" s="30">
        <f t="shared" si="53"/>
        <v>579.421609404491</v>
      </c>
      <c r="AF66" s="1">
        <f t="shared" si="54"/>
        <v>18617661.9422813</v>
      </c>
      <c r="AG66" s="1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5"/>
      <c r="BP66" s="4"/>
      <c r="BQ66" s="38"/>
      <c r="BR66" s="25"/>
      <c r="BS66" s="28"/>
      <c r="BT66" s="28"/>
      <c r="BU66" s="25"/>
      <c r="BV66" s="28"/>
      <c r="BW66" s="38"/>
      <c r="BX66" s="4"/>
      <c r="BY66" s="4"/>
      <c r="BZ66" s="4"/>
    </row>
    <row r="67" s="13" customFormat="1" spans="3:78">
      <c r="C67" s="16">
        <v>9</v>
      </c>
      <c r="D67" s="19">
        <v>21.664321552</v>
      </c>
      <c r="E67" s="20">
        <f t="shared" si="55"/>
        <v>25.8280839764516</v>
      </c>
      <c r="F67" s="16" t="s">
        <v>73</v>
      </c>
      <c r="G67" s="13">
        <v>10</v>
      </c>
      <c r="H67" s="18">
        <f t="shared" si="40"/>
        <v>21.664321552</v>
      </c>
      <c r="I67" s="18">
        <f t="shared" si="41"/>
        <v>294.814321552</v>
      </c>
      <c r="J67" s="18">
        <f t="shared" si="42"/>
        <v>0.239233641886885</v>
      </c>
      <c r="K67" s="18">
        <f t="shared" si="43"/>
        <v>9.024625</v>
      </c>
      <c r="L67" s="18">
        <f t="shared" si="44"/>
        <v>2.43664875</v>
      </c>
      <c r="M67" s="13" t="s">
        <v>73</v>
      </c>
      <c r="O67" s="18">
        <f t="shared" si="56"/>
        <v>6.40245034169134</v>
      </c>
      <c r="P67" s="18">
        <f t="shared" si="45"/>
        <v>1.53168151224275</v>
      </c>
      <c r="Q67" s="24">
        <f t="shared" si="46"/>
        <v>0.689256680509238</v>
      </c>
      <c r="R67" s="18">
        <f t="shared" si="47"/>
        <v>1.0964919375</v>
      </c>
      <c r="S67" s="25">
        <f t="shared" si="48"/>
        <v>0.628601685919134</v>
      </c>
      <c r="T67" s="4">
        <v>0.27</v>
      </c>
      <c r="U67" s="38">
        <f t="shared" si="49"/>
        <v>0.169722455198166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0.326371320242247</v>
      </c>
      <c r="AC67" s="29">
        <f t="shared" si="51"/>
        <v>9.024625</v>
      </c>
      <c r="AD67" s="1">
        <f t="shared" si="52"/>
        <v>0.45</v>
      </c>
      <c r="AE67" s="30">
        <f t="shared" si="53"/>
        <v>579.421609404491</v>
      </c>
      <c r="AF67" s="1">
        <f t="shared" si="54"/>
        <v>17066161.1066167</v>
      </c>
      <c r="AG67" s="1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5"/>
      <c r="BP67" s="4"/>
      <c r="BQ67" s="38"/>
      <c r="BR67" s="25"/>
      <c r="BS67" s="28"/>
      <c r="BT67" s="28"/>
      <c r="BU67" s="25"/>
      <c r="BV67" s="28"/>
      <c r="BW67" s="38"/>
      <c r="BX67" s="4"/>
      <c r="BY67" s="4"/>
      <c r="BZ67" s="4"/>
    </row>
    <row r="68" s="13" customFormat="1" spans="3:78">
      <c r="C68" s="16">
        <v>10</v>
      </c>
      <c r="D68" s="19">
        <v>16.0237478753548</v>
      </c>
      <c r="E68" s="20">
        <f t="shared" si="55"/>
        <v>21.664321552</v>
      </c>
      <c r="F68" s="16" t="s">
        <v>73</v>
      </c>
      <c r="G68" s="13">
        <v>11</v>
      </c>
      <c r="H68" s="18">
        <f t="shared" si="40"/>
        <v>16.0237478753548</v>
      </c>
      <c r="I68" s="18">
        <f t="shared" si="41"/>
        <v>289.173747875355</v>
      </c>
      <c r="J68" s="18">
        <f t="shared" si="42"/>
        <v>0.125615357197251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4.62723038797616</v>
      </c>
      <c r="O68" s="18">
        <f t="shared" si="56"/>
        <v>2.68018719147243</v>
      </c>
      <c r="P68" s="18">
        <f t="shared" si="45"/>
        <v>0.336672671412306</v>
      </c>
      <c r="Q68" s="24">
        <f t="shared" si="46"/>
        <v>0.151502702135538</v>
      </c>
      <c r="R68" s="18">
        <f t="shared" si="47"/>
        <v>1.0964919375</v>
      </c>
      <c r="S68" s="25">
        <f t="shared" si="48"/>
        <v>0.138170374951378</v>
      </c>
      <c r="T68" s="4">
        <v>0.27</v>
      </c>
      <c r="U68" s="38">
        <f t="shared" si="49"/>
        <v>0.037306001236872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0.286447759372917</v>
      </c>
      <c r="AC68" s="29">
        <f t="shared" si="51"/>
        <v>9.024625</v>
      </c>
      <c r="AD68" s="1">
        <f t="shared" si="52"/>
        <v>0.45</v>
      </c>
      <c r="AE68" s="30">
        <f t="shared" si="53"/>
        <v>579.421609404491</v>
      </c>
      <c r="AF68" s="1">
        <f t="shared" si="54"/>
        <v>14978533.0600099</v>
      </c>
      <c r="AG68" s="1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5"/>
      <c r="BP68" s="4"/>
      <c r="BQ68" s="38"/>
      <c r="BR68" s="25"/>
      <c r="BS68" s="28"/>
      <c r="BT68" s="28"/>
      <c r="BU68" s="25"/>
      <c r="BV68" s="28"/>
      <c r="BW68" s="38"/>
      <c r="BX68" s="4"/>
      <c r="BY68" s="4"/>
      <c r="BZ68" s="4"/>
    </row>
    <row r="69" s="13" customFormat="1" spans="3:78">
      <c r="C69" s="16">
        <v>11</v>
      </c>
      <c r="D69" s="19">
        <v>6.40590477746666</v>
      </c>
      <c r="E69" s="20">
        <f t="shared" si="55"/>
        <v>16.0237478753548</v>
      </c>
      <c r="F69" s="16" t="s">
        <v>75</v>
      </c>
      <c r="G69" s="13">
        <v>12</v>
      </c>
      <c r="H69" s="18">
        <f t="shared" si="40"/>
        <v>6.40590477746666</v>
      </c>
      <c r="I69" s="18">
        <f t="shared" si="41"/>
        <v>279.555904777467</v>
      </c>
      <c r="J69" s="18">
        <f t="shared" si="42"/>
        <v>0.0394409595620642</v>
      </c>
      <c r="K69" s="18">
        <f t="shared" si="43"/>
        <v>9.024625</v>
      </c>
      <c r="L69" s="18">
        <f t="shared" si="44"/>
        <v>2.43664875</v>
      </c>
      <c r="M69" s="13" t="s">
        <v>73</v>
      </c>
      <c r="O69" s="18">
        <f t="shared" si="56"/>
        <v>4.78016327006012</v>
      </c>
      <c r="P69" s="18">
        <f t="shared" si="45"/>
        <v>0.188534226234506</v>
      </c>
      <c r="Q69" s="24">
        <f t="shared" si="46"/>
        <v>0.0848404018055276</v>
      </c>
      <c r="R69" s="18">
        <f t="shared" si="47"/>
        <v>1.0964919375</v>
      </c>
      <c r="S69" s="25">
        <f t="shared" si="48"/>
        <v>0.0773743963854067</v>
      </c>
      <c r="T69" s="4">
        <v>0.27</v>
      </c>
      <c r="U69" s="38">
        <f t="shared" si="49"/>
        <v>0.0208910870240598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0.232698662737754</v>
      </c>
      <c r="AC69" s="29">
        <f t="shared" si="51"/>
        <v>9.024625</v>
      </c>
      <c r="AD69" s="1">
        <f t="shared" si="52"/>
        <v>0.45</v>
      </c>
      <c r="AE69" s="30">
        <f t="shared" si="53"/>
        <v>579.421609404491</v>
      </c>
      <c r="AF69" s="1">
        <f t="shared" si="54"/>
        <v>12167959.0738216</v>
      </c>
      <c r="AG69" s="1">
        <f>SUM(AF58:AF69)</f>
        <v>181674884.020469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5"/>
      <c r="BP69" s="4"/>
      <c r="BQ69" s="38"/>
      <c r="BR69" s="25"/>
      <c r="BS69" s="28"/>
      <c r="BT69" s="28"/>
      <c r="BU69" s="25"/>
      <c r="BV69" s="28"/>
      <c r="BW69" s="38"/>
      <c r="BX69" s="4"/>
      <c r="BY69" s="4"/>
      <c r="BZ69" s="4"/>
    </row>
    <row r="70" s="13" customFormat="1" spans="3:55">
      <c r="C70" s="16">
        <v>12</v>
      </c>
      <c r="D70" s="19">
        <v>2.0259063856129</v>
      </c>
      <c r="E70" s="20">
        <f t="shared" si="55"/>
        <v>6.40590477746666</v>
      </c>
      <c r="F70" s="16" t="s">
        <v>73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2"/>
      <c r="AU70" s="1"/>
      <c r="AV70" s="1"/>
      <c r="AW70" s="1"/>
      <c r="AX70" s="1"/>
      <c r="AY70" s="1"/>
      <c r="AZ70" s="1"/>
      <c r="BA70" s="1"/>
      <c r="BB70" s="1"/>
      <c r="BC70" s="1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0</v>
      </c>
      <c r="E74" s="16"/>
      <c r="F74" s="16"/>
      <c r="G74" s="13">
        <v>1</v>
      </c>
      <c r="H74" s="18">
        <f t="shared" ref="H74:H85" si="57">E75</f>
        <v>0</v>
      </c>
      <c r="I74" s="18">
        <f t="shared" ref="I74:I85" si="58">H74+273.15</f>
        <v>273.15</v>
      </c>
      <c r="J74" s="18">
        <f t="shared" ref="J74:J85" si="59">EXP(($C$16*(I74-$C$14))/($C$17*I74*$C$14))</f>
        <v>0.0174263747487528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0.00908297504654493</v>
      </c>
      <c r="Q74" s="24">
        <f t="shared" ref="Q74:Q85" si="63">P74*$B$76</f>
        <v>0.00236157351210168</v>
      </c>
      <c r="R74" s="18">
        <f t="shared" ref="R74:R85" si="64">L74*$B$76</f>
        <v>0.1355172</v>
      </c>
      <c r="S74" s="25">
        <f t="shared" ref="S74:S85" si="65">Q74/R74</f>
        <v>0.0174263747487528</v>
      </c>
      <c r="T74" s="3">
        <v>0.01</v>
      </c>
      <c r="U74" s="26">
        <f t="shared" ref="U74:U85" si="66">S74*T74</f>
        <v>0.000174263747487528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0.0101242637474875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1.1236</v>
      </c>
      <c r="AX74" s="1">
        <f t="shared" ref="AX74:AX85" si="73">AW74*10000*AV74*0.67*AU74*AT74</f>
        <v>1032.8670037336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0.978125366290322</v>
      </c>
      <c r="E75" s="20">
        <f t="shared" ref="E75:E86" si="74">D74</f>
        <v>0</v>
      </c>
      <c r="F75" s="16" t="s">
        <v>73</v>
      </c>
      <c r="G75" s="13">
        <v>2</v>
      </c>
      <c r="H75" s="18">
        <f t="shared" si="57"/>
        <v>0.978125366290322</v>
      </c>
      <c r="I75" s="18">
        <f t="shared" si="58"/>
        <v>274.12812536629</v>
      </c>
      <c r="J75" s="18">
        <f t="shared" si="59"/>
        <v>0.0197899767779505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1.03335702495346</v>
      </c>
      <c r="P75" s="18">
        <f t="shared" si="62"/>
        <v>0.0204501115271609</v>
      </c>
      <c r="Q75" s="24">
        <f t="shared" si="63"/>
        <v>0.00531702899706183</v>
      </c>
      <c r="R75" s="18">
        <f t="shared" si="64"/>
        <v>0.1355172</v>
      </c>
      <c r="S75" s="25">
        <f t="shared" si="65"/>
        <v>0.0392350860042993</v>
      </c>
      <c r="T75" s="3">
        <v>0.01</v>
      </c>
      <c r="U75" s="26">
        <f t="shared" si="66"/>
        <v>0.000392350860042993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0.00588235086004299</v>
      </c>
      <c r="AU75" s="29">
        <f t="shared" si="70"/>
        <v>52.122</v>
      </c>
      <c r="AV75" s="1">
        <f t="shared" si="71"/>
        <v>0.26</v>
      </c>
      <c r="AW75" s="2">
        <f t="shared" si="72"/>
        <v>1.1236</v>
      </c>
      <c r="AX75" s="1">
        <f t="shared" si="73"/>
        <v>600.111401604897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2.63947601392857</v>
      </c>
      <c r="E76" s="20">
        <f t="shared" si="74"/>
        <v>0.978125366290322</v>
      </c>
      <c r="F76" s="16" t="s">
        <v>73</v>
      </c>
      <c r="G76" s="13">
        <v>3</v>
      </c>
      <c r="H76" s="18">
        <f t="shared" si="57"/>
        <v>2.63947601392857</v>
      </c>
      <c r="I76" s="18">
        <f t="shared" si="58"/>
        <v>275.789476013929</v>
      </c>
      <c r="J76" s="18">
        <f t="shared" si="59"/>
        <v>0.0245114924396861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1.53412691342629</v>
      </c>
      <c r="P76" s="18">
        <f t="shared" si="62"/>
        <v>0.0376037402399676</v>
      </c>
      <c r="Q76" s="24">
        <f t="shared" si="63"/>
        <v>0.00977697246239157</v>
      </c>
      <c r="R76" s="18">
        <f t="shared" si="64"/>
        <v>0.1355172</v>
      </c>
      <c r="S76" s="25">
        <f t="shared" si="65"/>
        <v>0.0721456203521883</v>
      </c>
      <c r="T76" s="3">
        <v>0.01</v>
      </c>
      <c r="U76" s="26">
        <f t="shared" si="66"/>
        <v>0.000721456203521883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0.00621145620352188</v>
      </c>
      <c r="AU76" s="29">
        <f t="shared" si="70"/>
        <v>52.122</v>
      </c>
      <c r="AV76" s="1">
        <f t="shared" si="71"/>
        <v>0.26</v>
      </c>
      <c r="AW76" s="2">
        <f t="shared" si="72"/>
        <v>1.1236</v>
      </c>
      <c r="AX76" s="1">
        <f t="shared" si="73"/>
        <v>633.686391205115</v>
      </c>
    </row>
    <row r="77" s="1" customFormat="1" spans="1:50">
      <c r="A77" s="13"/>
      <c r="B77" s="13"/>
      <c r="C77" s="16">
        <v>3</v>
      </c>
      <c r="D77" s="19">
        <v>8.88472787741935</v>
      </c>
      <c r="E77" s="20">
        <f t="shared" si="74"/>
        <v>2.63947601392857</v>
      </c>
      <c r="F77" s="16" t="s">
        <v>73</v>
      </c>
      <c r="G77" s="13">
        <v>4</v>
      </c>
      <c r="H77" s="18">
        <f t="shared" si="57"/>
        <v>8.88472787741935</v>
      </c>
      <c r="I77" s="18">
        <f t="shared" si="58"/>
        <v>282.034727877419</v>
      </c>
      <c r="J77" s="18">
        <f t="shared" si="59"/>
        <v>0.0535664900468777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2.01774317318633</v>
      </c>
      <c r="P77" s="18">
        <f t="shared" si="62"/>
        <v>0.108083419603641</v>
      </c>
      <c r="Q77" s="24">
        <f t="shared" si="63"/>
        <v>0.0281016890969466</v>
      </c>
      <c r="R77" s="18">
        <f t="shared" si="64"/>
        <v>0.1355172</v>
      </c>
      <c r="S77" s="25">
        <f t="shared" si="65"/>
        <v>0.20736621695952</v>
      </c>
      <c r="T77" s="3">
        <v>0.01</v>
      </c>
      <c r="U77" s="26">
        <f t="shared" si="66"/>
        <v>0.0020736621695952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0.0075636621695952</v>
      </c>
      <c r="AU77" s="29">
        <f t="shared" si="70"/>
        <v>52.122</v>
      </c>
      <c r="AV77" s="1">
        <f t="shared" si="71"/>
        <v>0.26</v>
      </c>
      <c r="AW77" s="2">
        <f t="shared" si="72"/>
        <v>1.1236</v>
      </c>
      <c r="AX77" s="1">
        <f t="shared" si="73"/>
        <v>771.637056996042</v>
      </c>
    </row>
    <row r="78" s="1" customFormat="1" spans="1:50">
      <c r="A78" s="13"/>
      <c r="B78" s="13"/>
      <c r="C78" s="16">
        <v>4</v>
      </c>
      <c r="D78" s="19">
        <v>14.0331872350333</v>
      </c>
      <c r="E78" s="20">
        <f t="shared" si="74"/>
        <v>8.88472787741935</v>
      </c>
      <c r="F78" s="16" t="s">
        <v>73</v>
      </c>
      <c r="G78" s="13">
        <v>5</v>
      </c>
      <c r="H78" s="18">
        <f t="shared" si="57"/>
        <v>14.0331872350333</v>
      </c>
      <c r="I78" s="18">
        <f t="shared" si="58"/>
        <v>287.183187235033</v>
      </c>
      <c r="J78" s="18">
        <f t="shared" si="59"/>
        <v>0.0994683320410828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1.81417676590355</v>
      </c>
      <c r="O78" s="18">
        <f t="shared" si="75"/>
        <v>0.616702987679134</v>
      </c>
      <c r="P78" s="18">
        <f t="shared" si="62"/>
        <v>0.0613424175491959</v>
      </c>
      <c r="Q78" s="24">
        <f t="shared" si="63"/>
        <v>0.0159490285627909</v>
      </c>
      <c r="R78" s="18">
        <f t="shared" si="64"/>
        <v>0.1355172</v>
      </c>
      <c r="S78" s="25">
        <f t="shared" si="65"/>
        <v>0.117690068587537</v>
      </c>
      <c r="T78" s="3">
        <v>0.01</v>
      </c>
      <c r="U78" s="26">
        <f t="shared" si="66"/>
        <v>0.00117690068587537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0.00862690068587537</v>
      </c>
      <c r="AU78" s="29">
        <f t="shared" si="70"/>
        <v>52.122</v>
      </c>
      <c r="AV78" s="1">
        <f t="shared" si="71"/>
        <v>0.26</v>
      </c>
      <c r="AW78" s="2">
        <f t="shared" si="72"/>
        <v>1.1236</v>
      </c>
      <c r="AX78" s="1">
        <f t="shared" si="73"/>
        <v>880.107559933798</v>
      </c>
    </row>
    <row r="79" s="1" customFormat="1" spans="1:50">
      <c r="A79" s="13"/>
      <c r="B79" s="13"/>
      <c r="C79" s="16">
        <v>5</v>
      </c>
      <c r="D79" s="19">
        <v>20.2222878245161</v>
      </c>
      <c r="E79" s="20">
        <f t="shared" si="74"/>
        <v>14.0331872350333</v>
      </c>
      <c r="F79" s="16" t="s">
        <v>75</v>
      </c>
      <c r="G79" s="13">
        <v>6</v>
      </c>
      <c r="H79" s="18">
        <f t="shared" si="57"/>
        <v>20.2222878245161</v>
      </c>
      <c r="I79" s="18">
        <f t="shared" si="58"/>
        <v>293.372287824516</v>
      </c>
      <c r="J79" s="18">
        <f t="shared" si="59"/>
        <v>0.203385137761786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1.07658057012994</v>
      </c>
      <c r="P79" s="18">
        <f t="shared" si="62"/>
        <v>0.21896048756754</v>
      </c>
      <c r="Q79" s="24">
        <f t="shared" si="63"/>
        <v>0.0569297267675603</v>
      </c>
      <c r="R79" s="18">
        <f t="shared" si="64"/>
        <v>0.1355172</v>
      </c>
      <c r="S79" s="25">
        <f t="shared" si="65"/>
        <v>0.420092259636122</v>
      </c>
      <c r="T79" s="3">
        <v>0.01</v>
      </c>
      <c r="U79" s="26">
        <f t="shared" si="66"/>
        <v>0.00420092259636122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0.0141509225963612</v>
      </c>
      <c r="AU79" s="29">
        <f t="shared" si="70"/>
        <v>52.122</v>
      </c>
      <c r="AV79" s="1">
        <f t="shared" si="71"/>
        <v>0.26</v>
      </c>
      <c r="AW79" s="2">
        <f t="shared" si="72"/>
        <v>1.1236</v>
      </c>
      <c r="AX79" s="1">
        <f t="shared" si="73"/>
        <v>1443.66260961909</v>
      </c>
    </row>
    <row r="80" s="1" customFormat="1" spans="1:50">
      <c r="A80" s="13"/>
      <c r="B80" s="13"/>
      <c r="C80" s="16">
        <v>6</v>
      </c>
      <c r="D80" s="19">
        <v>24.5571552113333</v>
      </c>
      <c r="E80" s="20">
        <f t="shared" si="74"/>
        <v>20.2222878245161</v>
      </c>
      <c r="F80" s="16" t="s">
        <v>73</v>
      </c>
      <c r="G80" s="13">
        <v>7</v>
      </c>
      <c r="H80" s="18">
        <f t="shared" si="57"/>
        <v>24.5571552113333</v>
      </c>
      <c r="I80" s="18">
        <f t="shared" si="58"/>
        <v>297.707155211333</v>
      </c>
      <c r="J80" s="18">
        <f t="shared" si="59"/>
        <v>0.329759648018473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1.3788400825624</v>
      </c>
      <c r="P80" s="18">
        <f t="shared" si="62"/>
        <v>0.454685820299539</v>
      </c>
      <c r="Q80" s="24">
        <f t="shared" si="63"/>
        <v>0.11821831327788</v>
      </c>
      <c r="R80" s="18">
        <f t="shared" si="64"/>
        <v>0.1355172</v>
      </c>
      <c r="S80" s="25">
        <f t="shared" si="65"/>
        <v>0.872349142971373</v>
      </c>
      <c r="T80" s="3">
        <v>0.01</v>
      </c>
      <c r="U80" s="26">
        <f t="shared" si="66"/>
        <v>0.00872349142971373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0.0211234914297137</v>
      </c>
      <c r="AU80" s="29">
        <f t="shared" si="70"/>
        <v>52.122</v>
      </c>
      <c r="AV80" s="1">
        <f t="shared" si="71"/>
        <v>0.26</v>
      </c>
      <c r="AW80" s="2">
        <f t="shared" si="72"/>
        <v>1.1236</v>
      </c>
      <c r="AX80" s="1">
        <f t="shared" si="73"/>
        <v>2154.99693069684</v>
      </c>
    </row>
    <row r="81" s="1" customFormat="1" spans="1:50">
      <c r="A81" s="13"/>
      <c r="B81" s="13"/>
      <c r="C81" s="16">
        <v>7</v>
      </c>
      <c r="D81" s="19">
        <v>26.6775372048387</v>
      </c>
      <c r="E81" s="20">
        <f t="shared" si="74"/>
        <v>24.5571552113333</v>
      </c>
      <c r="F81" s="16" t="s">
        <v>73</v>
      </c>
      <c r="G81" s="13">
        <v>8</v>
      </c>
      <c r="H81" s="18">
        <f t="shared" si="57"/>
        <v>26.6775372048387</v>
      </c>
      <c r="I81" s="18">
        <f t="shared" si="58"/>
        <v>299.827537204839</v>
      </c>
      <c r="J81" s="18">
        <f t="shared" si="59"/>
        <v>0.415573943358339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1.44537426226286</v>
      </c>
      <c r="P81" s="18">
        <f t="shared" si="62"/>
        <v>0.600659881797227</v>
      </c>
      <c r="Q81" s="24">
        <f t="shared" si="63"/>
        <v>0.156171569267279</v>
      </c>
      <c r="R81" s="18">
        <f t="shared" si="64"/>
        <v>0.1355172</v>
      </c>
      <c r="S81" s="25">
        <f t="shared" si="65"/>
        <v>1.15241142281038</v>
      </c>
      <c r="T81" s="3">
        <v>0.01</v>
      </c>
      <c r="U81" s="26">
        <f t="shared" si="66"/>
        <v>0.0115241142281038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0.0264241142281038</v>
      </c>
      <c r="AU81" s="29">
        <f t="shared" si="70"/>
        <v>52.122</v>
      </c>
      <c r="AV81" s="1">
        <f t="shared" si="71"/>
        <v>0.26</v>
      </c>
      <c r="AW81" s="2">
        <f t="shared" si="72"/>
        <v>1.1236</v>
      </c>
      <c r="AX81" s="1">
        <f t="shared" si="73"/>
        <v>2695.76103209175</v>
      </c>
    </row>
    <row r="82" s="1" customFormat="1" spans="1:50">
      <c r="A82" s="13"/>
      <c r="B82" s="13"/>
      <c r="C82" s="16">
        <v>8</v>
      </c>
      <c r="D82" s="19">
        <v>25.8280839764516</v>
      </c>
      <c r="E82" s="20">
        <f t="shared" si="74"/>
        <v>26.6775372048387</v>
      </c>
      <c r="F82" s="16" t="s">
        <v>73</v>
      </c>
      <c r="G82" s="13">
        <v>9</v>
      </c>
      <c r="H82" s="18">
        <f t="shared" si="57"/>
        <v>25.8280839764516</v>
      </c>
      <c r="I82" s="18">
        <f t="shared" si="58"/>
        <v>298.978083976452</v>
      </c>
      <c r="J82" s="18">
        <f t="shared" si="59"/>
        <v>0.378946105598779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1.36593438046563</v>
      </c>
      <c r="P82" s="18">
        <f t="shared" si="62"/>
        <v>0.517615513980933</v>
      </c>
      <c r="Q82" s="24">
        <f t="shared" si="63"/>
        <v>0.134580033635042</v>
      </c>
      <c r="R82" s="18">
        <f t="shared" si="64"/>
        <v>0.1355172</v>
      </c>
      <c r="S82" s="25">
        <f t="shared" si="65"/>
        <v>0.993084520895078</v>
      </c>
      <c r="T82" s="3">
        <v>0.01</v>
      </c>
      <c r="U82" s="26">
        <f t="shared" si="66"/>
        <v>0.00993084520895078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0.0248308452089508</v>
      </c>
      <c r="AU82" s="29">
        <f t="shared" si="70"/>
        <v>52.122</v>
      </c>
      <c r="AV82" s="1">
        <f t="shared" si="71"/>
        <v>0.26</v>
      </c>
      <c r="AW82" s="2">
        <f t="shared" si="72"/>
        <v>1.1236</v>
      </c>
      <c r="AX82" s="1">
        <f t="shared" si="73"/>
        <v>2533.217360868</v>
      </c>
    </row>
    <row r="83" s="1" customFormat="1" spans="1:50">
      <c r="A83" s="13"/>
      <c r="B83" s="13"/>
      <c r="C83" s="16">
        <v>9</v>
      </c>
      <c r="D83" s="19">
        <v>21.664321552</v>
      </c>
      <c r="E83" s="20">
        <f t="shared" si="74"/>
        <v>25.8280839764516</v>
      </c>
      <c r="F83" s="16" t="s">
        <v>73</v>
      </c>
      <c r="G83" s="13">
        <v>10</v>
      </c>
      <c r="H83" s="18">
        <f t="shared" si="57"/>
        <v>21.664321552</v>
      </c>
      <c r="I83" s="18">
        <f t="shared" si="58"/>
        <v>294.814321552</v>
      </c>
      <c r="J83" s="18">
        <f t="shared" si="59"/>
        <v>0.239233641886885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1.3695388664847</v>
      </c>
      <c r="P83" s="18">
        <f t="shared" si="62"/>
        <v>0.327639770734771</v>
      </c>
      <c r="Q83" s="24">
        <f t="shared" si="63"/>
        <v>0.0851863403910405</v>
      </c>
      <c r="R83" s="18">
        <f t="shared" si="64"/>
        <v>0.1355172</v>
      </c>
      <c r="S83" s="25">
        <f t="shared" si="65"/>
        <v>0.628601685919134</v>
      </c>
      <c r="T83" s="3">
        <v>0.01</v>
      </c>
      <c r="U83" s="26">
        <f t="shared" si="66"/>
        <v>0.00628601685919134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0.0162360168591913</v>
      </c>
      <c r="AU83" s="29">
        <f t="shared" si="70"/>
        <v>52.122</v>
      </c>
      <c r="AV83" s="1">
        <f t="shared" si="71"/>
        <v>0.26</v>
      </c>
      <c r="AW83" s="2">
        <f t="shared" si="72"/>
        <v>1.1236</v>
      </c>
      <c r="AX83" s="1">
        <f t="shared" si="73"/>
        <v>1656.38178777028</v>
      </c>
    </row>
    <row r="84" s="1" customFormat="1" spans="1:50">
      <c r="A84" s="13"/>
      <c r="B84" s="13"/>
      <c r="C84" s="16">
        <v>10</v>
      </c>
      <c r="D84" s="19">
        <v>16.0237478753548</v>
      </c>
      <c r="E84" s="20">
        <f t="shared" si="74"/>
        <v>21.664321552</v>
      </c>
      <c r="F84" s="16" t="s">
        <v>73</v>
      </c>
      <c r="G84" s="13">
        <v>11</v>
      </c>
      <c r="H84" s="18">
        <f t="shared" si="57"/>
        <v>16.0237478753548</v>
      </c>
      <c r="I84" s="18">
        <f t="shared" si="58"/>
        <v>289.173747875355</v>
      </c>
      <c r="J84" s="18">
        <f t="shared" si="59"/>
        <v>0.125615357197251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0.989804140962433</v>
      </c>
      <c r="O84" s="18">
        <f t="shared" si="75"/>
        <v>0.573314954787496</v>
      </c>
      <c r="P84" s="18">
        <f t="shared" si="62"/>
        <v>0.0720171628321572</v>
      </c>
      <c r="Q84" s="24">
        <f t="shared" si="63"/>
        <v>0.0187244623363609</v>
      </c>
      <c r="R84" s="18">
        <f t="shared" si="64"/>
        <v>0.1355172</v>
      </c>
      <c r="S84" s="25">
        <f t="shared" si="65"/>
        <v>0.138170374951378</v>
      </c>
      <c r="T84" s="3">
        <v>0.01</v>
      </c>
      <c r="U84" s="26">
        <f t="shared" si="66"/>
        <v>0.00138170374951378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0.0113317037495138</v>
      </c>
      <c r="AU84" s="29">
        <f t="shared" si="70"/>
        <v>52.122</v>
      </c>
      <c r="AV84" s="1">
        <f t="shared" si="71"/>
        <v>0.26</v>
      </c>
      <c r="AW84" s="2">
        <f t="shared" si="72"/>
        <v>1.1236</v>
      </c>
      <c r="AX84" s="1">
        <f t="shared" si="73"/>
        <v>1156.04879434929</v>
      </c>
    </row>
    <row r="85" s="1" customFormat="1" spans="1:51">
      <c r="A85" s="13"/>
      <c r="B85" s="13"/>
      <c r="C85" s="16">
        <v>11</v>
      </c>
      <c r="D85" s="19">
        <v>6.40590477746666</v>
      </c>
      <c r="E85" s="20">
        <f t="shared" si="74"/>
        <v>16.0237478753548</v>
      </c>
      <c r="F85" s="16" t="s">
        <v>75</v>
      </c>
      <c r="G85" s="13">
        <v>12</v>
      </c>
      <c r="H85" s="18">
        <f t="shared" si="57"/>
        <v>6.40590477746666</v>
      </c>
      <c r="I85" s="18">
        <f t="shared" si="58"/>
        <v>279.555904777467</v>
      </c>
      <c r="J85" s="18">
        <f t="shared" si="59"/>
        <v>0.0394409595620642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1.02251779195534</v>
      </c>
      <c r="P85" s="18">
        <f t="shared" si="62"/>
        <v>0.0403290828840017</v>
      </c>
      <c r="Q85" s="24">
        <f t="shared" si="63"/>
        <v>0.0104855615498404</v>
      </c>
      <c r="R85" s="18">
        <f t="shared" si="64"/>
        <v>0.1355172</v>
      </c>
      <c r="S85" s="25">
        <f t="shared" si="65"/>
        <v>0.0773743963854068</v>
      </c>
      <c r="T85" s="3">
        <v>0.01</v>
      </c>
      <c r="U85" s="26">
        <f t="shared" si="66"/>
        <v>0.000773743963854068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0.00626374396385407</v>
      </c>
      <c r="AU85" s="29">
        <f t="shared" si="70"/>
        <v>52.122</v>
      </c>
      <c r="AV85" s="1">
        <f t="shared" si="71"/>
        <v>0.26</v>
      </c>
      <c r="AW85" s="2">
        <f t="shared" si="72"/>
        <v>1.1236</v>
      </c>
      <c r="AX85" s="1">
        <f t="shared" si="73"/>
        <v>639.020734886121</v>
      </c>
      <c r="AY85" s="1">
        <f>SUM(AX74:AX85)</f>
        <v>16197.4986637548</v>
      </c>
    </row>
    <row r="86" s="1" customFormat="1" spans="1:46">
      <c r="A86" s="13"/>
      <c r="B86" s="13"/>
      <c r="C86" s="16">
        <v>12</v>
      </c>
      <c r="D86" s="19">
        <v>2.0259063856129</v>
      </c>
      <c r="E86" s="20">
        <f t="shared" si="74"/>
        <v>6.40590477746666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0</v>
      </c>
      <c r="E90" s="16"/>
      <c r="F90" s="16"/>
      <c r="G90" s="13">
        <v>1</v>
      </c>
      <c r="H90" s="18">
        <f t="shared" ref="H90:H101" si="76">E91</f>
        <v>0</v>
      </c>
      <c r="I90" s="18">
        <f t="shared" ref="I90:I101" si="77">H90+273.15</f>
        <v>273.15</v>
      </c>
      <c r="J90" s="18">
        <f t="shared" ref="J90:J101" si="78">EXP(($C$16*(I90-$C$14))/($C$17*I90*$C$14))</f>
        <v>0.0174263747487528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0.00496128889096992</v>
      </c>
      <c r="Q90" s="24">
        <f t="shared" ref="Q90:Q101" si="82">P90*$B$76</f>
        <v>0.00128993511165218</v>
      </c>
      <c r="R90" s="18">
        <f t="shared" ref="R90:R101" si="83">L90*$B$76</f>
        <v>0.074022</v>
      </c>
      <c r="S90" s="25">
        <f t="shared" ref="S90:S101" si="84">Q90/R90</f>
        <v>0.0174263747487528</v>
      </c>
      <c r="T90" s="3">
        <v>0.01</v>
      </c>
      <c r="U90" s="26">
        <f t="shared" ref="U90:U101" si="85">S90*T90</f>
        <v>0.000174263747487528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0.0101242637474875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11.23</v>
      </c>
      <c r="AX90" s="1">
        <f t="shared" ref="AX90:AX101" si="92">AW90*10000*AV90*0.67*AU90*AT90</f>
        <v>5638.69786322582</v>
      </c>
      <c r="AZ90" s="2">
        <f t="shared" ref="AZ90:AZ101" si="93">$E$10</f>
        <v>0.425453925297628</v>
      </c>
      <c r="BA90" s="1">
        <f t="shared" ref="BA90:BA101" si="94">AZ90*10000*AV90*0.67*AU90*AT90</f>
        <v>213.624767540229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0.978125366290322</v>
      </c>
      <c r="E91" s="20">
        <f t="shared" ref="E91:E102" si="95">D90</f>
        <v>0</v>
      </c>
      <c r="F91" s="16" t="s">
        <v>73</v>
      </c>
      <c r="G91" s="13">
        <v>2</v>
      </c>
      <c r="H91" s="18">
        <f t="shared" si="76"/>
        <v>0.978125366290322</v>
      </c>
      <c r="I91" s="18">
        <f t="shared" si="77"/>
        <v>274.12812536629</v>
      </c>
      <c r="J91" s="18">
        <f t="shared" si="78"/>
        <v>0.0197899767779505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0.56443871110903</v>
      </c>
      <c r="P91" s="18">
        <f t="shared" si="81"/>
        <v>0.011170228985424</v>
      </c>
      <c r="Q91" s="24">
        <f t="shared" si="82"/>
        <v>0.00290425953621024</v>
      </c>
      <c r="R91" s="18">
        <f t="shared" si="83"/>
        <v>0.074022</v>
      </c>
      <c r="S91" s="25">
        <f t="shared" si="84"/>
        <v>0.0392350860042993</v>
      </c>
      <c r="T91" s="3">
        <v>0.01</v>
      </c>
      <c r="U91" s="26">
        <f t="shared" si="85"/>
        <v>0.000392350860042993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0.00588235086004299</v>
      </c>
      <c r="AU91" s="29">
        <f t="shared" si="89"/>
        <v>28.47</v>
      </c>
      <c r="AV91" s="1">
        <f t="shared" si="90"/>
        <v>0.26</v>
      </c>
      <c r="AW91" s="2">
        <f t="shared" si="91"/>
        <v>11.23</v>
      </c>
      <c r="AX91" s="1">
        <f t="shared" si="92"/>
        <v>3276.16901856199</v>
      </c>
      <c r="AZ91" s="2">
        <f t="shared" si="93"/>
        <v>0.425453925297628</v>
      </c>
      <c r="BA91" s="1">
        <f t="shared" si="94"/>
        <v>124.11923142348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2.63947601392857</v>
      </c>
      <c r="E92" s="20">
        <f t="shared" si="95"/>
        <v>0.978125366290322</v>
      </c>
      <c r="F92" s="16" t="s">
        <v>73</v>
      </c>
      <c r="G92" s="13">
        <v>3</v>
      </c>
      <c r="H92" s="18">
        <f t="shared" si="76"/>
        <v>2.63947601392857</v>
      </c>
      <c r="I92" s="18">
        <f t="shared" si="77"/>
        <v>275.789476013929</v>
      </c>
      <c r="J92" s="18">
        <f t="shared" si="78"/>
        <v>0.0245114924396861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0.837968482123606</v>
      </c>
      <c r="P92" s="18">
        <f t="shared" si="81"/>
        <v>0.020539858114268</v>
      </c>
      <c r="Q92" s="24">
        <f t="shared" si="82"/>
        <v>0.00534036310970968</v>
      </c>
      <c r="R92" s="18">
        <f t="shared" si="83"/>
        <v>0.074022</v>
      </c>
      <c r="S92" s="25">
        <f t="shared" si="84"/>
        <v>0.0721456203521883</v>
      </c>
      <c r="T92" s="3">
        <v>0.01</v>
      </c>
      <c r="U92" s="26">
        <f t="shared" si="85"/>
        <v>0.000721456203521883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0.00621145620352188</v>
      </c>
      <c r="AU92" s="29">
        <f t="shared" si="89"/>
        <v>28.47</v>
      </c>
      <c r="AV92" s="1">
        <f t="shared" si="90"/>
        <v>0.26</v>
      </c>
      <c r="AW92" s="2">
        <f t="shared" si="91"/>
        <v>11.23</v>
      </c>
      <c r="AX92" s="1">
        <f t="shared" si="92"/>
        <v>3459.46388753567</v>
      </c>
      <c r="AZ92" s="2">
        <f t="shared" si="93"/>
        <v>0.425453925297628</v>
      </c>
      <c r="BA92" s="1">
        <f t="shared" si="94"/>
        <v>131.063445269585</v>
      </c>
    </row>
    <row r="93" s="1" customFormat="1" spans="1:53">
      <c r="A93" s="13"/>
      <c r="B93" s="13"/>
      <c r="C93" s="16">
        <v>3</v>
      </c>
      <c r="D93" s="19">
        <v>8.88472787741935</v>
      </c>
      <c r="E93" s="20">
        <f t="shared" si="95"/>
        <v>2.63947601392857</v>
      </c>
      <c r="F93" s="16" t="s">
        <v>73</v>
      </c>
      <c r="G93" s="13">
        <v>4</v>
      </c>
      <c r="H93" s="18">
        <f t="shared" si="76"/>
        <v>8.88472787741935</v>
      </c>
      <c r="I93" s="18">
        <f t="shared" si="77"/>
        <v>282.034727877419</v>
      </c>
      <c r="J93" s="18">
        <f t="shared" si="78"/>
        <v>0.0535664900468777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1.10212862400934</v>
      </c>
      <c r="P93" s="18">
        <f t="shared" si="81"/>
        <v>0.0590371619683752</v>
      </c>
      <c r="Q93" s="24">
        <f t="shared" si="82"/>
        <v>0.0153496621117776</v>
      </c>
      <c r="R93" s="18">
        <f t="shared" si="83"/>
        <v>0.074022</v>
      </c>
      <c r="S93" s="25">
        <f t="shared" si="84"/>
        <v>0.20736621695952</v>
      </c>
      <c r="T93" s="3">
        <v>0.01</v>
      </c>
      <c r="U93" s="26">
        <f t="shared" si="85"/>
        <v>0.0020736621695952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0.0075636621695952</v>
      </c>
      <c r="AU93" s="29">
        <f t="shared" si="89"/>
        <v>28.47</v>
      </c>
      <c r="AV93" s="1">
        <f t="shared" si="90"/>
        <v>0.26</v>
      </c>
      <c r="AW93" s="2">
        <f t="shared" si="91"/>
        <v>11.23</v>
      </c>
      <c r="AX93" s="1">
        <f t="shared" si="92"/>
        <v>4212.57355375026</v>
      </c>
      <c r="AZ93" s="2">
        <f t="shared" si="93"/>
        <v>0.425453925297628</v>
      </c>
      <c r="BA93" s="1">
        <f t="shared" si="94"/>
        <v>159.595365453965</v>
      </c>
    </row>
    <row r="94" s="1" customFormat="1" spans="1:53">
      <c r="A94" s="13"/>
      <c r="B94" s="13"/>
      <c r="C94" s="16">
        <v>4</v>
      </c>
      <c r="D94" s="19">
        <v>14.0331872350333</v>
      </c>
      <c r="E94" s="20">
        <f t="shared" si="95"/>
        <v>8.88472787741935</v>
      </c>
      <c r="F94" s="16" t="s">
        <v>73</v>
      </c>
      <c r="G94" s="13">
        <v>5</v>
      </c>
      <c r="H94" s="18">
        <f t="shared" si="76"/>
        <v>14.0331872350333</v>
      </c>
      <c r="I94" s="18">
        <f t="shared" si="77"/>
        <v>287.183187235033</v>
      </c>
      <c r="J94" s="18">
        <f t="shared" si="78"/>
        <v>0.0994683320410828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0.990936888938915</v>
      </c>
      <c r="O94" s="18">
        <f t="shared" si="96"/>
        <v>0.336854573102048</v>
      </c>
      <c r="P94" s="18">
        <f t="shared" si="81"/>
        <v>0.0335063625268717</v>
      </c>
      <c r="Q94" s="24">
        <f t="shared" si="82"/>
        <v>0.00871165425698665</v>
      </c>
      <c r="R94" s="18">
        <f t="shared" si="83"/>
        <v>0.074022</v>
      </c>
      <c r="S94" s="25">
        <f t="shared" si="84"/>
        <v>0.117690068587537</v>
      </c>
      <c r="T94" s="3">
        <v>0.01</v>
      </c>
      <c r="U94" s="26">
        <f t="shared" si="85"/>
        <v>0.00117690068587537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0.00862690068587537</v>
      </c>
      <c r="AU94" s="29">
        <f t="shared" si="89"/>
        <v>28.47</v>
      </c>
      <c r="AV94" s="1">
        <f t="shared" si="90"/>
        <v>0.26</v>
      </c>
      <c r="AW94" s="2">
        <f t="shared" si="91"/>
        <v>11.23</v>
      </c>
      <c r="AX94" s="1">
        <f t="shared" si="92"/>
        <v>4804.74310793993</v>
      </c>
      <c r="AZ94" s="2">
        <f t="shared" si="93"/>
        <v>0.425453925297628</v>
      </c>
      <c r="BA94" s="1">
        <f t="shared" si="94"/>
        <v>182.029992459463</v>
      </c>
    </row>
    <row r="95" s="1" customFormat="1" spans="1:53">
      <c r="A95" s="13"/>
      <c r="B95" s="13"/>
      <c r="C95" s="16">
        <v>5</v>
      </c>
      <c r="D95" s="19">
        <v>20.2222878245161</v>
      </c>
      <c r="E95" s="20">
        <f t="shared" si="95"/>
        <v>14.0331872350333</v>
      </c>
      <c r="F95" s="16" t="s">
        <v>75</v>
      </c>
      <c r="G95" s="13">
        <v>6</v>
      </c>
      <c r="H95" s="18">
        <f t="shared" si="76"/>
        <v>20.2222878245161</v>
      </c>
      <c r="I95" s="18">
        <f t="shared" si="77"/>
        <v>293.372287824516</v>
      </c>
      <c r="J95" s="18">
        <f t="shared" si="78"/>
        <v>0.203385137761786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0.588048210575177</v>
      </c>
      <c r="P95" s="18">
        <f t="shared" si="81"/>
        <v>0.119600266318404</v>
      </c>
      <c r="Q95" s="24">
        <f t="shared" si="82"/>
        <v>0.031096069242785</v>
      </c>
      <c r="R95" s="18">
        <f t="shared" si="83"/>
        <v>0.074022</v>
      </c>
      <c r="S95" s="25">
        <f t="shared" si="84"/>
        <v>0.420092259636122</v>
      </c>
      <c r="T95" s="3">
        <v>0.01</v>
      </c>
      <c r="U95" s="26">
        <f t="shared" si="85"/>
        <v>0.00420092259636122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0.0141509225963612</v>
      </c>
      <c r="AU95" s="29">
        <f t="shared" si="89"/>
        <v>28.47</v>
      </c>
      <c r="AV95" s="1">
        <f t="shared" si="90"/>
        <v>0.26</v>
      </c>
      <c r="AW95" s="2">
        <f t="shared" si="91"/>
        <v>11.23</v>
      </c>
      <c r="AX95" s="1">
        <f t="shared" si="92"/>
        <v>7881.34120138639</v>
      </c>
      <c r="AZ95" s="2">
        <f t="shared" si="93"/>
        <v>0.425453925297628</v>
      </c>
      <c r="BA95" s="1">
        <f t="shared" si="94"/>
        <v>298.588383859284</v>
      </c>
    </row>
    <row r="96" s="1" customFormat="1" spans="1:53">
      <c r="A96" s="13"/>
      <c r="B96" s="13"/>
      <c r="C96" s="16">
        <v>6</v>
      </c>
      <c r="D96" s="19">
        <v>24.5571552113333</v>
      </c>
      <c r="E96" s="20">
        <f t="shared" si="95"/>
        <v>20.2222878245161</v>
      </c>
      <c r="F96" s="16" t="s">
        <v>73</v>
      </c>
      <c r="G96" s="13">
        <v>7</v>
      </c>
      <c r="H96" s="18">
        <f t="shared" si="76"/>
        <v>24.5571552113333</v>
      </c>
      <c r="I96" s="18">
        <f t="shared" si="77"/>
        <v>297.707155211333</v>
      </c>
      <c r="J96" s="18">
        <f t="shared" si="78"/>
        <v>0.329759648018473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0.753147944256772</v>
      </c>
      <c r="P96" s="18">
        <f t="shared" si="81"/>
        <v>0.24835780100395</v>
      </c>
      <c r="Q96" s="24">
        <f t="shared" si="82"/>
        <v>0.064573028261027</v>
      </c>
      <c r="R96" s="18">
        <f t="shared" si="83"/>
        <v>0.074022</v>
      </c>
      <c r="S96" s="25">
        <f t="shared" si="84"/>
        <v>0.872349142971373</v>
      </c>
      <c r="T96" s="3">
        <v>0.01</v>
      </c>
      <c r="U96" s="26">
        <f t="shared" si="85"/>
        <v>0.00872349142971373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0.0211234914297137</v>
      </c>
      <c r="AU96" s="29">
        <f t="shared" si="89"/>
        <v>28.47</v>
      </c>
      <c r="AV96" s="1">
        <f t="shared" si="90"/>
        <v>0.26</v>
      </c>
      <c r="AW96" s="2">
        <f t="shared" si="91"/>
        <v>11.23</v>
      </c>
      <c r="AX96" s="1">
        <f t="shared" si="92"/>
        <v>11764.7059538679</v>
      </c>
      <c r="AZ96" s="2">
        <f t="shared" si="93"/>
        <v>0.425453925297628</v>
      </c>
      <c r="BA96" s="1">
        <f t="shared" si="94"/>
        <v>445.711516299687</v>
      </c>
    </row>
    <row r="97" s="1" customFormat="1" spans="1:53">
      <c r="A97" s="13"/>
      <c r="B97" s="13"/>
      <c r="C97" s="16">
        <v>7</v>
      </c>
      <c r="D97" s="19">
        <v>26.6775372048387</v>
      </c>
      <c r="E97" s="20">
        <f t="shared" si="95"/>
        <v>24.5571552113333</v>
      </c>
      <c r="F97" s="16" t="s">
        <v>73</v>
      </c>
      <c r="G97" s="13">
        <v>8</v>
      </c>
      <c r="H97" s="18">
        <f t="shared" si="76"/>
        <v>26.6775372048387</v>
      </c>
      <c r="I97" s="18">
        <f t="shared" si="77"/>
        <v>299.827537204839</v>
      </c>
      <c r="J97" s="18">
        <f t="shared" si="78"/>
        <v>0.415573943358339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0.789490143252823</v>
      </c>
      <c r="P97" s="18">
        <f t="shared" si="81"/>
        <v>0.328091532074116</v>
      </c>
      <c r="Q97" s="24">
        <f t="shared" si="82"/>
        <v>0.08530379833927</v>
      </c>
      <c r="R97" s="18">
        <f t="shared" si="83"/>
        <v>0.074022</v>
      </c>
      <c r="S97" s="25">
        <f t="shared" si="84"/>
        <v>1.15241142281038</v>
      </c>
      <c r="T97" s="3">
        <v>0.01</v>
      </c>
      <c r="U97" s="26">
        <f t="shared" si="85"/>
        <v>0.0115241142281038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0.0264241142281038</v>
      </c>
      <c r="AU97" s="29">
        <f t="shared" si="89"/>
        <v>28.47</v>
      </c>
      <c r="AV97" s="1">
        <f t="shared" si="90"/>
        <v>0.26</v>
      </c>
      <c r="AW97" s="2">
        <f t="shared" si="91"/>
        <v>11.23</v>
      </c>
      <c r="AX97" s="1">
        <f t="shared" si="92"/>
        <v>14716.882150825</v>
      </c>
      <c r="AZ97" s="2">
        <f t="shared" si="93"/>
        <v>0.425453925297628</v>
      </c>
      <c r="BA97" s="1">
        <f t="shared" si="94"/>
        <v>557.556124595824</v>
      </c>
    </row>
    <row r="98" s="1" customFormat="1" spans="1:53">
      <c r="A98" s="13"/>
      <c r="B98" s="13"/>
      <c r="C98" s="16">
        <v>8</v>
      </c>
      <c r="D98" s="19">
        <v>25.8280839764516</v>
      </c>
      <c r="E98" s="20">
        <f t="shared" si="95"/>
        <v>26.6775372048387</v>
      </c>
      <c r="F98" s="16" t="s">
        <v>73</v>
      </c>
      <c r="G98" s="13">
        <v>9</v>
      </c>
      <c r="H98" s="18">
        <f t="shared" si="76"/>
        <v>25.8280839764516</v>
      </c>
      <c r="I98" s="18">
        <f t="shared" si="77"/>
        <v>298.978083976452</v>
      </c>
      <c r="J98" s="18">
        <f t="shared" si="78"/>
        <v>0.378946105598779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0.746098611178707</v>
      </c>
      <c r="P98" s="18">
        <f t="shared" si="81"/>
        <v>0.282731163098829</v>
      </c>
      <c r="Q98" s="24">
        <f t="shared" si="82"/>
        <v>0.0735101024056955</v>
      </c>
      <c r="R98" s="18">
        <f t="shared" si="83"/>
        <v>0.074022</v>
      </c>
      <c r="S98" s="25">
        <f t="shared" si="84"/>
        <v>0.993084520895078</v>
      </c>
      <c r="T98" s="3">
        <v>0.01</v>
      </c>
      <c r="U98" s="26">
        <f t="shared" si="85"/>
        <v>0.00993084520895078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0.0248308452089508</v>
      </c>
      <c r="AU98" s="29">
        <f t="shared" si="89"/>
        <v>28.47</v>
      </c>
      <c r="AV98" s="1">
        <f t="shared" si="90"/>
        <v>0.26</v>
      </c>
      <c r="AW98" s="2">
        <f t="shared" si="91"/>
        <v>11.23</v>
      </c>
      <c r="AX98" s="1">
        <f t="shared" si="92"/>
        <v>13829.5126750869</v>
      </c>
      <c r="AZ98" s="2">
        <f t="shared" si="93"/>
        <v>0.425453925297628</v>
      </c>
      <c r="BA98" s="1">
        <f t="shared" si="94"/>
        <v>523.937707263494</v>
      </c>
    </row>
    <row r="99" s="1" customFormat="1" spans="1:53">
      <c r="A99" s="13"/>
      <c r="B99" s="13"/>
      <c r="C99" s="16">
        <v>9</v>
      </c>
      <c r="D99" s="19">
        <v>21.664321552</v>
      </c>
      <c r="E99" s="20">
        <f t="shared" si="95"/>
        <v>25.8280839764516</v>
      </c>
      <c r="F99" s="16" t="s">
        <v>73</v>
      </c>
      <c r="G99" s="13">
        <v>10</v>
      </c>
      <c r="H99" s="18">
        <f t="shared" si="76"/>
        <v>21.664321552</v>
      </c>
      <c r="I99" s="18">
        <f t="shared" si="77"/>
        <v>294.814321552</v>
      </c>
      <c r="J99" s="18">
        <f t="shared" si="78"/>
        <v>0.239233641886885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0.748067448079878</v>
      </c>
      <c r="P99" s="18">
        <f t="shared" si="81"/>
        <v>0.178962899981178</v>
      </c>
      <c r="Q99" s="24">
        <f t="shared" si="82"/>
        <v>0.0465303539951062</v>
      </c>
      <c r="R99" s="18">
        <f t="shared" si="83"/>
        <v>0.074022</v>
      </c>
      <c r="S99" s="25">
        <f t="shared" si="84"/>
        <v>0.628601685919134</v>
      </c>
      <c r="T99" s="3">
        <v>0.01</v>
      </c>
      <c r="U99" s="26">
        <f t="shared" si="85"/>
        <v>0.00628601685919134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0.0162360168591913</v>
      </c>
      <c r="AU99" s="29">
        <f t="shared" si="89"/>
        <v>28.47</v>
      </c>
      <c r="AV99" s="1">
        <f t="shared" si="90"/>
        <v>0.26</v>
      </c>
      <c r="AW99" s="2">
        <f t="shared" si="91"/>
        <v>11.23</v>
      </c>
      <c r="AX99" s="1">
        <f t="shared" si="92"/>
        <v>9042.63222043578</v>
      </c>
      <c r="AZ99" s="2">
        <f t="shared" si="93"/>
        <v>0.425453925297628</v>
      </c>
      <c r="BA99" s="1">
        <f t="shared" si="94"/>
        <v>342.584449973928</v>
      </c>
    </row>
    <row r="100" s="1" customFormat="1" spans="1:53">
      <c r="A100" s="13"/>
      <c r="B100" s="13"/>
      <c r="C100" s="16">
        <v>10</v>
      </c>
      <c r="D100" s="19">
        <v>16.0237478753548</v>
      </c>
      <c r="E100" s="20">
        <f t="shared" si="95"/>
        <v>21.664321552</v>
      </c>
      <c r="F100" s="16" t="s">
        <v>73</v>
      </c>
      <c r="G100" s="13">
        <v>11</v>
      </c>
      <c r="H100" s="18">
        <f t="shared" si="76"/>
        <v>16.0237478753548</v>
      </c>
      <c r="I100" s="18">
        <f t="shared" si="77"/>
        <v>289.173747875355</v>
      </c>
      <c r="J100" s="18">
        <f t="shared" si="78"/>
        <v>0.125615357197251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0.540649320693766</v>
      </c>
      <c r="O100" s="18">
        <f t="shared" si="96"/>
        <v>0.313155227404935</v>
      </c>
      <c r="P100" s="18">
        <f t="shared" si="81"/>
        <v>0.0393371057486573</v>
      </c>
      <c r="Q100" s="24">
        <f t="shared" si="82"/>
        <v>0.0102276474946509</v>
      </c>
      <c r="R100" s="18">
        <f t="shared" si="83"/>
        <v>0.074022</v>
      </c>
      <c r="S100" s="25">
        <f t="shared" si="84"/>
        <v>0.138170374951378</v>
      </c>
      <c r="T100" s="3">
        <v>0.01</v>
      </c>
      <c r="U100" s="26">
        <f t="shared" si="85"/>
        <v>0.00138170374951378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0.0113317037495138</v>
      </c>
      <c r="AU100" s="29">
        <f t="shared" si="89"/>
        <v>28.47</v>
      </c>
      <c r="AV100" s="1">
        <f t="shared" si="90"/>
        <v>0.26</v>
      </c>
      <c r="AW100" s="2">
        <f t="shared" si="91"/>
        <v>11.23</v>
      </c>
      <c r="AX100" s="1">
        <f t="shared" si="92"/>
        <v>6311.18028063503</v>
      </c>
      <c r="AZ100" s="2">
        <f t="shared" si="93"/>
        <v>0.425453925297628</v>
      </c>
      <c r="BA100" s="1">
        <f t="shared" si="94"/>
        <v>239.102085810967</v>
      </c>
    </row>
    <row r="101" s="1" customFormat="1" spans="1:54">
      <c r="A101" s="13"/>
      <c r="B101" s="13"/>
      <c r="C101" s="16">
        <v>11</v>
      </c>
      <c r="D101" s="19">
        <v>6.40590477746666</v>
      </c>
      <c r="E101" s="20">
        <f t="shared" si="95"/>
        <v>16.0237478753548</v>
      </c>
      <c r="F101" s="16" t="s">
        <v>75</v>
      </c>
      <c r="G101" s="13">
        <v>12</v>
      </c>
      <c r="H101" s="18">
        <f t="shared" si="76"/>
        <v>6.40590477746666</v>
      </c>
      <c r="I101" s="18">
        <f t="shared" si="77"/>
        <v>279.555904777467</v>
      </c>
      <c r="J101" s="18">
        <f t="shared" si="78"/>
        <v>0.0394409595620642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0.558518121656278</v>
      </c>
      <c r="P101" s="18">
        <f t="shared" si="81"/>
        <v>0.0220284906509253</v>
      </c>
      <c r="Q101" s="24">
        <f t="shared" si="82"/>
        <v>0.00572740756924058</v>
      </c>
      <c r="R101" s="18">
        <f t="shared" si="83"/>
        <v>0.074022</v>
      </c>
      <c r="S101" s="25">
        <f t="shared" si="84"/>
        <v>0.0773743963854068</v>
      </c>
      <c r="T101" s="3">
        <v>0.01</v>
      </c>
      <c r="U101" s="26">
        <f t="shared" si="85"/>
        <v>0.000773743963854068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0.00626374396385407</v>
      </c>
      <c r="AU101" s="29">
        <f t="shared" si="89"/>
        <v>28.47</v>
      </c>
      <c r="AV101" s="1">
        <f t="shared" si="90"/>
        <v>0.26</v>
      </c>
      <c r="AW101" s="2">
        <f t="shared" si="91"/>
        <v>11.23</v>
      </c>
      <c r="AX101" s="1">
        <f t="shared" si="92"/>
        <v>3488.58549971523</v>
      </c>
      <c r="AY101" s="1">
        <f>SUM(AX90:AX101)</f>
        <v>88426.487412966</v>
      </c>
      <c r="AZ101" s="2">
        <f t="shared" si="93"/>
        <v>0.425453925297628</v>
      </c>
      <c r="BA101" s="1">
        <f t="shared" si="94"/>
        <v>132.166731486218</v>
      </c>
      <c r="BB101" s="1">
        <f>SUM(BA90:BA101)</f>
        <v>3350.07980143612</v>
      </c>
    </row>
    <row r="102" s="1" customFormat="1" spans="1:46">
      <c r="A102" s="13"/>
      <c r="B102" s="13"/>
      <c r="C102" s="16">
        <v>12</v>
      </c>
      <c r="D102" s="19">
        <v>2.0259063856129</v>
      </c>
      <c r="E102" s="20">
        <f t="shared" si="95"/>
        <v>6.40590477746666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607.726857601165</v>
      </c>
      <c r="F2" s="3">
        <v>769.42</v>
      </c>
      <c r="G2" s="7">
        <f>(F2+F3+F4)/3</f>
        <v>1231.02333333333</v>
      </c>
      <c r="H2" s="3">
        <v>0.18</v>
      </c>
      <c r="I2" s="21">
        <f>(H2+H3+H4)/3</f>
        <v>0.173333333333333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1268.01</v>
      </c>
      <c r="G3" s="9"/>
      <c r="H3" s="3">
        <v>0.24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2924.20684931507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9239.20084860805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1.06282686967055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2.3696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0.383263175289087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AV38+AV53+AG69+AY85+AY101+BB101</f>
        <v>245579342.889521</v>
      </c>
      <c r="J14" s="14" t="s">
        <v>22</v>
      </c>
      <c r="K14" s="14">
        <f>I14/(10000*1000)</f>
        <v>24.5579342889521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162855580.747977</v>
      </c>
      <c r="J15" s="14" t="s">
        <v>22</v>
      </c>
      <c r="K15" s="14">
        <f>I15/(10000*1000)</f>
        <v>16.2855580747977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1231.02333333333</v>
      </c>
      <c r="C27" s="16" t="s">
        <v>72</v>
      </c>
      <c r="D27" s="17">
        <v>2</v>
      </c>
      <c r="E27" s="16"/>
      <c r="F27" s="16"/>
      <c r="G27" s="13">
        <v>1</v>
      </c>
      <c r="H27" s="18">
        <f t="shared" ref="H27:H38" si="0">E28</f>
        <v>2</v>
      </c>
      <c r="I27" s="18">
        <f t="shared" ref="I27:I38" si="1">H27+273.15</f>
        <v>275.15</v>
      </c>
      <c r="J27" s="18">
        <f t="shared" ref="J27:J38" si="2">EXP(($C$16*(I27-$C$14))/($C$17*I27*$C$14))</f>
        <v>0.0225805608773668</v>
      </c>
      <c r="K27" s="18">
        <f t="shared" ref="K27:K38" si="3">$B$27/12</f>
        <v>102.585277777778</v>
      </c>
      <c r="L27" s="18">
        <f t="shared" ref="L27:L38" si="4">K27*$B$28/100</f>
        <v>1.02585277777778</v>
      </c>
      <c r="M27" s="13" t="s">
        <v>73</v>
      </c>
      <c r="N27" s="13"/>
      <c r="O27" s="18">
        <f>L27</f>
        <v>1.02585277777778</v>
      </c>
      <c r="P27" s="18">
        <f t="shared" ref="P27:P38" si="5">O27*J27</f>
        <v>0.0231643310998269</v>
      </c>
      <c r="Q27" s="24">
        <f t="shared" ref="Q27:Q38" si="6">P27*$B$29</f>
        <v>0.00401515072397</v>
      </c>
      <c r="R27" s="18">
        <f t="shared" ref="R27:R38" si="7">L27*$B$29</f>
        <v>0.177814481481481</v>
      </c>
      <c r="S27" s="25">
        <f t="shared" ref="S27:S38" si="8">Q27/R27</f>
        <v>0.0225805608773668</v>
      </c>
      <c r="T27" s="3">
        <v>0.01</v>
      </c>
      <c r="U27" s="26">
        <f t="shared" ref="U27:U38" si="9">S27*T27</f>
        <v>0.000225805608773668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0.0296758056087737</v>
      </c>
      <c r="AR27" s="29">
        <f t="shared" ref="AR27:AR38" si="15">$B$27/12</f>
        <v>102.585277777778</v>
      </c>
      <c r="AS27" s="1">
        <f t="shared" ref="AS27:AS38" si="16">$B$29</f>
        <v>0.173333333333333</v>
      </c>
      <c r="AT27" s="2">
        <f>$E$2/12</f>
        <v>50.6439048000971</v>
      </c>
      <c r="AU27" s="1">
        <f t="shared" ref="AU27:AU38" si="17">AT27*10000*AS27*0.67*AR27*AQ27</f>
        <v>179048.889466395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2.89248490732258</v>
      </c>
      <c r="E28" s="20">
        <f t="shared" ref="E28:E39" si="18">D27</f>
        <v>2</v>
      </c>
      <c r="F28" s="16" t="s">
        <v>73</v>
      </c>
      <c r="G28" s="13">
        <v>2</v>
      </c>
      <c r="H28" s="18">
        <f t="shared" si="0"/>
        <v>2.89248490732258</v>
      </c>
      <c r="I28" s="18">
        <f t="shared" si="1"/>
        <v>276.042484907323</v>
      </c>
      <c r="J28" s="18">
        <f t="shared" si="2"/>
        <v>0.0253176377845377</v>
      </c>
      <c r="K28" s="18">
        <f t="shared" si="3"/>
        <v>102.585277777778</v>
      </c>
      <c r="L28" s="18">
        <f t="shared" si="4"/>
        <v>1.02585277777778</v>
      </c>
      <c r="M28" s="13" t="s">
        <v>73</v>
      </c>
      <c r="N28" s="13"/>
      <c r="O28" s="18">
        <f t="shared" ref="O28:O38" si="19">L28+O27-P27-N28</f>
        <v>2.02854122445573</v>
      </c>
      <c r="P28" s="18">
        <f t="shared" si="5"/>
        <v>0.0513578719517727</v>
      </c>
      <c r="Q28" s="24">
        <f t="shared" si="6"/>
        <v>0.00890203113830727</v>
      </c>
      <c r="R28" s="18">
        <f t="shared" si="7"/>
        <v>0.177814481481481</v>
      </c>
      <c r="S28" s="25">
        <f t="shared" si="8"/>
        <v>0.0500635891078105</v>
      </c>
      <c r="T28" s="3">
        <v>0.01</v>
      </c>
      <c r="U28" s="26">
        <f t="shared" si="9"/>
        <v>0.000500635891078105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0.0224006358910781</v>
      </c>
      <c r="AR28" s="29">
        <f t="shared" si="15"/>
        <v>102.585277777778</v>
      </c>
      <c r="AS28" s="1">
        <f t="shared" si="16"/>
        <v>0.173333333333333</v>
      </c>
      <c r="AT28" s="2">
        <f t="shared" ref="AT28:AT38" si="20">$E$2/12</f>
        <v>50.6439048000971</v>
      </c>
      <c r="AU28" s="1">
        <f t="shared" si="17"/>
        <v>135154.173487806</v>
      </c>
    </row>
    <row r="29" s="1" customFormat="1" spans="1:47">
      <c r="A29" s="13" t="s">
        <v>38</v>
      </c>
      <c r="B29" s="13">
        <f>I2</f>
        <v>0.173333333333333</v>
      </c>
      <c r="C29" s="16">
        <v>2</v>
      </c>
      <c r="D29" s="19">
        <v>4.77820258521429</v>
      </c>
      <c r="E29" s="20">
        <f t="shared" si="18"/>
        <v>2.89248490732258</v>
      </c>
      <c r="F29" s="16" t="s">
        <v>73</v>
      </c>
      <c r="G29" s="13">
        <v>3</v>
      </c>
      <c r="H29" s="18">
        <f t="shared" si="0"/>
        <v>4.77820258521429</v>
      </c>
      <c r="I29" s="18">
        <f t="shared" si="1"/>
        <v>277.928202585214</v>
      </c>
      <c r="J29" s="18">
        <f t="shared" si="2"/>
        <v>0.0321632339162689</v>
      </c>
      <c r="K29" s="18">
        <f t="shared" si="3"/>
        <v>102.585277777778</v>
      </c>
      <c r="L29" s="18">
        <f t="shared" si="4"/>
        <v>1.02585277777778</v>
      </c>
      <c r="M29" s="13" t="s">
        <v>73</v>
      </c>
      <c r="N29" s="13"/>
      <c r="O29" s="18">
        <f t="shared" si="19"/>
        <v>3.00303613028173</v>
      </c>
      <c r="P29" s="18">
        <f t="shared" si="5"/>
        <v>0.0965873535172583</v>
      </c>
      <c r="Q29" s="24">
        <f t="shared" si="6"/>
        <v>0.0167418079429914</v>
      </c>
      <c r="R29" s="18">
        <f t="shared" si="7"/>
        <v>0.177814481481481</v>
      </c>
      <c r="S29" s="25">
        <f t="shared" si="8"/>
        <v>0.0941532309601849</v>
      </c>
      <c r="T29" s="3">
        <v>0.01</v>
      </c>
      <c r="U29" s="26">
        <f t="shared" si="9"/>
        <v>0.000941532309601849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0.0228415323096018</v>
      </c>
      <c r="AR29" s="29">
        <f t="shared" si="15"/>
        <v>102.585277777778</v>
      </c>
      <c r="AS29" s="1">
        <f t="shared" si="16"/>
        <v>0.173333333333333</v>
      </c>
      <c r="AT29" s="2">
        <f t="shared" si="20"/>
        <v>50.6439048000971</v>
      </c>
      <c r="AU29" s="1">
        <f t="shared" si="17"/>
        <v>137814.320785814</v>
      </c>
    </row>
    <row r="30" s="1" customFormat="1" spans="1:47">
      <c r="A30" s="13"/>
      <c r="B30" s="13"/>
      <c r="C30" s="16">
        <v>3</v>
      </c>
      <c r="D30" s="19">
        <v>10.2753161770323</v>
      </c>
      <c r="E30" s="20">
        <f t="shared" si="18"/>
        <v>4.77820258521429</v>
      </c>
      <c r="F30" s="16" t="s">
        <v>73</v>
      </c>
      <c r="G30" s="13">
        <v>4</v>
      </c>
      <c r="H30" s="18">
        <f t="shared" si="0"/>
        <v>10.2753161770323</v>
      </c>
      <c r="I30" s="18">
        <f t="shared" si="1"/>
        <v>283.425316177032</v>
      </c>
      <c r="J30" s="18">
        <f t="shared" si="2"/>
        <v>0.0634535390139367</v>
      </c>
      <c r="K30" s="18">
        <f t="shared" si="3"/>
        <v>102.585277777778</v>
      </c>
      <c r="L30" s="18">
        <f t="shared" si="4"/>
        <v>1.02585277777778</v>
      </c>
      <c r="M30" s="13" t="s">
        <v>73</v>
      </c>
      <c r="N30" s="13"/>
      <c r="O30" s="18">
        <f t="shared" si="19"/>
        <v>3.93230155454225</v>
      </c>
      <c r="P30" s="18">
        <f t="shared" si="5"/>
        <v>0.249518450105711</v>
      </c>
      <c r="Q30" s="24">
        <f t="shared" si="6"/>
        <v>0.0432498646849899</v>
      </c>
      <c r="R30" s="18">
        <f t="shared" si="7"/>
        <v>0.177814481481481</v>
      </c>
      <c r="S30" s="25">
        <f t="shared" si="8"/>
        <v>0.243230271936508</v>
      </c>
      <c r="T30" s="3">
        <v>0.01</v>
      </c>
      <c r="U30" s="26">
        <f t="shared" si="9"/>
        <v>0.00243230271936508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0.0243323027193651</v>
      </c>
      <c r="AR30" s="29">
        <f t="shared" si="15"/>
        <v>102.585277777778</v>
      </c>
      <c r="AS30" s="1">
        <f t="shared" si="16"/>
        <v>0.173333333333333</v>
      </c>
      <c r="AT30" s="2">
        <f t="shared" si="20"/>
        <v>50.6439048000971</v>
      </c>
      <c r="AU30" s="1">
        <f t="shared" si="17"/>
        <v>146808.879849732</v>
      </c>
    </row>
    <row r="31" s="1" customFormat="1" spans="1:47">
      <c r="A31" s="13"/>
      <c r="B31" s="13"/>
      <c r="C31" s="16">
        <v>4</v>
      </c>
      <c r="D31" s="19">
        <v>15.0020065486333</v>
      </c>
      <c r="E31" s="20">
        <f t="shared" si="18"/>
        <v>10.2753161770323</v>
      </c>
      <c r="F31" s="16" t="s">
        <v>73</v>
      </c>
      <c r="G31" s="13">
        <v>5</v>
      </c>
      <c r="H31" s="18">
        <f t="shared" si="0"/>
        <v>15.0020065486333</v>
      </c>
      <c r="I31" s="18">
        <f t="shared" si="1"/>
        <v>288.152006548633</v>
      </c>
      <c r="J31" s="18">
        <f t="shared" si="2"/>
        <v>0.111478555653933</v>
      </c>
      <c r="K31" s="18">
        <f t="shared" si="3"/>
        <v>102.585277777778</v>
      </c>
      <c r="L31" s="18">
        <f t="shared" si="4"/>
        <v>1.02585277777778</v>
      </c>
      <c r="M31" s="13" t="s">
        <v>75</v>
      </c>
      <c r="N31" s="18">
        <f>(O30-P30)*C22/100</f>
        <v>3.49864394921471</v>
      </c>
      <c r="O31" s="18">
        <f t="shared" si="19"/>
        <v>1.2099919329996</v>
      </c>
      <c r="P31" s="18">
        <f t="shared" si="5"/>
        <v>0.134888153043706</v>
      </c>
      <c r="Q31" s="24">
        <f t="shared" si="6"/>
        <v>0.0233806131942424</v>
      </c>
      <c r="R31" s="18">
        <f t="shared" si="7"/>
        <v>0.177814481481481</v>
      </c>
      <c r="S31" s="25">
        <f t="shared" si="8"/>
        <v>0.131488802258647</v>
      </c>
      <c r="T31" s="3">
        <v>0.01</v>
      </c>
      <c r="U31" s="26">
        <f t="shared" si="9"/>
        <v>0.00131488802258647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0.0307648880225865</v>
      </c>
      <c r="AR31" s="29">
        <f t="shared" si="15"/>
        <v>102.585277777778</v>
      </c>
      <c r="AS31" s="1">
        <f t="shared" si="16"/>
        <v>0.173333333333333</v>
      </c>
      <c r="AT31" s="2">
        <f t="shared" si="20"/>
        <v>50.6439048000971</v>
      </c>
      <c r="AU31" s="1">
        <f t="shared" si="17"/>
        <v>185619.865139349</v>
      </c>
    </row>
    <row r="32" s="1" customFormat="1" spans="1:47">
      <c r="A32" s="13"/>
      <c r="B32" s="13"/>
      <c r="C32" s="16">
        <v>5</v>
      </c>
      <c r="D32" s="19">
        <v>20.9489404229032</v>
      </c>
      <c r="E32" s="20">
        <f t="shared" si="18"/>
        <v>15.0020065486333</v>
      </c>
      <c r="F32" s="16" t="s">
        <v>75</v>
      </c>
      <c r="G32" s="13">
        <v>6</v>
      </c>
      <c r="H32" s="18">
        <f t="shared" si="0"/>
        <v>20.9489404229032</v>
      </c>
      <c r="I32" s="18">
        <f t="shared" si="1"/>
        <v>294.098940422903</v>
      </c>
      <c r="J32" s="18">
        <f t="shared" si="2"/>
        <v>0.220766254511498</v>
      </c>
      <c r="K32" s="18">
        <f t="shared" si="3"/>
        <v>102.585277777778</v>
      </c>
      <c r="L32" s="18">
        <f t="shared" si="4"/>
        <v>1.02585277777778</v>
      </c>
      <c r="M32" s="13" t="s">
        <v>73</v>
      </c>
      <c r="N32" s="13"/>
      <c r="O32" s="18">
        <f t="shared" si="19"/>
        <v>2.10095655773368</v>
      </c>
      <c r="P32" s="18">
        <f t="shared" si="5"/>
        <v>0.463820310142233</v>
      </c>
      <c r="Q32" s="24">
        <f t="shared" si="6"/>
        <v>0.0803955204246538</v>
      </c>
      <c r="R32" s="18">
        <f t="shared" si="7"/>
        <v>0.177814481481481</v>
      </c>
      <c r="S32" s="25">
        <f t="shared" si="8"/>
        <v>0.452131456081807</v>
      </c>
      <c r="T32" s="3">
        <v>0.01</v>
      </c>
      <c r="U32" s="26">
        <f t="shared" si="9"/>
        <v>0.00452131456081807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0.0339713145608181</v>
      </c>
      <c r="AR32" s="29">
        <f t="shared" si="15"/>
        <v>102.585277777778</v>
      </c>
      <c r="AS32" s="1">
        <f t="shared" si="16"/>
        <v>0.173333333333333</v>
      </c>
      <c r="AT32" s="2">
        <f t="shared" si="20"/>
        <v>50.6439048000971</v>
      </c>
      <c r="AU32" s="1">
        <f t="shared" si="17"/>
        <v>204965.830616903</v>
      </c>
    </row>
    <row r="33" s="1" customFormat="1" spans="1:47">
      <c r="A33" s="13"/>
      <c r="B33" s="13"/>
      <c r="C33" s="16">
        <v>6</v>
      </c>
      <c r="D33" s="19">
        <v>24.1694438806667</v>
      </c>
      <c r="E33" s="20">
        <f t="shared" si="18"/>
        <v>20.9489404229032</v>
      </c>
      <c r="F33" s="16" t="s">
        <v>73</v>
      </c>
      <c r="G33" s="13">
        <v>7</v>
      </c>
      <c r="H33" s="18">
        <f t="shared" si="0"/>
        <v>24.1694438806667</v>
      </c>
      <c r="I33" s="18">
        <f t="shared" si="1"/>
        <v>297.319443880667</v>
      </c>
      <c r="J33" s="18">
        <f t="shared" si="2"/>
        <v>0.315991328819679</v>
      </c>
      <c r="K33" s="18">
        <f t="shared" si="3"/>
        <v>102.585277777778</v>
      </c>
      <c r="L33" s="18">
        <f t="shared" si="4"/>
        <v>1.02585277777778</v>
      </c>
      <c r="M33" s="13" t="s">
        <v>73</v>
      </c>
      <c r="N33" s="13"/>
      <c r="O33" s="18">
        <f t="shared" si="19"/>
        <v>2.66298902536922</v>
      </c>
      <c r="P33" s="18">
        <f t="shared" si="5"/>
        <v>0.841481440758642</v>
      </c>
      <c r="Q33" s="24">
        <f t="shared" si="6"/>
        <v>0.145856783064831</v>
      </c>
      <c r="R33" s="18">
        <f t="shared" si="7"/>
        <v>0.177814481481481</v>
      </c>
      <c r="S33" s="25">
        <f t="shared" si="8"/>
        <v>0.82027505211954</v>
      </c>
      <c r="T33" s="3">
        <v>0.01</v>
      </c>
      <c r="U33" s="26">
        <f t="shared" si="9"/>
        <v>0.0082027505211954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0.0431027505211954</v>
      </c>
      <c r="AR33" s="29">
        <f t="shared" si="15"/>
        <v>102.585277777778</v>
      </c>
      <c r="AS33" s="1">
        <f t="shared" si="16"/>
        <v>0.173333333333333</v>
      </c>
      <c r="AT33" s="2">
        <f t="shared" si="20"/>
        <v>50.6439048000971</v>
      </c>
      <c r="AU33" s="1">
        <f t="shared" si="17"/>
        <v>260060.32373677</v>
      </c>
    </row>
    <row r="34" s="1" customFormat="1" spans="1:47">
      <c r="A34" s="13"/>
      <c r="B34" s="13"/>
      <c r="C34" s="16">
        <v>7</v>
      </c>
      <c r="D34" s="19">
        <v>26.2237287654839</v>
      </c>
      <c r="E34" s="20">
        <f t="shared" si="18"/>
        <v>24.1694438806667</v>
      </c>
      <c r="F34" s="16" t="s">
        <v>73</v>
      </c>
      <c r="G34" s="13">
        <v>8</v>
      </c>
      <c r="H34" s="18">
        <f t="shared" si="0"/>
        <v>26.2237287654839</v>
      </c>
      <c r="I34" s="18">
        <f t="shared" si="1"/>
        <v>299.373728765484</v>
      </c>
      <c r="J34" s="18">
        <f t="shared" si="2"/>
        <v>0.395611863591018</v>
      </c>
      <c r="K34" s="18">
        <f t="shared" si="3"/>
        <v>102.585277777778</v>
      </c>
      <c r="L34" s="18">
        <f t="shared" si="4"/>
        <v>1.02585277777778</v>
      </c>
      <c r="M34" s="13" t="s">
        <v>73</v>
      </c>
      <c r="N34" s="13"/>
      <c r="O34" s="18">
        <f t="shared" si="19"/>
        <v>2.84736036238836</v>
      </c>
      <c r="P34" s="18">
        <f t="shared" si="5"/>
        <v>1.12644953927965</v>
      </c>
      <c r="Q34" s="24">
        <f t="shared" si="6"/>
        <v>0.19525125347514</v>
      </c>
      <c r="R34" s="18">
        <f t="shared" si="7"/>
        <v>0.177814481481481</v>
      </c>
      <c r="S34" s="25">
        <f t="shared" si="8"/>
        <v>1.09806159683048</v>
      </c>
      <c r="T34" s="3">
        <v>0.01</v>
      </c>
      <c r="U34" s="26">
        <f t="shared" si="9"/>
        <v>0.0109806159683048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0.0458806159683048</v>
      </c>
      <c r="AR34" s="29">
        <f t="shared" si="15"/>
        <v>102.585277777778</v>
      </c>
      <c r="AS34" s="1">
        <f t="shared" si="16"/>
        <v>0.173333333333333</v>
      </c>
      <c r="AT34" s="2">
        <f t="shared" si="20"/>
        <v>50.6439048000971</v>
      </c>
      <c r="AU34" s="1">
        <f t="shared" si="17"/>
        <v>276820.567079413</v>
      </c>
    </row>
    <row r="35" s="1" customFormat="1" spans="1:47">
      <c r="A35" s="13"/>
      <c r="B35" s="13"/>
      <c r="C35" s="16">
        <v>8</v>
      </c>
      <c r="D35" s="19">
        <v>25.4392565616129</v>
      </c>
      <c r="E35" s="20">
        <f t="shared" si="18"/>
        <v>26.2237287654839</v>
      </c>
      <c r="F35" s="16" t="s">
        <v>73</v>
      </c>
      <c r="G35" s="13">
        <v>9</v>
      </c>
      <c r="H35" s="18">
        <f t="shared" si="0"/>
        <v>25.4392565616129</v>
      </c>
      <c r="I35" s="18">
        <f t="shared" si="1"/>
        <v>298.589256561613</v>
      </c>
      <c r="J35" s="18">
        <f t="shared" si="2"/>
        <v>0.363211347026813</v>
      </c>
      <c r="K35" s="18">
        <f t="shared" si="3"/>
        <v>102.585277777778</v>
      </c>
      <c r="L35" s="18">
        <f t="shared" si="4"/>
        <v>1.02585277777778</v>
      </c>
      <c r="M35" s="13" t="s">
        <v>73</v>
      </c>
      <c r="N35" s="13"/>
      <c r="O35" s="18">
        <f t="shared" si="19"/>
        <v>2.74676360088648</v>
      </c>
      <c r="P35" s="18">
        <f t="shared" si="5"/>
        <v>0.997655707442198</v>
      </c>
      <c r="Q35" s="24">
        <f t="shared" si="6"/>
        <v>0.172926989289981</v>
      </c>
      <c r="R35" s="18">
        <f t="shared" si="7"/>
        <v>0.177814481481481</v>
      </c>
      <c r="S35" s="25">
        <f t="shared" si="8"/>
        <v>0.97251353123334</v>
      </c>
      <c r="T35" s="3">
        <v>0.01</v>
      </c>
      <c r="U35" s="26">
        <f t="shared" si="9"/>
        <v>0.0097251353123334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0.0446251353123334</v>
      </c>
      <c r="AR35" s="29">
        <f t="shared" si="15"/>
        <v>102.585277777778</v>
      </c>
      <c r="AS35" s="1">
        <f t="shared" si="16"/>
        <v>0.173333333333333</v>
      </c>
      <c r="AT35" s="2">
        <f t="shared" si="20"/>
        <v>50.6439048000971</v>
      </c>
      <c r="AU35" s="1">
        <f t="shared" si="17"/>
        <v>269245.628081572</v>
      </c>
    </row>
    <row r="36" s="1" customFormat="1" spans="1:47">
      <c r="A36" s="13"/>
      <c r="B36" s="13"/>
      <c r="C36" s="16">
        <v>9</v>
      </c>
      <c r="D36" s="19">
        <v>21.5544081566667</v>
      </c>
      <c r="E36" s="20">
        <f t="shared" si="18"/>
        <v>25.4392565616129</v>
      </c>
      <c r="F36" s="16" t="s">
        <v>73</v>
      </c>
      <c r="G36" s="13">
        <v>10</v>
      </c>
      <c r="H36" s="18">
        <f t="shared" si="0"/>
        <v>21.5544081566667</v>
      </c>
      <c r="I36" s="18">
        <f t="shared" si="1"/>
        <v>294.704408156667</v>
      </c>
      <c r="J36" s="18">
        <f t="shared" si="2"/>
        <v>0.236304897882701</v>
      </c>
      <c r="K36" s="18">
        <f t="shared" si="3"/>
        <v>102.585277777778</v>
      </c>
      <c r="L36" s="18">
        <f t="shared" si="4"/>
        <v>1.02585277777778</v>
      </c>
      <c r="M36" s="13" t="s">
        <v>73</v>
      </c>
      <c r="N36" s="13"/>
      <c r="O36" s="18">
        <f t="shared" si="19"/>
        <v>2.77496067122206</v>
      </c>
      <c r="P36" s="18">
        <f t="shared" si="5"/>
        <v>0.65573679804164</v>
      </c>
      <c r="Q36" s="24">
        <f t="shared" si="6"/>
        <v>0.113661044993884</v>
      </c>
      <c r="R36" s="18">
        <f t="shared" si="7"/>
        <v>0.177814481481481</v>
      </c>
      <c r="S36" s="25">
        <f t="shared" si="8"/>
        <v>0.639211407568745</v>
      </c>
      <c r="T36" s="3">
        <v>0.01</v>
      </c>
      <c r="U36" s="26">
        <f t="shared" si="9"/>
        <v>0.00639211407568745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0.0358421140756874</v>
      </c>
      <c r="AR36" s="29">
        <f t="shared" si="15"/>
        <v>102.585277777778</v>
      </c>
      <c r="AS36" s="1">
        <f t="shared" si="16"/>
        <v>0.173333333333333</v>
      </c>
      <c r="AT36" s="2">
        <f t="shared" si="20"/>
        <v>50.6439048000971</v>
      </c>
      <c r="AU36" s="1">
        <f t="shared" si="17"/>
        <v>216253.294214946</v>
      </c>
    </row>
    <row r="37" s="1" customFormat="1" spans="1:47">
      <c r="A37" s="13"/>
      <c r="B37" s="13"/>
      <c r="C37" s="16">
        <v>10</v>
      </c>
      <c r="D37" s="19">
        <v>16.2730593790323</v>
      </c>
      <c r="E37" s="20">
        <f t="shared" si="18"/>
        <v>21.5544081566667</v>
      </c>
      <c r="F37" s="16" t="s">
        <v>73</v>
      </c>
      <c r="G37" s="13">
        <v>11</v>
      </c>
      <c r="H37" s="18">
        <f t="shared" si="0"/>
        <v>16.2730593790323</v>
      </c>
      <c r="I37" s="18">
        <f t="shared" si="1"/>
        <v>289.423059379032</v>
      </c>
      <c r="J37" s="18">
        <f t="shared" si="2"/>
        <v>0.129312126140506</v>
      </c>
      <c r="K37" s="18">
        <f t="shared" si="3"/>
        <v>102.585277777778</v>
      </c>
      <c r="L37" s="18">
        <f t="shared" si="4"/>
        <v>1.02585277777778</v>
      </c>
      <c r="M37" s="13" t="s">
        <v>75</v>
      </c>
      <c r="N37" s="18">
        <f>(O36-P36)*C22/100</f>
        <v>2.0132626795214</v>
      </c>
      <c r="O37" s="18">
        <f t="shared" si="19"/>
        <v>1.1318139714368</v>
      </c>
      <c r="P37" s="18">
        <f t="shared" si="5"/>
        <v>0.146357271042022</v>
      </c>
      <c r="Q37" s="24">
        <f t="shared" si="6"/>
        <v>0.0253685936472839</v>
      </c>
      <c r="R37" s="18">
        <f t="shared" si="7"/>
        <v>0.177814481481481</v>
      </c>
      <c r="S37" s="25">
        <f t="shared" si="8"/>
        <v>0.142668884085945</v>
      </c>
      <c r="T37" s="3">
        <v>0.01</v>
      </c>
      <c r="U37" s="26">
        <f t="shared" si="9"/>
        <v>0.00142668884085945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0.0308766888408594</v>
      </c>
      <c r="AR37" s="29">
        <f t="shared" si="15"/>
        <v>102.585277777778</v>
      </c>
      <c r="AS37" s="1">
        <f t="shared" si="16"/>
        <v>0.173333333333333</v>
      </c>
      <c r="AT37" s="2">
        <f t="shared" si="20"/>
        <v>50.6439048000971</v>
      </c>
      <c r="AU37" s="1">
        <f t="shared" si="17"/>
        <v>186294.415061165</v>
      </c>
    </row>
    <row r="38" s="1" customFormat="1" spans="1:48">
      <c r="A38" s="13"/>
      <c r="B38" s="13"/>
      <c r="C38" s="16">
        <v>11</v>
      </c>
      <c r="D38" s="19">
        <v>6.81168241946667</v>
      </c>
      <c r="E38" s="20">
        <f t="shared" si="18"/>
        <v>16.2730593790323</v>
      </c>
      <c r="F38" s="16" t="s">
        <v>75</v>
      </c>
      <c r="G38" s="13">
        <v>12</v>
      </c>
      <c r="H38" s="18">
        <f t="shared" si="0"/>
        <v>6.81168241946667</v>
      </c>
      <c r="I38" s="18">
        <f t="shared" si="1"/>
        <v>279.961682419467</v>
      </c>
      <c r="J38" s="18">
        <f t="shared" si="2"/>
        <v>0.0414831311489378</v>
      </c>
      <c r="K38" s="18">
        <f t="shared" si="3"/>
        <v>102.585277777778</v>
      </c>
      <c r="L38" s="18">
        <f t="shared" si="4"/>
        <v>1.02585277777778</v>
      </c>
      <c r="M38" s="13" t="s">
        <v>73</v>
      </c>
      <c r="N38" s="13"/>
      <c r="O38" s="18">
        <f t="shared" si="19"/>
        <v>2.01130947817255</v>
      </c>
      <c r="P38" s="18">
        <f t="shared" si="5"/>
        <v>0.0834354148641337</v>
      </c>
      <c r="Q38" s="24">
        <f t="shared" si="6"/>
        <v>0.0144621385764498</v>
      </c>
      <c r="R38" s="18">
        <f t="shared" si="7"/>
        <v>0.177814481481481</v>
      </c>
      <c r="S38" s="25">
        <f t="shared" si="8"/>
        <v>0.0813327376710654</v>
      </c>
      <c r="T38" s="3">
        <v>0.01</v>
      </c>
      <c r="U38" s="26">
        <f t="shared" si="9"/>
        <v>0.000813327376710654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0.0227133273767107</v>
      </c>
      <c r="AR38" s="29">
        <f t="shared" si="15"/>
        <v>102.585277777778</v>
      </c>
      <c r="AS38" s="1">
        <f t="shared" si="16"/>
        <v>0.173333333333333</v>
      </c>
      <c r="AT38" s="2">
        <f t="shared" si="20"/>
        <v>50.6439048000971</v>
      </c>
      <c r="AU38" s="1">
        <f t="shared" si="17"/>
        <v>137040.796684703</v>
      </c>
      <c r="AV38" s="1">
        <f>SUM(AU27:AU38)</f>
        <v>2335126.98420457</v>
      </c>
    </row>
    <row r="39" s="1" customFormat="1" spans="1:46">
      <c r="A39" s="13"/>
      <c r="B39" s="13"/>
      <c r="C39" s="16">
        <v>12</v>
      </c>
      <c r="D39" s="19">
        <v>3.42977567806452</v>
      </c>
      <c r="E39" s="20">
        <f t="shared" si="18"/>
        <v>6.81168241946667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2</v>
      </c>
      <c r="E42" s="16"/>
      <c r="F42" s="16"/>
      <c r="G42" s="13">
        <v>1</v>
      </c>
      <c r="H42" s="18">
        <f t="shared" ref="H42:H53" si="21">E43</f>
        <v>2</v>
      </c>
      <c r="I42" s="18">
        <f t="shared" ref="I42:I53" si="22">H42+273.15</f>
        <v>275.15</v>
      </c>
      <c r="J42" s="18">
        <f t="shared" ref="J42:J53" si="23">EXP(($C$16*(I42-$C$14))/($C$17*I42*$C$14))</f>
        <v>0.0225805608773668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0.00174075895945379</v>
      </c>
      <c r="Q42" s="24">
        <f t="shared" ref="Q42:Q53" si="27">P42*$B$44</f>
        <v>0.000269817638715337</v>
      </c>
      <c r="R42" s="18">
        <f t="shared" ref="R42:R53" si="28">L42*$B$44</f>
        <v>0.0119491114583333</v>
      </c>
      <c r="S42" s="25">
        <f t="shared" ref="S42:S53" si="29">Q42/R42</f>
        <v>0.0225805608773668</v>
      </c>
      <c r="T42" s="3">
        <v>0.01</v>
      </c>
      <c r="U42" s="26">
        <f t="shared" ref="U42:U53" si="30">S42*T42</f>
        <v>0.000225805608773668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0.0273258056087737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243.683904109589</v>
      </c>
      <c r="AU42" s="1">
        <f t="shared" ref="AU42:AU53" si="37">AT42*10000*AS42*0.67*AR42*AQ42</f>
        <v>53310.1903615866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2.89248490732258</v>
      </c>
      <c r="E43" s="20">
        <f t="shared" ref="E43:E54" si="38">D42</f>
        <v>2</v>
      </c>
      <c r="F43" s="16" t="s">
        <v>73</v>
      </c>
      <c r="G43" s="13">
        <v>2</v>
      </c>
      <c r="H43" s="18">
        <f t="shared" si="21"/>
        <v>2.89248490732258</v>
      </c>
      <c r="I43" s="18">
        <f t="shared" si="22"/>
        <v>276.042484907323</v>
      </c>
      <c r="J43" s="18">
        <f t="shared" si="23"/>
        <v>0.0253176377845377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0.15244132437388</v>
      </c>
      <c r="P43" s="18">
        <f t="shared" si="26"/>
        <v>0.0038594542338931</v>
      </c>
      <c r="Q43" s="24">
        <f t="shared" si="27"/>
        <v>0.000598215406253431</v>
      </c>
      <c r="R43" s="18">
        <f t="shared" si="28"/>
        <v>0.0119491114583333</v>
      </c>
      <c r="S43" s="25">
        <f t="shared" si="29"/>
        <v>0.0500635891078105</v>
      </c>
      <c r="T43" s="3">
        <v>0.01</v>
      </c>
      <c r="U43" s="26">
        <f t="shared" si="30"/>
        <v>0.000500635891078105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0.0153006358910781</v>
      </c>
      <c r="AR43" s="29">
        <f t="shared" si="34"/>
        <v>7.70910416666667</v>
      </c>
      <c r="AS43" s="1">
        <f t="shared" si="35"/>
        <v>0.155</v>
      </c>
      <c r="AT43" s="2">
        <f t="shared" si="36"/>
        <v>243.683904109589</v>
      </c>
      <c r="AU43" s="1">
        <f t="shared" si="37"/>
        <v>29850.1652132372</v>
      </c>
    </row>
    <row r="44" s="1" customFormat="1" spans="1:47">
      <c r="A44" s="13" t="s">
        <v>38</v>
      </c>
      <c r="B44" s="13">
        <f>I5</f>
        <v>0.155</v>
      </c>
      <c r="C44" s="16">
        <v>2</v>
      </c>
      <c r="D44" s="19">
        <v>4.77820258521429</v>
      </c>
      <c r="E44" s="20">
        <f t="shared" si="38"/>
        <v>2.89248490732258</v>
      </c>
      <c r="F44" s="16" t="s">
        <v>73</v>
      </c>
      <c r="G44" s="13">
        <v>3</v>
      </c>
      <c r="H44" s="18">
        <f t="shared" si="21"/>
        <v>4.77820258521429</v>
      </c>
      <c r="I44" s="18">
        <f t="shared" si="22"/>
        <v>277.928202585214</v>
      </c>
      <c r="J44" s="18">
        <f t="shared" si="23"/>
        <v>0.0321632339162689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0.225672911806653</v>
      </c>
      <c r="P44" s="18">
        <f t="shared" si="26"/>
        <v>0.00725837065100291</v>
      </c>
      <c r="Q44" s="24">
        <f t="shared" si="27"/>
        <v>0.00112504745090545</v>
      </c>
      <c r="R44" s="18">
        <f t="shared" si="28"/>
        <v>0.0119491114583333</v>
      </c>
      <c r="S44" s="25">
        <f t="shared" si="29"/>
        <v>0.0941532309601849</v>
      </c>
      <c r="T44" s="3">
        <v>0.01</v>
      </c>
      <c r="U44" s="26">
        <f t="shared" si="30"/>
        <v>0.000941532309601849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0.0157415323096019</v>
      </c>
      <c r="AR44" s="29">
        <f t="shared" si="34"/>
        <v>7.70910416666667</v>
      </c>
      <c r="AS44" s="1">
        <f t="shared" si="35"/>
        <v>0.155</v>
      </c>
      <c r="AT44" s="2">
        <f t="shared" si="36"/>
        <v>243.683904109589</v>
      </c>
      <c r="AU44" s="1">
        <f t="shared" si="37"/>
        <v>30710.3144925578</v>
      </c>
    </row>
    <row r="45" s="1" customFormat="1" spans="1:47">
      <c r="A45" s="13"/>
      <c r="B45" s="13"/>
      <c r="C45" s="16">
        <v>3</v>
      </c>
      <c r="D45" s="19">
        <v>10.2753161770323</v>
      </c>
      <c r="E45" s="20">
        <f t="shared" si="38"/>
        <v>4.77820258521429</v>
      </c>
      <c r="F45" s="16" t="s">
        <v>73</v>
      </c>
      <c r="G45" s="13">
        <v>4</v>
      </c>
      <c r="H45" s="18">
        <f t="shared" si="21"/>
        <v>10.2753161770323</v>
      </c>
      <c r="I45" s="18">
        <f t="shared" si="22"/>
        <v>283.425316177032</v>
      </c>
      <c r="J45" s="18">
        <f t="shared" si="23"/>
        <v>0.0634535390139367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0.295505582822317</v>
      </c>
      <c r="P45" s="18">
        <f t="shared" si="26"/>
        <v>0.018750875028452</v>
      </c>
      <c r="Q45" s="24">
        <f t="shared" si="27"/>
        <v>0.00290638562941006</v>
      </c>
      <c r="R45" s="18">
        <f t="shared" si="28"/>
        <v>0.0119491114583333</v>
      </c>
      <c r="S45" s="25">
        <f t="shared" si="29"/>
        <v>0.243230271936508</v>
      </c>
      <c r="T45" s="3">
        <v>0.01</v>
      </c>
      <c r="U45" s="26">
        <f t="shared" si="30"/>
        <v>0.00243230271936508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0.0172323027193651</v>
      </c>
      <c r="AR45" s="29">
        <f t="shared" si="34"/>
        <v>7.70910416666667</v>
      </c>
      <c r="AS45" s="1">
        <f t="shared" si="35"/>
        <v>0.155</v>
      </c>
      <c r="AT45" s="2">
        <f t="shared" si="36"/>
        <v>243.683904109589</v>
      </c>
      <c r="AU45" s="1">
        <f t="shared" si="37"/>
        <v>33618.6735531369</v>
      </c>
    </row>
    <row r="46" s="1" customFormat="1" spans="1:47">
      <c r="A46" s="13"/>
      <c r="B46" s="13"/>
      <c r="C46" s="16">
        <v>4</v>
      </c>
      <c r="D46" s="19">
        <v>15.0020065486333</v>
      </c>
      <c r="E46" s="20">
        <f t="shared" si="38"/>
        <v>10.2753161770323</v>
      </c>
      <c r="F46" s="16" t="s">
        <v>73</v>
      </c>
      <c r="G46" s="13">
        <v>5</v>
      </c>
      <c r="H46" s="18">
        <f t="shared" si="21"/>
        <v>15.0020065486333</v>
      </c>
      <c r="I46" s="18">
        <f t="shared" si="22"/>
        <v>288.152006548633</v>
      </c>
      <c r="J46" s="18">
        <f t="shared" si="23"/>
        <v>0.111478555653933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0.262916972404172</v>
      </c>
      <c r="O46" s="18">
        <f t="shared" si="39"/>
        <v>0.0909287770563599</v>
      </c>
      <c r="P46" s="18">
        <f t="shared" si="26"/>
        <v>0.0101366087336215</v>
      </c>
      <c r="Q46" s="24">
        <f t="shared" si="27"/>
        <v>0.00157117435371133</v>
      </c>
      <c r="R46" s="18">
        <f t="shared" si="28"/>
        <v>0.0119491114583333</v>
      </c>
      <c r="S46" s="25">
        <f t="shared" si="29"/>
        <v>0.131488802258647</v>
      </c>
      <c r="T46" s="3">
        <v>0.01</v>
      </c>
      <c r="U46" s="26">
        <f t="shared" si="30"/>
        <v>0.00131488802258647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0.0284148880225865</v>
      </c>
      <c r="AR46" s="29">
        <f t="shared" si="34"/>
        <v>7.70910416666667</v>
      </c>
      <c r="AS46" s="1">
        <f t="shared" si="35"/>
        <v>0.155</v>
      </c>
      <c r="AT46" s="2">
        <f t="shared" si="36"/>
        <v>243.683904109589</v>
      </c>
      <c r="AU46" s="1">
        <f t="shared" si="37"/>
        <v>55434.8922507479</v>
      </c>
    </row>
    <row r="47" s="1" customFormat="1" spans="1:47">
      <c r="A47" s="13"/>
      <c r="B47" s="13"/>
      <c r="C47" s="16">
        <v>5</v>
      </c>
      <c r="D47" s="19">
        <v>20.9489404229032</v>
      </c>
      <c r="E47" s="20">
        <f t="shared" si="38"/>
        <v>15.0020065486333</v>
      </c>
      <c r="F47" s="16" t="s">
        <v>75</v>
      </c>
      <c r="G47" s="13">
        <v>6</v>
      </c>
      <c r="H47" s="18">
        <f t="shared" si="21"/>
        <v>20.9489404229032</v>
      </c>
      <c r="I47" s="18">
        <f t="shared" si="22"/>
        <v>294.098940422903</v>
      </c>
      <c r="J47" s="18">
        <f t="shared" si="23"/>
        <v>0.220766254511498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0.157883209989405</v>
      </c>
      <c r="P47" s="18">
        <f t="shared" si="26"/>
        <v>0.0348552849196133</v>
      </c>
      <c r="Q47" s="24">
        <f t="shared" si="27"/>
        <v>0.00540256916254006</v>
      </c>
      <c r="R47" s="18">
        <f t="shared" si="28"/>
        <v>0.0119491114583333</v>
      </c>
      <c r="S47" s="25">
        <f t="shared" si="29"/>
        <v>0.452131456081807</v>
      </c>
      <c r="T47" s="3">
        <v>0.01</v>
      </c>
      <c r="U47" s="26">
        <f t="shared" si="30"/>
        <v>0.00452131456081807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0.0316213145608181</v>
      </c>
      <c r="AR47" s="29">
        <f t="shared" si="34"/>
        <v>7.70910416666667</v>
      </c>
      <c r="AS47" s="1">
        <f t="shared" si="35"/>
        <v>0.155</v>
      </c>
      <c r="AT47" s="2">
        <f t="shared" si="36"/>
        <v>243.683904109589</v>
      </c>
      <c r="AU47" s="1">
        <f t="shared" si="37"/>
        <v>61690.3421935919</v>
      </c>
    </row>
    <row r="48" s="1" customFormat="1" spans="1:47">
      <c r="A48" s="13"/>
      <c r="B48" s="13"/>
      <c r="C48" s="16">
        <v>6</v>
      </c>
      <c r="D48" s="19">
        <v>24.1694438806667</v>
      </c>
      <c r="E48" s="20">
        <f t="shared" si="38"/>
        <v>20.9489404229032</v>
      </c>
      <c r="F48" s="16" t="s">
        <v>73</v>
      </c>
      <c r="G48" s="13">
        <v>7</v>
      </c>
      <c r="H48" s="18">
        <f t="shared" si="21"/>
        <v>24.1694438806667</v>
      </c>
      <c r="I48" s="18">
        <f t="shared" si="22"/>
        <v>297.319443880667</v>
      </c>
      <c r="J48" s="18">
        <f t="shared" si="23"/>
        <v>0.315991328819679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0.200118966736458</v>
      </c>
      <c r="P48" s="18">
        <f t="shared" si="26"/>
        <v>0.0632358582210746</v>
      </c>
      <c r="Q48" s="24">
        <f t="shared" si="27"/>
        <v>0.00980155802426657</v>
      </c>
      <c r="R48" s="18">
        <f t="shared" si="28"/>
        <v>0.0119491114583333</v>
      </c>
      <c r="S48" s="25">
        <f t="shared" si="29"/>
        <v>0.82027505211954</v>
      </c>
      <c r="T48" s="3">
        <v>0.01</v>
      </c>
      <c r="U48" s="26">
        <f t="shared" si="30"/>
        <v>0.0082027505211954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0.0427027505211954</v>
      </c>
      <c r="AR48" s="29">
        <f t="shared" si="34"/>
        <v>7.70910416666667</v>
      </c>
      <c r="AS48" s="1">
        <f t="shared" si="35"/>
        <v>0.155</v>
      </c>
      <c r="AT48" s="2">
        <f t="shared" si="36"/>
        <v>243.683904109589</v>
      </c>
      <c r="AU48" s="1">
        <f t="shared" si="37"/>
        <v>83309.2276158673</v>
      </c>
    </row>
    <row r="49" s="1" customFormat="1" spans="1:47">
      <c r="A49" s="13"/>
      <c r="B49" s="13"/>
      <c r="C49" s="16">
        <v>7</v>
      </c>
      <c r="D49" s="19">
        <v>26.2237287654839</v>
      </c>
      <c r="E49" s="20">
        <f t="shared" si="38"/>
        <v>24.1694438806667</v>
      </c>
      <c r="F49" s="16" t="s">
        <v>73</v>
      </c>
      <c r="G49" s="13">
        <v>8</v>
      </c>
      <c r="H49" s="18">
        <f t="shared" si="21"/>
        <v>26.2237287654839</v>
      </c>
      <c r="I49" s="18">
        <f t="shared" si="22"/>
        <v>299.373728765484</v>
      </c>
      <c r="J49" s="18">
        <f t="shared" si="23"/>
        <v>0.395611863591018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0.21397415018205</v>
      </c>
      <c r="P49" s="18">
        <f t="shared" si="26"/>
        <v>0.0846507123138253</v>
      </c>
      <c r="Q49" s="24">
        <f t="shared" si="27"/>
        <v>0.0131208604086429</v>
      </c>
      <c r="R49" s="18">
        <f t="shared" si="28"/>
        <v>0.0119491114583333</v>
      </c>
      <c r="S49" s="25">
        <f t="shared" si="29"/>
        <v>1.09806159683048</v>
      </c>
      <c r="T49" s="3">
        <v>0.01</v>
      </c>
      <c r="U49" s="26">
        <f t="shared" si="30"/>
        <v>0.0109806159683048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0.0454806159683048</v>
      </c>
      <c r="AR49" s="29">
        <f t="shared" si="34"/>
        <v>7.70910416666667</v>
      </c>
      <c r="AS49" s="1">
        <f t="shared" si="35"/>
        <v>0.155</v>
      </c>
      <c r="AT49" s="2">
        <f t="shared" si="36"/>
        <v>243.683904109589</v>
      </c>
      <c r="AU49" s="1">
        <f t="shared" si="37"/>
        <v>88728.5933942994</v>
      </c>
    </row>
    <row r="50" s="1" customFormat="1" spans="1:47">
      <c r="A50" s="13"/>
      <c r="B50" s="13"/>
      <c r="C50" s="16">
        <v>8</v>
      </c>
      <c r="D50" s="19">
        <v>25.4392565616129</v>
      </c>
      <c r="E50" s="20">
        <f t="shared" si="38"/>
        <v>26.2237287654839</v>
      </c>
      <c r="F50" s="16" t="s">
        <v>73</v>
      </c>
      <c r="G50" s="13">
        <v>9</v>
      </c>
      <c r="H50" s="18">
        <f t="shared" si="21"/>
        <v>25.4392565616129</v>
      </c>
      <c r="I50" s="18">
        <f t="shared" si="22"/>
        <v>298.589256561613</v>
      </c>
      <c r="J50" s="18">
        <f t="shared" si="23"/>
        <v>0.363211347026813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0.206414479534892</v>
      </c>
      <c r="P50" s="18">
        <f t="shared" si="26"/>
        <v>0.0749720811577066</v>
      </c>
      <c r="Q50" s="24">
        <f t="shared" si="27"/>
        <v>0.0116206725794445</v>
      </c>
      <c r="R50" s="18">
        <f t="shared" si="28"/>
        <v>0.0119491114583333</v>
      </c>
      <c r="S50" s="25">
        <f t="shared" si="29"/>
        <v>0.97251353123334</v>
      </c>
      <c r="T50" s="3">
        <v>0.01</v>
      </c>
      <c r="U50" s="26">
        <f t="shared" si="30"/>
        <v>0.0097251353123334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0.0442251353123334</v>
      </c>
      <c r="AR50" s="29">
        <f t="shared" si="34"/>
        <v>7.70910416666667</v>
      </c>
      <c r="AS50" s="1">
        <f t="shared" si="35"/>
        <v>0.155</v>
      </c>
      <c r="AT50" s="2">
        <f t="shared" si="36"/>
        <v>243.683904109589</v>
      </c>
      <c r="AU50" s="1">
        <f t="shared" si="37"/>
        <v>86279.2634926172</v>
      </c>
    </row>
    <row r="51" s="1" customFormat="1" spans="1:47">
      <c r="A51" s="13"/>
      <c r="B51" s="13"/>
      <c r="C51" s="16">
        <v>9</v>
      </c>
      <c r="D51" s="19">
        <v>21.5544081566667</v>
      </c>
      <c r="E51" s="20">
        <f t="shared" si="38"/>
        <v>25.4392565616129</v>
      </c>
      <c r="F51" s="16" t="s">
        <v>73</v>
      </c>
      <c r="G51" s="13">
        <v>10</v>
      </c>
      <c r="H51" s="18">
        <f t="shared" si="21"/>
        <v>21.5544081566667</v>
      </c>
      <c r="I51" s="18">
        <f t="shared" si="22"/>
        <v>294.704408156667</v>
      </c>
      <c r="J51" s="18">
        <f t="shared" si="23"/>
        <v>0.236304897882701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0.208533440043852</v>
      </c>
      <c r="P51" s="18">
        <f t="shared" si="26"/>
        <v>0.0492774732546908</v>
      </c>
      <c r="Q51" s="24">
        <f t="shared" si="27"/>
        <v>0.00763800835447707</v>
      </c>
      <c r="R51" s="18">
        <f t="shared" si="28"/>
        <v>0.0119491114583333</v>
      </c>
      <c r="S51" s="25">
        <f t="shared" si="29"/>
        <v>0.639211407568745</v>
      </c>
      <c r="T51" s="3">
        <v>0.01</v>
      </c>
      <c r="U51" s="26">
        <f t="shared" si="30"/>
        <v>0.00639211407568745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0.0334921140756874</v>
      </c>
      <c r="AR51" s="29">
        <f t="shared" si="34"/>
        <v>7.70910416666667</v>
      </c>
      <c r="AS51" s="1">
        <f t="shared" si="35"/>
        <v>0.155</v>
      </c>
      <c r="AT51" s="2">
        <f t="shared" si="36"/>
        <v>243.683904109589</v>
      </c>
      <c r="AU51" s="1">
        <f t="shared" si="37"/>
        <v>65340.1038765203</v>
      </c>
    </row>
    <row r="52" s="1" customFormat="1" spans="1:47">
      <c r="A52" s="13"/>
      <c r="B52" s="13"/>
      <c r="C52" s="16">
        <v>10</v>
      </c>
      <c r="D52" s="19">
        <v>16.2730593790323</v>
      </c>
      <c r="E52" s="20">
        <f t="shared" si="38"/>
        <v>21.5544081566667</v>
      </c>
      <c r="F52" s="16" t="s">
        <v>73</v>
      </c>
      <c r="G52" s="13">
        <v>11</v>
      </c>
      <c r="H52" s="18">
        <f t="shared" si="21"/>
        <v>16.2730593790323</v>
      </c>
      <c r="I52" s="18">
        <f t="shared" si="22"/>
        <v>289.423059379032</v>
      </c>
      <c r="J52" s="18">
        <f t="shared" si="23"/>
        <v>0.129312126140506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0.151293168449703</v>
      </c>
      <c r="O52" s="18">
        <f t="shared" si="39"/>
        <v>0.0850538400061247</v>
      </c>
      <c r="P52" s="18">
        <f t="shared" si="26"/>
        <v>0.0109984928876064</v>
      </c>
      <c r="Q52" s="24">
        <f t="shared" si="27"/>
        <v>0.00170476639757899</v>
      </c>
      <c r="R52" s="18">
        <f t="shared" si="28"/>
        <v>0.0119491114583333</v>
      </c>
      <c r="S52" s="25">
        <f t="shared" si="29"/>
        <v>0.142668884085945</v>
      </c>
      <c r="T52" s="3">
        <v>0.01</v>
      </c>
      <c r="U52" s="26">
        <f t="shared" si="30"/>
        <v>0.00142668884085945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0.0285266888408594</v>
      </c>
      <c r="AR52" s="29">
        <f t="shared" si="34"/>
        <v>7.70910416666667</v>
      </c>
      <c r="AS52" s="1">
        <f t="shared" si="35"/>
        <v>0.155</v>
      </c>
      <c r="AT52" s="2">
        <f t="shared" si="36"/>
        <v>243.683904109589</v>
      </c>
      <c r="AU52" s="1">
        <f t="shared" si="37"/>
        <v>55653.0055971592</v>
      </c>
    </row>
    <row r="53" s="1" customFormat="1" spans="1:48">
      <c r="A53" s="13"/>
      <c r="B53" s="13"/>
      <c r="C53" s="16">
        <v>11</v>
      </c>
      <c r="D53" s="19">
        <v>6.81168241946667</v>
      </c>
      <c r="E53" s="20">
        <f t="shared" si="38"/>
        <v>16.2730593790323</v>
      </c>
      <c r="F53" s="16" t="s">
        <v>75</v>
      </c>
      <c r="G53" s="13">
        <v>12</v>
      </c>
      <c r="H53" s="18">
        <f t="shared" si="21"/>
        <v>6.81168241946667</v>
      </c>
      <c r="I53" s="18">
        <f t="shared" si="22"/>
        <v>279.961682419467</v>
      </c>
      <c r="J53" s="18">
        <f t="shared" si="23"/>
        <v>0.0414831311489378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0.151146388785185</v>
      </c>
      <c r="P53" s="18">
        <f t="shared" si="26"/>
        <v>0.00627002546866417</v>
      </c>
      <c r="Q53" s="24">
        <f t="shared" si="27"/>
        <v>0.000971853947642946</v>
      </c>
      <c r="R53" s="18">
        <f t="shared" si="28"/>
        <v>0.0119491114583333</v>
      </c>
      <c r="S53" s="25">
        <f t="shared" si="29"/>
        <v>0.0813327376710654</v>
      </c>
      <c r="T53" s="3">
        <v>0.01</v>
      </c>
      <c r="U53" s="26">
        <f t="shared" si="30"/>
        <v>0.000813327376710654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0.0156133273767107</v>
      </c>
      <c r="AR53" s="29">
        <f t="shared" si="34"/>
        <v>7.70910416666667</v>
      </c>
      <c r="AS53" s="1">
        <f t="shared" si="35"/>
        <v>0.155</v>
      </c>
      <c r="AT53" s="2">
        <f t="shared" si="36"/>
        <v>243.683904109589</v>
      </c>
      <c r="AU53" s="1">
        <f t="shared" si="37"/>
        <v>30460.198193131</v>
      </c>
      <c r="AV53" s="1">
        <f>SUM(AU42:AU53)</f>
        <v>674384.970234453</v>
      </c>
    </row>
    <row r="54" s="1" customFormat="1" spans="1:46">
      <c r="A54" s="13"/>
      <c r="B54" s="13"/>
      <c r="C54" s="16">
        <v>12</v>
      </c>
      <c r="D54" s="19">
        <v>3.42977567806452</v>
      </c>
      <c r="E54" s="20">
        <f t="shared" si="38"/>
        <v>6.81168241946667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8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="1" customFormat="1" spans="1:78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="1" customFormat="1" spans="1:78">
      <c r="A58" s="13" t="s">
        <v>71</v>
      </c>
      <c r="B58" s="13">
        <f>F7</f>
        <v>108.2955</v>
      </c>
      <c r="C58" s="16" t="s">
        <v>72</v>
      </c>
      <c r="D58" s="17">
        <v>2</v>
      </c>
      <c r="E58" s="16"/>
      <c r="F58" s="16"/>
      <c r="G58" s="13">
        <v>1</v>
      </c>
      <c r="H58" s="18">
        <f t="shared" ref="H58:H69" si="40">E59</f>
        <v>2</v>
      </c>
      <c r="I58" s="18">
        <f t="shared" ref="I58:I69" si="41">H58+273.15</f>
        <v>275.15</v>
      </c>
      <c r="J58" s="18">
        <f t="shared" ref="J58:J69" si="42">EXP(($C$16*(I58-$C$14))/($C$17*I58*$C$14))</f>
        <v>0.0225805608773668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0.0550208954361347</v>
      </c>
      <c r="Q58" s="24">
        <f t="shared" ref="Q58:Q69" si="46">P58*$B$60</f>
        <v>0.0247594029462606</v>
      </c>
      <c r="R58" s="18">
        <f t="shared" ref="R58:R69" si="47">L58*$B$60</f>
        <v>1.0964919375</v>
      </c>
      <c r="S58" s="25">
        <f t="shared" ref="S58:S69" si="48">Q58/R58</f>
        <v>0.0225805608773668</v>
      </c>
      <c r="T58" s="3">
        <v>0.27</v>
      </c>
      <c r="U58" s="26">
        <f t="shared" ref="U58:U69" si="49">S58*T58</f>
        <v>0.00609675143688904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0.228238170558222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769.933404050671</v>
      </c>
      <c r="AF58" s="1">
        <f t="shared" ref="AF58:AF69" si="54">AE58*10000*AC58*AB58</f>
        <v>15858810.3104766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="1" customFormat="1" spans="1:78">
      <c r="A59" s="13" t="s">
        <v>74</v>
      </c>
      <c r="B59" s="13">
        <v>27</v>
      </c>
      <c r="C59" s="16">
        <v>1</v>
      </c>
      <c r="D59" s="19">
        <v>2.89248490732258</v>
      </c>
      <c r="E59" s="20">
        <f t="shared" ref="E59:E70" si="55">D58</f>
        <v>2</v>
      </c>
      <c r="F59" s="16" t="s">
        <v>73</v>
      </c>
      <c r="G59" s="13">
        <v>2</v>
      </c>
      <c r="H59" s="18">
        <f t="shared" si="40"/>
        <v>2.89248490732258</v>
      </c>
      <c r="I59" s="18">
        <f t="shared" si="41"/>
        <v>276.042484907323</v>
      </c>
      <c r="J59" s="18">
        <f t="shared" si="42"/>
        <v>0.0253176377845377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4.81827660456386</v>
      </c>
      <c r="P59" s="18">
        <f t="shared" si="45"/>
        <v>0.12198738182006</v>
      </c>
      <c r="Q59" s="24">
        <f t="shared" si="46"/>
        <v>0.0548943218190271</v>
      </c>
      <c r="R59" s="18">
        <f t="shared" si="47"/>
        <v>1.0964919375</v>
      </c>
      <c r="S59" s="25">
        <f t="shared" si="48"/>
        <v>0.0500635891078105</v>
      </c>
      <c r="T59" s="3">
        <v>0.27</v>
      </c>
      <c r="U59" s="26">
        <f t="shared" si="49"/>
        <v>0.0135171690591088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0.230475426471321</v>
      </c>
      <c r="AC59" s="29">
        <f t="shared" si="51"/>
        <v>9.024625</v>
      </c>
      <c r="AD59" s="1">
        <f t="shared" si="52"/>
        <v>0.45</v>
      </c>
      <c r="AE59" s="30">
        <f t="shared" si="53"/>
        <v>769.933404050671</v>
      </c>
      <c r="AF59" s="1">
        <f t="shared" si="54"/>
        <v>16014262.9109556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="1" customFormat="1" spans="1:78">
      <c r="A60" s="13" t="s">
        <v>38</v>
      </c>
      <c r="B60" s="13">
        <f>H7</f>
        <v>0.45</v>
      </c>
      <c r="C60" s="16">
        <v>2</v>
      </c>
      <c r="D60" s="19">
        <v>4.77820258521429</v>
      </c>
      <c r="E60" s="20">
        <f t="shared" si="55"/>
        <v>2.89248490732258</v>
      </c>
      <c r="F60" s="16" t="s">
        <v>73</v>
      </c>
      <c r="G60" s="13">
        <v>3</v>
      </c>
      <c r="H60" s="18">
        <f t="shared" si="40"/>
        <v>4.77820258521429</v>
      </c>
      <c r="I60" s="18">
        <f t="shared" si="41"/>
        <v>277.928202585214</v>
      </c>
      <c r="J60" s="18">
        <f t="shared" si="42"/>
        <v>0.0321632339162689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7.1329379727438</v>
      </c>
      <c r="P60" s="18">
        <f t="shared" si="45"/>
        <v>0.229418352527596</v>
      </c>
      <c r="Q60" s="24">
        <f t="shared" si="46"/>
        <v>0.103238258637418</v>
      </c>
      <c r="R60" s="18">
        <f t="shared" si="47"/>
        <v>1.0964919375</v>
      </c>
      <c r="S60" s="25">
        <f t="shared" si="48"/>
        <v>0.0941532309601849</v>
      </c>
      <c r="T60" s="3">
        <v>0.27</v>
      </c>
      <c r="U60" s="26">
        <f t="shared" si="49"/>
        <v>0.0254213723592499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0.234064543766314</v>
      </c>
      <c r="AC60" s="29">
        <f t="shared" si="51"/>
        <v>9.024625</v>
      </c>
      <c r="AD60" s="1">
        <f t="shared" si="52"/>
        <v>0.45</v>
      </c>
      <c r="AE60" s="30">
        <f t="shared" si="53"/>
        <v>769.933404050671</v>
      </c>
      <c r="AF60" s="1">
        <f t="shared" si="54"/>
        <v>16263647.7102822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="1" customFormat="1" spans="1:78">
      <c r="A61" s="13"/>
      <c r="B61" s="13"/>
      <c r="C61" s="16">
        <v>3</v>
      </c>
      <c r="D61" s="19">
        <v>10.2753161770323</v>
      </c>
      <c r="E61" s="20">
        <f t="shared" si="55"/>
        <v>4.77820258521429</v>
      </c>
      <c r="F61" s="16" t="s">
        <v>73</v>
      </c>
      <c r="G61" s="13">
        <v>4</v>
      </c>
      <c r="H61" s="18">
        <f t="shared" si="40"/>
        <v>10.2753161770323</v>
      </c>
      <c r="I61" s="18">
        <f t="shared" si="41"/>
        <v>283.425316177032</v>
      </c>
      <c r="J61" s="18">
        <f t="shared" si="42"/>
        <v>0.0634535390139367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9.34016837021621</v>
      </c>
      <c r="P61" s="18">
        <f t="shared" si="45"/>
        <v>0.592666738076252</v>
      </c>
      <c r="Q61" s="24">
        <f t="shared" si="46"/>
        <v>0.266700032134313</v>
      </c>
      <c r="R61" s="18">
        <f t="shared" si="47"/>
        <v>1.0964919375</v>
      </c>
      <c r="S61" s="25">
        <f t="shared" si="48"/>
        <v>0.243230271936508</v>
      </c>
      <c r="T61" s="3">
        <v>0.27</v>
      </c>
      <c r="U61" s="26">
        <f t="shared" si="49"/>
        <v>0.0656721734228571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0.246200160286991</v>
      </c>
      <c r="AC61" s="29">
        <f t="shared" si="51"/>
        <v>9.024625</v>
      </c>
      <c r="AD61" s="1">
        <f t="shared" si="52"/>
        <v>0.45</v>
      </c>
      <c r="AE61" s="30">
        <f t="shared" si="53"/>
        <v>769.933404050671</v>
      </c>
      <c r="AF61" s="1">
        <f t="shared" si="54"/>
        <v>17106874.0642764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="1" customFormat="1" spans="1:78">
      <c r="A62" s="13"/>
      <c r="B62" s="13"/>
      <c r="C62" s="16">
        <v>4</v>
      </c>
      <c r="D62" s="19">
        <v>15.0020065486333</v>
      </c>
      <c r="E62" s="20">
        <f t="shared" si="55"/>
        <v>10.2753161770323</v>
      </c>
      <c r="F62" s="16" t="s">
        <v>73</v>
      </c>
      <c r="G62" s="13">
        <v>5</v>
      </c>
      <c r="H62" s="18">
        <f t="shared" si="40"/>
        <v>15.0020065486333</v>
      </c>
      <c r="I62" s="18">
        <f t="shared" si="41"/>
        <v>288.152006548633</v>
      </c>
      <c r="J62" s="18">
        <f t="shared" si="42"/>
        <v>0.111478555653933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8.31012655053296</v>
      </c>
      <c r="O62" s="18">
        <f t="shared" si="56"/>
        <v>2.874023831607</v>
      </c>
      <c r="P62" s="18">
        <f t="shared" si="45"/>
        <v>0.32039202566253</v>
      </c>
      <c r="Q62" s="24">
        <f t="shared" si="46"/>
        <v>0.144176411548139</v>
      </c>
      <c r="R62" s="18">
        <f t="shared" si="47"/>
        <v>1.0964919375</v>
      </c>
      <c r="S62" s="25">
        <f t="shared" si="48"/>
        <v>0.131488802258647</v>
      </c>
      <c r="T62" s="3">
        <v>0.27</v>
      </c>
      <c r="U62" s="26">
        <f t="shared" si="49"/>
        <v>0.0355019766098348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0.285903845947865</v>
      </c>
      <c r="AC62" s="29">
        <f t="shared" si="51"/>
        <v>9.024625</v>
      </c>
      <c r="AD62" s="1">
        <f t="shared" si="52"/>
        <v>0.45</v>
      </c>
      <c r="AE62" s="30">
        <f t="shared" si="53"/>
        <v>769.933404050671</v>
      </c>
      <c r="AF62" s="1">
        <f t="shared" si="54"/>
        <v>19865629.1751441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="1" customFormat="1" spans="1:78">
      <c r="A63" s="13"/>
      <c r="B63" s="13"/>
      <c r="C63" s="16">
        <v>5</v>
      </c>
      <c r="D63" s="19">
        <v>20.9489404229032</v>
      </c>
      <c r="E63" s="20">
        <f t="shared" si="55"/>
        <v>15.0020065486333</v>
      </c>
      <c r="F63" s="16" t="s">
        <v>75</v>
      </c>
      <c r="G63" s="13">
        <v>6</v>
      </c>
      <c r="H63" s="18">
        <f t="shared" si="40"/>
        <v>20.9489404229032</v>
      </c>
      <c r="I63" s="18">
        <f t="shared" si="41"/>
        <v>294.098940422903</v>
      </c>
      <c r="J63" s="18">
        <f t="shared" si="42"/>
        <v>0.220766254511498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4.99028055594447</v>
      </c>
      <c r="P63" s="18">
        <f t="shared" si="45"/>
        <v>1.10168554729742</v>
      </c>
      <c r="Q63" s="24">
        <f t="shared" si="46"/>
        <v>0.495758496283837</v>
      </c>
      <c r="R63" s="18">
        <f t="shared" si="47"/>
        <v>1.0964919375</v>
      </c>
      <c r="S63" s="25">
        <f t="shared" si="48"/>
        <v>0.452131456081807</v>
      </c>
      <c r="T63" s="3">
        <v>0.27</v>
      </c>
      <c r="U63" s="26">
        <f t="shared" si="49"/>
        <v>0.122075493142088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0.31200576118234</v>
      </c>
      <c r="AC63" s="29">
        <f t="shared" si="51"/>
        <v>9.024625</v>
      </c>
      <c r="AD63" s="1">
        <f t="shared" si="52"/>
        <v>0.45</v>
      </c>
      <c r="AE63" s="30">
        <f t="shared" si="53"/>
        <v>769.933404050671</v>
      </c>
      <c r="AF63" s="1">
        <f t="shared" si="54"/>
        <v>21679284.2768795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="1" customFormat="1" spans="1:78">
      <c r="A64" s="13"/>
      <c r="B64" s="13"/>
      <c r="C64" s="16">
        <v>6</v>
      </c>
      <c r="D64" s="19">
        <v>24.1694438806667</v>
      </c>
      <c r="E64" s="20">
        <f t="shared" si="55"/>
        <v>20.9489404229032</v>
      </c>
      <c r="F64" s="16" t="s">
        <v>73</v>
      </c>
      <c r="G64" s="13">
        <v>7</v>
      </c>
      <c r="H64" s="18">
        <f t="shared" si="40"/>
        <v>24.1694438806667</v>
      </c>
      <c r="I64" s="18">
        <f t="shared" si="41"/>
        <v>297.319443880667</v>
      </c>
      <c r="J64" s="18">
        <f t="shared" si="42"/>
        <v>0.315991328819679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6.32524375864705</v>
      </c>
      <c r="P64" s="18">
        <f t="shared" si="45"/>
        <v>1.99872218040326</v>
      </c>
      <c r="Q64" s="24">
        <f t="shared" si="46"/>
        <v>0.899424981181468</v>
      </c>
      <c r="R64" s="18">
        <f t="shared" si="47"/>
        <v>1.0964919375</v>
      </c>
      <c r="S64" s="25">
        <f t="shared" si="48"/>
        <v>0.82027505211954</v>
      </c>
      <c r="T64" s="3">
        <v>0.27</v>
      </c>
      <c r="U64" s="26">
        <f t="shared" si="49"/>
        <v>0.221474264072276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0.357174490617791</v>
      </c>
      <c r="AC64" s="29">
        <f t="shared" si="51"/>
        <v>9.024625</v>
      </c>
      <c r="AD64" s="1">
        <f t="shared" si="52"/>
        <v>0.45</v>
      </c>
      <c r="AE64" s="30">
        <f t="shared" si="53"/>
        <v>769.933404050671</v>
      </c>
      <c r="AF64" s="1">
        <f t="shared" si="54"/>
        <v>24817770.3168354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="1" customFormat="1" spans="1:78">
      <c r="A65" s="13"/>
      <c r="B65" s="13"/>
      <c r="C65" s="16">
        <v>7</v>
      </c>
      <c r="D65" s="19">
        <v>26.2237287654839</v>
      </c>
      <c r="E65" s="20">
        <f t="shared" si="55"/>
        <v>24.1694438806667</v>
      </c>
      <c r="F65" s="16" t="s">
        <v>73</v>
      </c>
      <c r="G65" s="13">
        <v>8</v>
      </c>
      <c r="H65" s="18">
        <f t="shared" si="40"/>
        <v>26.2237287654839</v>
      </c>
      <c r="I65" s="18">
        <f t="shared" si="41"/>
        <v>299.373728765484</v>
      </c>
      <c r="J65" s="18">
        <f t="shared" si="42"/>
        <v>0.395611863591018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6.76317032824379</v>
      </c>
      <c r="P65" s="18">
        <f t="shared" si="45"/>
        <v>2.67559041734</v>
      </c>
      <c r="Q65" s="24">
        <f t="shared" si="46"/>
        <v>1.204015687803</v>
      </c>
      <c r="R65" s="18">
        <f t="shared" si="47"/>
        <v>1.0964919375</v>
      </c>
      <c r="S65" s="25">
        <f t="shared" si="48"/>
        <v>1.09806159683048</v>
      </c>
      <c r="T65" s="3">
        <v>0.27</v>
      </c>
      <c r="U65" s="26">
        <f t="shared" si="49"/>
        <v>0.296476631144231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0.379787704289986</v>
      </c>
      <c r="AC65" s="29">
        <f t="shared" si="51"/>
        <v>9.024625</v>
      </c>
      <c r="AD65" s="1">
        <f t="shared" si="52"/>
        <v>0.45</v>
      </c>
      <c r="AE65" s="30">
        <f t="shared" si="53"/>
        <v>769.933404050671</v>
      </c>
      <c r="AF65" s="1">
        <f t="shared" si="54"/>
        <v>26389017.8660973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="1" customFormat="1" spans="1:78">
      <c r="A66" s="13"/>
      <c r="B66" s="13"/>
      <c r="C66" s="16">
        <v>8</v>
      </c>
      <c r="D66" s="19">
        <v>25.4392565616129</v>
      </c>
      <c r="E66" s="20">
        <f t="shared" si="55"/>
        <v>26.2237287654839</v>
      </c>
      <c r="F66" s="16" t="s">
        <v>73</v>
      </c>
      <c r="G66" s="13">
        <v>9</v>
      </c>
      <c r="H66" s="18">
        <f t="shared" si="40"/>
        <v>25.4392565616129</v>
      </c>
      <c r="I66" s="18">
        <f t="shared" si="41"/>
        <v>298.589256561613</v>
      </c>
      <c r="J66" s="18">
        <f t="shared" si="42"/>
        <v>0.363211347026813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6.52422866090379</v>
      </c>
      <c r="P66" s="18">
        <f t="shared" si="45"/>
        <v>2.3696738802378</v>
      </c>
      <c r="Q66" s="24">
        <f t="shared" si="46"/>
        <v>1.06635324610701</v>
      </c>
      <c r="R66" s="18">
        <f t="shared" si="47"/>
        <v>1.0964919375</v>
      </c>
      <c r="S66" s="25">
        <f t="shared" si="48"/>
        <v>0.97251353123334</v>
      </c>
      <c r="T66" s="3">
        <v>0.27</v>
      </c>
      <c r="U66" s="26">
        <f t="shared" si="49"/>
        <v>0.262578653433002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0.36956746401005</v>
      </c>
      <c r="AC66" s="29">
        <f t="shared" si="51"/>
        <v>9.024625</v>
      </c>
      <c r="AD66" s="1">
        <f t="shared" si="52"/>
        <v>0.45</v>
      </c>
      <c r="AE66" s="30">
        <f t="shared" si="53"/>
        <v>769.933404050671</v>
      </c>
      <c r="AF66" s="1">
        <f t="shared" si="54"/>
        <v>25678878.7533863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="1" customFormat="1" spans="1:78">
      <c r="A67" s="13"/>
      <c r="B67" s="13"/>
      <c r="C67" s="16">
        <v>9</v>
      </c>
      <c r="D67" s="19">
        <v>21.5544081566667</v>
      </c>
      <c r="E67" s="20">
        <f t="shared" si="55"/>
        <v>25.4392565616129</v>
      </c>
      <c r="F67" s="16" t="s">
        <v>73</v>
      </c>
      <c r="G67" s="13">
        <v>10</v>
      </c>
      <c r="H67" s="18">
        <f t="shared" si="40"/>
        <v>21.5544081566667</v>
      </c>
      <c r="I67" s="18">
        <f t="shared" si="41"/>
        <v>294.704408156667</v>
      </c>
      <c r="J67" s="18">
        <f t="shared" si="42"/>
        <v>0.236304897882701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6.59120353066598</v>
      </c>
      <c r="P67" s="18">
        <f t="shared" si="45"/>
        <v>1.55753367723812</v>
      </c>
      <c r="Q67" s="24">
        <f t="shared" si="46"/>
        <v>0.700890154757155</v>
      </c>
      <c r="R67" s="18">
        <f t="shared" si="47"/>
        <v>1.0964919375</v>
      </c>
      <c r="S67" s="25">
        <f t="shared" si="48"/>
        <v>0.639211407568745</v>
      </c>
      <c r="T67" s="3">
        <v>0.27</v>
      </c>
      <c r="U67" s="26">
        <f t="shared" si="49"/>
        <v>0.172587080043561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0.327235004633134</v>
      </c>
      <c r="AC67" s="29">
        <f t="shared" si="51"/>
        <v>9.024625</v>
      </c>
      <c r="AD67" s="1">
        <f t="shared" si="52"/>
        <v>0.45</v>
      </c>
      <c r="AE67" s="30">
        <f t="shared" si="53"/>
        <v>769.933404050671</v>
      </c>
      <c r="AF67" s="1">
        <f t="shared" si="54"/>
        <v>22737466.9746618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="1" customFormat="1" spans="1:78">
      <c r="A68" s="13"/>
      <c r="B68" s="13"/>
      <c r="C68" s="16">
        <v>10</v>
      </c>
      <c r="D68" s="19">
        <v>16.2730593790323</v>
      </c>
      <c r="E68" s="20">
        <f t="shared" si="55"/>
        <v>21.5544081566667</v>
      </c>
      <c r="F68" s="16" t="s">
        <v>73</v>
      </c>
      <c r="G68" s="13">
        <v>11</v>
      </c>
      <c r="H68" s="18">
        <f t="shared" si="40"/>
        <v>16.2730593790323</v>
      </c>
      <c r="I68" s="18">
        <f t="shared" si="41"/>
        <v>289.423059379032</v>
      </c>
      <c r="J68" s="18">
        <f t="shared" si="42"/>
        <v>0.129312126140506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4.78198636075647</v>
      </c>
      <c r="O68" s="18">
        <f t="shared" si="56"/>
        <v>2.68833224267139</v>
      </c>
      <c r="P68" s="18">
        <f t="shared" si="45"/>
        <v>0.347633958071912</v>
      </c>
      <c r="Q68" s="24">
        <f t="shared" si="46"/>
        <v>0.156435281132361</v>
      </c>
      <c r="R68" s="18">
        <f t="shared" si="47"/>
        <v>1.0964919375</v>
      </c>
      <c r="S68" s="25">
        <f t="shared" si="48"/>
        <v>0.142668884085945</v>
      </c>
      <c r="T68" s="3">
        <v>0.27</v>
      </c>
      <c r="U68" s="26">
        <f t="shared" si="49"/>
        <v>0.0385205987032051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0.286813960509016</v>
      </c>
      <c r="AC68" s="29">
        <f t="shared" si="51"/>
        <v>9.024625</v>
      </c>
      <c r="AD68" s="1">
        <f t="shared" si="52"/>
        <v>0.45</v>
      </c>
      <c r="AE68" s="30">
        <f t="shared" si="53"/>
        <v>769.933404050671</v>
      </c>
      <c r="AF68" s="1">
        <f t="shared" si="54"/>
        <v>19928867.213509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="1" customFormat="1" spans="1:78">
      <c r="A69" s="13"/>
      <c r="B69" s="13"/>
      <c r="C69" s="16">
        <v>11</v>
      </c>
      <c r="D69" s="19">
        <v>6.81168241946667</v>
      </c>
      <c r="E69" s="20">
        <f t="shared" si="55"/>
        <v>16.2730593790323</v>
      </c>
      <c r="F69" s="16" t="s">
        <v>75</v>
      </c>
      <c r="G69" s="13">
        <v>12</v>
      </c>
      <c r="H69" s="18">
        <f t="shared" si="40"/>
        <v>6.81168241946667</v>
      </c>
      <c r="I69" s="18">
        <f t="shared" si="41"/>
        <v>279.961682419467</v>
      </c>
      <c r="J69" s="18">
        <f t="shared" si="42"/>
        <v>0.0414831311489378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4.77734703459948</v>
      </c>
      <c r="P69" s="18">
        <f t="shared" si="45"/>
        <v>0.198179313580279</v>
      </c>
      <c r="Q69" s="24">
        <f t="shared" si="46"/>
        <v>0.0891806911111257</v>
      </c>
      <c r="R69" s="18">
        <f t="shared" si="47"/>
        <v>1.0964919375</v>
      </c>
      <c r="S69" s="25">
        <f t="shared" si="48"/>
        <v>0.0813327376710654</v>
      </c>
      <c r="T69" s="3">
        <v>0.27</v>
      </c>
      <c r="U69" s="26">
        <f t="shared" si="49"/>
        <v>0.0219598391711876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0.233020891510113</v>
      </c>
      <c r="AC69" s="29">
        <f t="shared" si="51"/>
        <v>9.024625</v>
      </c>
      <c r="AD69" s="1">
        <f t="shared" si="52"/>
        <v>0.45</v>
      </c>
      <c r="AE69" s="30">
        <f t="shared" si="53"/>
        <v>769.933404050671</v>
      </c>
      <c r="AF69" s="1">
        <f t="shared" si="54"/>
        <v>16191130.9918003</v>
      </c>
      <c r="AG69" s="1">
        <f>SUM(AF58:AF69)</f>
        <v>242531640.564305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="1" customFormat="1" spans="1:46">
      <c r="A70" s="13"/>
      <c r="B70" s="13"/>
      <c r="C70" s="16">
        <v>12</v>
      </c>
      <c r="D70" s="19">
        <v>3.42977567806452</v>
      </c>
      <c r="E70" s="20">
        <f t="shared" si="55"/>
        <v>6.81168241946667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2</v>
      </c>
      <c r="E74" s="16"/>
      <c r="F74" s="16"/>
      <c r="G74" s="13">
        <v>1</v>
      </c>
      <c r="H74" s="18">
        <f t="shared" ref="H74:H85" si="57">E75</f>
        <v>2</v>
      </c>
      <c r="I74" s="18">
        <f t="shared" ref="I74:I85" si="58">H74+273.15</f>
        <v>275.15</v>
      </c>
      <c r="J74" s="18">
        <f t="shared" ref="J74:J85" si="59">EXP(($C$16*(I74-$C$14))/($C$17*I74*$C$14))</f>
        <v>0.0225805608773668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0.0117694399405011</v>
      </c>
      <c r="Q74" s="24">
        <f t="shared" ref="Q74:Q85" si="63">P74*$B$76</f>
        <v>0.00306005438453029</v>
      </c>
      <c r="R74" s="18">
        <f t="shared" ref="R74:R85" si="64">L74*$B$76</f>
        <v>0.1355172</v>
      </c>
      <c r="S74" s="25">
        <f t="shared" ref="S74:S85" si="65">Q74/R74</f>
        <v>0.0225805608773668</v>
      </c>
      <c r="T74" s="3">
        <v>0.01</v>
      </c>
      <c r="U74" s="26">
        <f t="shared" ref="U74:U85" si="66">S74*T74</f>
        <v>0.000225805608773668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0.0101758056087737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1.06282686967055</v>
      </c>
      <c r="AX74" s="1">
        <f t="shared" ref="AX74:AX85" si="73">AW74*10000*AV74*0.67*AU74*AT74</f>
        <v>981.97526828084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2.89248490732258</v>
      </c>
      <c r="E75" s="20">
        <f t="shared" ref="E75:E86" si="74">D74</f>
        <v>2</v>
      </c>
      <c r="F75" s="16" t="s">
        <v>73</v>
      </c>
      <c r="G75" s="13">
        <v>2</v>
      </c>
      <c r="H75" s="18">
        <f t="shared" si="57"/>
        <v>2.89248490732258</v>
      </c>
      <c r="I75" s="18">
        <f t="shared" si="58"/>
        <v>276.042484907323</v>
      </c>
      <c r="J75" s="18">
        <f t="shared" si="59"/>
        <v>0.0253176377845377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1.0306705600595</v>
      </c>
      <c r="P75" s="18">
        <f t="shared" si="62"/>
        <v>0.026094143914773</v>
      </c>
      <c r="Q75" s="24">
        <f t="shared" si="63"/>
        <v>0.00678447741784098</v>
      </c>
      <c r="R75" s="18">
        <f t="shared" si="64"/>
        <v>0.1355172</v>
      </c>
      <c r="S75" s="25">
        <f t="shared" si="65"/>
        <v>0.0500635891078105</v>
      </c>
      <c r="T75" s="3">
        <v>0.01</v>
      </c>
      <c r="U75" s="26">
        <f t="shared" si="66"/>
        <v>0.000500635891078105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0.00599063589107811</v>
      </c>
      <c r="AU75" s="29">
        <f t="shared" si="70"/>
        <v>52.122</v>
      </c>
      <c r="AV75" s="1">
        <f t="shared" si="71"/>
        <v>0.26</v>
      </c>
      <c r="AW75" s="2">
        <f t="shared" si="72"/>
        <v>1.06282686967055</v>
      </c>
      <c r="AX75" s="1">
        <f t="shared" si="73"/>
        <v>578.102266541155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4.77820258521429</v>
      </c>
      <c r="E76" s="20">
        <f t="shared" si="74"/>
        <v>2.89248490732258</v>
      </c>
      <c r="F76" s="16" t="s">
        <v>73</v>
      </c>
      <c r="G76" s="13">
        <v>3</v>
      </c>
      <c r="H76" s="18">
        <f t="shared" si="57"/>
        <v>4.77820258521429</v>
      </c>
      <c r="I76" s="18">
        <f t="shared" si="58"/>
        <v>277.928202585214</v>
      </c>
      <c r="J76" s="18">
        <f t="shared" si="59"/>
        <v>0.0321632339162689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1.52579641614473</v>
      </c>
      <c r="P76" s="18">
        <f t="shared" si="62"/>
        <v>0.0490745470410676</v>
      </c>
      <c r="Q76" s="24">
        <f t="shared" si="63"/>
        <v>0.0127593822306776</v>
      </c>
      <c r="R76" s="18">
        <f t="shared" si="64"/>
        <v>0.1355172</v>
      </c>
      <c r="S76" s="25">
        <f t="shared" si="65"/>
        <v>0.0941532309601849</v>
      </c>
      <c r="T76" s="3">
        <v>0.01</v>
      </c>
      <c r="U76" s="26">
        <f t="shared" si="66"/>
        <v>0.000941532309601849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0.00643153230960185</v>
      </c>
      <c r="AU76" s="29">
        <f t="shared" si="70"/>
        <v>52.122</v>
      </c>
      <c r="AV76" s="1">
        <f t="shared" si="71"/>
        <v>0.26</v>
      </c>
      <c r="AW76" s="2">
        <f t="shared" si="72"/>
        <v>1.06282686967055</v>
      </c>
      <c r="AX76" s="1">
        <f t="shared" si="73"/>
        <v>620.649205379159</v>
      </c>
    </row>
    <row r="77" s="1" customFormat="1" spans="1:50">
      <c r="A77" s="13"/>
      <c r="B77" s="13"/>
      <c r="C77" s="16">
        <v>3</v>
      </c>
      <c r="D77" s="19">
        <v>10.2753161770323</v>
      </c>
      <c r="E77" s="20">
        <f t="shared" si="74"/>
        <v>4.77820258521429</v>
      </c>
      <c r="F77" s="16" t="s">
        <v>73</v>
      </c>
      <c r="G77" s="13">
        <v>4</v>
      </c>
      <c r="H77" s="18">
        <f t="shared" si="57"/>
        <v>10.2753161770323</v>
      </c>
      <c r="I77" s="18">
        <f t="shared" si="58"/>
        <v>283.425316177032</v>
      </c>
      <c r="J77" s="18">
        <f t="shared" si="59"/>
        <v>0.0634535390139367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1.99794186910366</v>
      </c>
      <c r="P77" s="18">
        <f t="shared" si="62"/>
        <v>0.126776482338747</v>
      </c>
      <c r="Q77" s="24">
        <f t="shared" si="63"/>
        <v>0.0329618854080741</v>
      </c>
      <c r="R77" s="18">
        <f t="shared" si="64"/>
        <v>0.1355172</v>
      </c>
      <c r="S77" s="25">
        <f t="shared" si="65"/>
        <v>0.243230271936508</v>
      </c>
      <c r="T77" s="3">
        <v>0.01</v>
      </c>
      <c r="U77" s="26">
        <f t="shared" si="66"/>
        <v>0.00243230271936508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0.00792230271936508</v>
      </c>
      <c r="AU77" s="29">
        <f t="shared" si="70"/>
        <v>52.122</v>
      </c>
      <c r="AV77" s="1">
        <f t="shared" si="71"/>
        <v>0.26</v>
      </c>
      <c r="AW77" s="2">
        <f t="shared" si="72"/>
        <v>1.06282686967055</v>
      </c>
      <c r="AX77" s="1">
        <f t="shared" si="73"/>
        <v>764.510018896488</v>
      </c>
    </row>
    <row r="78" s="1" customFormat="1" spans="1:50">
      <c r="A78" s="13"/>
      <c r="B78" s="13"/>
      <c r="C78" s="16">
        <v>4</v>
      </c>
      <c r="D78" s="19">
        <v>15.0020065486333</v>
      </c>
      <c r="E78" s="20">
        <f t="shared" si="74"/>
        <v>10.2753161770323</v>
      </c>
      <c r="F78" s="16" t="s">
        <v>73</v>
      </c>
      <c r="G78" s="13">
        <v>5</v>
      </c>
      <c r="H78" s="18">
        <f t="shared" si="57"/>
        <v>15.0020065486333</v>
      </c>
      <c r="I78" s="18">
        <f t="shared" si="58"/>
        <v>288.152006548633</v>
      </c>
      <c r="J78" s="18">
        <f t="shared" si="59"/>
        <v>0.111478555653933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1.77760711742667</v>
      </c>
      <c r="O78" s="18">
        <f t="shared" si="75"/>
        <v>0.614778269338246</v>
      </c>
      <c r="P78" s="18">
        <f t="shared" si="62"/>
        <v>0.0685345935132522</v>
      </c>
      <c r="Q78" s="24">
        <f t="shared" si="63"/>
        <v>0.0178189943134456</v>
      </c>
      <c r="R78" s="18">
        <f t="shared" si="64"/>
        <v>0.1355172</v>
      </c>
      <c r="S78" s="25">
        <f t="shared" si="65"/>
        <v>0.131488802258647</v>
      </c>
      <c r="T78" s="3">
        <v>0.01</v>
      </c>
      <c r="U78" s="26">
        <f t="shared" si="66"/>
        <v>0.00131488802258647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0.0112648880225865</v>
      </c>
      <c r="AU78" s="29">
        <f t="shared" si="70"/>
        <v>52.122</v>
      </c>
      <c r="AV78" s="1">
        <f t="shared" si="71"/>
        <v>0.26</v>
      </c>
      <c r="AW78" s="2">
        <f t="shared" si="72"/>
        <v>1.06282686967055</v>
      </c>
      <c r="AX78" s="1">
        <f t="shared" si="73"/>
        <v>1087.07279437368</v>
      </c>
    </row>
    <row r="79" s="1" customFormat="1" spans="1:50">
      <c r="A79" s="13"/>
      <c r="B79" s="13"/>
      <c r="C79" s="16">
        <v>5</v>
      </c>
      <c r="D79" s="19">
        <v>20.9489404229032</v>
      </c>
      <c r="E79" s="20">
        <f t="shared" si="74"/>
        <v>15.0020065486333</v>
      </c>
      <c r="F79" s="16" t="s">
        <v>75</v>
      </c>
      <c r="G79" s="13">
        <v>6</v>
      </c>
      <c r="H79" s="18">
        <f t="shared" si="57"/>
        <v>20.9489404229032</v>
      </c>
      <c r="I79" s="18">
        <f t="shared" si="58"/>
        <v>294.098940422903</v>
      </c>
      <c r="J79" s="18">
        <f t="shared" si="59"/>
        <v>0.220766254511498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1.06746367582499</v>
      </c>
      <c r="P79" s="18">
        <f t="shared" si="62"/>
        <v>0.23565995753896</v>
      </c>
      <c r="Q79" s="24">
        <f t="shared" si="63"/>
        <v>0.0612715889601295</v>
      </c>
      <c r="R79" s="18">
        <f t="shared" si="64"/>
        <v>0.1355172</v>
      </c>
      <c r="S79" s="25">
        <f t="shared" si="65"/>
        <v>0.452131456081807</v>
      </c>
      <c r="T79" s="3">
        <v>0.01</v>
      </c>
      <c r="U79" s="26">
        <f t="shared" si="66"/>
        <v>0.00452131456081807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0.0144713145608181</v>
      </c>
      <c r="AU79" s="29">
        <f t="shared" si="70"/>
        <v>52.122</v>
      </c>
      <c r="AV79" s="1">
        <f t="shared" si="71"/>
        <v>0.26</v>
      </c>
      <c r="AW79" s="2">
        <f t="shared" si="72"/>
        <v>1.06282686967055</v>
      </c>
      <c r="AX79" s="1">
        <f t="shared" si="73"/>
        <v>1396.49611486125</v>
      </c>
    </row>
    <row r="80" s="1" customFormat="1" spans="1:50">
      <c r="A80" s="13"/>
      <c r="B80" s="13"/>
      <c r="C80" s="16">
        <v>6</v>
      </c>
      <c r="D80" s="19">
        <v>24.1694438806667</v>
      </c>
      <c r="E80" s="20">
        <f t="shared" si="74"/>
        <v>20.9489404229032</v>
      </c>
      <c r="F80" s="16" t="s">
        <v>73</v>
      </c>
      <c r="G80" s="13">
        <v>7</v>
      </c>
      <c r="H80" s="18">
        <f t="shared" si="57"/>
        <v>24.1694438806667</v>
      </c>
      <c r="I80" s="18">
        <f t="shared" si="58"/>
        <v>297.319443880667</v>
      </c>
      <c r="J80" s="18">
        <f t="shared" si="59"/>
        <v>0.315991328819679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1.35302371828603</v>
      </c>
      <c r="P80" s="18">
        <f t="shared" si="62"/>
        <v>0.427543762665747</v>
      </c>
      <c r="Q80" s="24">
        <f t="shared" si="63"/>
        <v>0.111161378293094</v>
      </c>
      <c r="R80" s="18">
        <f t="shared" si="64"/>
        <v>0.1355172</v>
      </c>
      <c r="S80" s="25">
        <f t="shared" si="65"/>
        <v>0.82027505211954</v>
      </c>
      <c r="T80" s="3">
        <v>0.01</v>
      </c>
      <c r="U80" s="26">
        <f t="shared" si="66"/>
        <v>0.0082027505211954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0.0231027505211954</v>
      </c>
      <c r="AU80" s="29">
        <f t="shared" si="70"/>
        <v>52.122</v>
      </c>
      <c r="AV80" s="1">
        <f t="shared" si="71"/>
        <v>0.26</v>
      </c>
      <c r="AW80" s="2">
        <f t="shared" si="72"/>
        <v>1.06282686967055</v>
      </c>
      <c r="AX80" s="1">
        <f t="shared" si="73"/>
        <v>2229.43819028105</v>
      </c>
    </row>
    <row r="81" s="1" customFormat="1" spans="1:50">
      <c r="A81" s="13"/>
      <c r="B81" s="13"/>
      <c r="C81" s="16">
        <v>7</v>
      </c>
      <c r="D81" s="19">
        <v>26.2237287654839</v>
      </c>
      <c r="E81" s="20">
        <f t="shared" si="74"/>
        <v>24.1694438806667</v>
      </c>
      <c r="F81" s="16" t="s">
        <v>73</v>
      </c>
      <c r="G81" s="13">
        <v>8</v>
      </c>
      <c r="H81" s="18">
        <f t="shared" si="57"/>
        <v>26.2237287654839</v>
      </c>
      <c r="I81" s="18">
        <f t="shared" si="58"/>
        <v>299.373728765484</v>
      </c>
      <c r="J81" s="18">
        <f t="shared" si="59"/>
        <v>0.395611863591018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1.44669995562029</v>
      </c>
      <c r="P81" s="18">
        <f t="shared" si="62"/>
        <v>0.572331665499985</v>
      </c>
      <c r="Q81" s="24">
        <f t="shared" si="63"/>
        <v>0.148806233029996</v>
      </c>
      <c r="R81" s="18">
        <f t="shared" si="64"/>
        <v>0.1355172</v>
      </c>
      <c r="S81" s="25">
        <f t="shared" si="65"/>
        <v>1.09806159683048</v>
      </c>
      <c r="T81" s="3">
        <v>0.01</v>
      </c>
      <c r="U81" s="26">
        <f t="shared" si="66"/>
        <v>0.0109806159683048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0.0258806159683048</v>
      </c>
      <c r="AU81" s="29">
        <f t="shared" si="70"/>
        <v>52.122</v>
      </c>
      <c r="AV81" s="1">
        <f t="shared" si="71"/>
        <v>0.26</v>
      </c>
      <c r="AW81" s="2">
        <f t="shared" si="72"/>
        <v>1.06282686967055</v>
      </c>
      <c r="AX81" s="1">
        <f t="shared" si="73"/>
        <v>2497.50494317986</v>
      </c>
    </row>
    <row r="82" s="1" customFormat="1" spans="1:50">
      <c r="A82" s="13"/>
      <c r="B82" s="13"/>
      <c r="C82" s="16">
        <v>8</v>
      </c>
      <c r="D82" s="19">
        <v>25.4392565616129</v>
      </c>
      <c r="E82" s="20">
        <f t="shared" si="74"/>
        <v>26.2237287654839</v>
      </c>
      <c r="F82" s="16" t="s">
        <v>73</v>
      </c>
      <c r="G82" s="13">
        <v>9</v>
      </c>
      <c r="H82" s="18">
        <f t="shared" si="57"/>
        <v>25.4392565616129</v>
      </c>
      <c r="I82" s="18">
        <f t="shared" si="58"/>
        <v>298.589256561613</v>
      </c>
      <c r="J82" s="18">
        <f t="shared" si="59"/>
        <v>0.363211347026813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1.3955882901203</v>
      </c>
      <c r="P82" s="18">
        <f t="shared" si="62"/>
        <v>0.506893502749442</v>
      </c>
      <c r="Q82" s="24">
        <f t="shared" si="63"/>
        <v>0.131792310714855</v>
      </c>
      <c r="R82" s="18">
        <f t="shared" si="64"/>
        <v>0.1355172</v>
      </c>
      <c r="S82" s="25">
        <f t="shared" si="65"/>
        <v>0.97251353123334</v>
      </c>
      <c r="T82" s="3">
        <v>0.01</v>
      </c>
      <c r="U82" s="26">
        <f t="shared" si="66"/>
        <v>0.0097251353123334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0.0246251353123334</v>
      </c>
      <c r="AU82" s="29">
        <f t="shared" si="70"/>
        <v>52.122</v>
      </c>
      <c r="AV82" s="1">
        <f t="shared" si="71"/>
        <v>0.26</v>
      </c>
      <c r="AW82" s="2">
        <f t="shared" si="72"/>
        <v>1.06282686967055</v>
      </c>
      <c r="AX82" s="1">
        <f t="shared" si="73"/>
        <v>2376.34982275322</v>
      </c>
    </row>
    <row r="83" s="1" customFormat="1" spans="1:50">
      <c r="A83" s="13"/>
      <c r="B83" s="13"/>
      <c r="C83" s="16">
        <v>9</v>
      </c>
      <c r="D83" s="19">
        <v>21.5544081566667</v>
      </c>
      <c r="E83" s="20">
        <f t="shared" si="74"/>
        <v>25.4392565616129</v>
      </c>
      <c r="F83" s="16" t="s">
        <v>73</v>
      </c>
      <c r="G83" s="13">
        <v>10</v>
      </c>
      <c r="H83" s="18">
        <f t="shared" si="57"/>
        <v>21.5544081566667</v>
      </c>
      <c r="I83" s="18">
        <f t="shared" si="58"/>
        <v>294.704408156667</v>
      </c>
      <c r="J83" s="18">
        <f t="shared" si="59"/>
        <v>0.236304897882701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1.40991478737086</v>
      </c>
      <c r="P83" s="18">
        <f t="shared" si="62"/>
        <v>0.333169769852981</v>
      </c>
      <c r="Q83" s="24">
        <f t="shared" si="63"/>
        <v>0.0866241401617751</v>
      </c>
      <c r="R83" s="18">
        <f t="shared" si="64"/>
        <v>0.1355172</v>
      </c>
      <c r="S83" s="25">
        <f t="shared" si="65"/>
        <v>0.639211407568745</v>
      </c>
      <c r="T83" s="3">
        <v>0.01</v>
      </c>
      <c r="U83" s="26">
        <f t="shared" si="66"/>
        <v>0.00639211407568745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0.0163421140756875</v>
      </c>
      <c r="AU83" s="29">
        <f t="shared" si="70"/>
        <v>52.122</v>
      </c>
      <c r="AV83" s="1">
        <f t="shared" si="71"/>
        <v>0.26</v>
      </c>
      <c r="AW83" s="2">
        <f t="shared" si="72"/>
        <v>1.06282686967055</v>
      </c>
      <c r="AX83" s="1">
        <f t="shared" si="73"/>
        <v>1577.03011149436</v>
      </c>
    </row>
    <row r="84" s="1" customFormat="1" spans="1:50">
      <c r="A84" s="13"/>
      <c r="B84" s="13"/>
      <c r="C84" s="16">
        <v>10</v>
      </c>
      <c r="D84" s="19">
        <v>16.2730593790323</v>
      </c>
      <c r="E84" s="20">
        <f t="shared" si="74"/>
        <v>21.5544081566667</v>
      </c>
      <c r="F84" s="16" t="s">
        <v>73</v>
      </c>
      <c r="G84" s="13">
        <v>11</v>
      </c>
      <c r="H84" s="18">
        <f t="shared" si="57"/>
        <v>16.2730593790323</v>
      </c>
      <c r="I84" s="18">
        <f t="shared" si="58"/>
        <v>289.423059379032</v>
      </c>
      <c r="J84" s="18">
        <f t="shared" si="59"/>
        <v>0.129312126140506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1.02290776664199</v>
      </c>
      <c r="O84" s="18">
        <f t="shared" si="75"/>
        <v>0.575057250875894</v>
      </c>
      <c r="P84" s="18">
        <f t="shared" si="62"/>
        <v>0.0743618757632762</v>
      </c>
      <c r="Q84" s="24">
        <f t="shared" si="63"/>
        <v>0.0193340876984518</v>
      </c>
      <c r="R84" s="18">
        <f t="shared" si="64"/>
        <v>0.1355172</v>
      </c>
      <c r="S84" s="25">
        <f t="shared" si="65"/>
        <v>0.142668884085945</v>
      </c>
      <c r="T84" s="3">
        <v>0.01</v>
      </c>
      <c r="U84" s="26">
        <f t="shared" si="66"/>
        <v>0.00142668884085945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0.0113766888408594</v>
      </c>
      <c r="AU84" s="29">
        <f t="shared" si="70"/>
        <v>52.122</v>
      </c>
      <c r="AV84" s="1">
        <f t="shared" si="71"/>
        <v>0.26</v>
      </c>
      <c r="AW84" s="2">
        <f t="shared" si="72"/>
        <v>1.06282686967055</v>
      </c>
      <c r="AX84" s="1">
        <f t="shared" si="73"/>
        <v>1097.8616835033</v>
      </c>
    </row>
    <row r="85" s="1" customFormat="1" spans="1:51">
      <c r="A85" s="13"/>
      <c r="B85" s="13"/>
      <c r="C85" s="16">
        <v>11</v>
      </c>
      <c r="D85" s="19">
        <v>6.81168241946667</v>
      </c>
      <c r="E85" s="20">
        <f t="shared" si="74"/>
        <v>16.2730593790323</v>
      </c>
      <c r="F85" s="16" t="s">
        <v>75</v>
      </c>
      <c r="G85" s="13">
        <v>12</v>
      </c>
      <c r="H85" s="18">
        <f t="shared" si="57"/>
        <v>6.81168241946667</v>
      </c>
      <c r="I85" s="18">
        <f t="shared" si="58"/>
        <v>279.961682419467</v>
      </c>
      <c r="J85" s="18">
        <f t="shared" si="59"/>
        <v>0.0414831311489378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1.02191537511262</v>
      </c>
      <c r="P85" s="18">
        <f t="shared" si="62"/>
        <v>0.0423922495289127</v>
      </c>
      <c r="Q85" s="24">
        <f t="shared" si="63"/>
        <v>0.0110219848775173</v>
      </c>
      <c r="R85" s="18">
        <f t="shared" si="64"/>
        <v>0.1355172</v>
      </c>
      <c r="S85" s="25">
        <f t="shared" si="65"/>
        <v>0.0813327376710654</v>
      </c>
      <c r="T85" s="3">
        <v>0.01</v>
      </c>
      <c r="U85" s="26">
        <f t="shared" si="66"/>
        <v>0.000813327376710654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0.00630332737671065</v>
      </c>
      <c r="AU85" s="29">
        <f t="shared" si="70"/>
        <v>52.122</v>
      </c>
      <c r="AV85" s="1">
        <f t="shared" si="71"/>
        <v>0.26</v>
      </c>
      <c r="AW85" s="2">
        <f t="shared" si="72"/>
        <v>1.06282686967055</v>
      </c>
      <c r="AX85" s="1">
        <f t="shared" si="73"/>
        <v>608.277303024596</v>
      </c>
      <c r="AY85" s="1">
        <f>SUM(AX74:AX85)</f>
        <v>15815.267722569</v>
      </c>
    </row>
    <row r="86" s="1" customFormat="1" spans="1:46">
      <c r="A86" s="13"/>
      <c r="B86" s="13"/>
      <c r="C86" s="16">
        <v>12</v>
      </c>
      <c r="D86" s="19">
        <v>3.42977567806452</v>
      </c>
      <c r="E86" s="20">
        <f t="shared" si="74"/>
        <v>6.81168241946667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2</v>
      </c>
      <c r="E90" s="16"/>
      <c r="F90" s="16"/>
      <c r="G90" s="13">
        <v>1</v>
      </c>
      <c r="H90" s="18">
        <f t="shared" ref="H90:H101" si="76">E91</f>
        <v>2</v>
      </c>
      <c r="I90" s="18">
        <f t="shared" ref="I90:I101" si="77">H90+273.15</f>
        <v>275.15</v>
      </c>
      <c r="J90" s="18">
        <f t="shared" ref="J90:J101" si="78">EXP(($C$16*(I90-$C$14))/($C$17*I90*$C$14))</f>
        <v>0.0225805608773668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0.00642868568178633</v>
      </c>
      <c r="Q90" s="24">
        <f t="shared" ref="Q90:Q101" si="82">P90*$B$76</f>
        <v>0.00167145827726445</v>
      </c>
      <c r="R90" s="18">
        <f t="shared" ref="R90:R101" si="83">L90*$B$76</f>
        <v>0.074022</v>
      </c>
      <c r="S90" s="25">
        <f t="shared" ref="S90:S101" si="84">Q90/R90</f>
        <v>0.0225805608773668</v>
      </c>
      <c r="T90" s="3">
        <v>0.01</v>
      </c>
      <c r="U90" s="26">
        <f t="shared" ref="U90:U101" si="85">S90*T90</f>
        <v>0.000225805608773668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0.0101758056087737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2.3696</v>
      </c>
      <c r="AX90" s="1">
        <f t="shared" ref="AX90:AX101" si="92">AW90*10000*AV90*0.67*AU90*AT90</f>
        <v>1195.8575807213</v>
      </c>
      <c r="AZ90" s="2">
        <f t="shared" ref="AZ90:AZ101" si="93">$E$10</f>
        <v>0.383263175289087</v>
      </c>
      <c r="BA90" s="1">
        <f t="shared" ref="BA90:BA101" si="94">AZ90*10000*AV90*0.67*AU90*AT90</f>
        <v>193.420059748806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2.89248490732258</v>
      </c>
      <c r="E91" s="20">
        <f t="shared" ref="E91:E102" si="95">D90</f>
        <v>2</v>
      </c>
      <c r="F91" s="16" t="s">
        <v>73</v>
      </c>
      <c r="G91" s="13">
        <v>2</v>
      </c>
      <c r="H91" s="18">
        <f t="shared" si="76"/>
        <v>2.89248490732258</v>
      </c>
      <c r="I91" s="18">
        <f t="shared" si="77"/>
        <v>276.042484907323</v>
      </c>
      <c r="J91" s="18">
        <f t="shared" si="78"/>
        <v>0.0253176377845377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0.562971314318214</v>
      </c>
      <c r="P91" s="18">
        <f t="shared" si="81"/>
        <v>0.0142531038189937</v>
      </c>
      <c r="Q91" s="24">
        <f t="shared" si="82"/>
        <v>0.00370580699293835</v>
      </c>
      <c r="R91" s="18">
        <f t="shared" si="83"/>
        <v>0.074022</v>
      </c>
      <c r="S91" s="25">
        <f t="shared" si="84"/>
        <v>0.0500635891078105</v>
      </c>
      <c r="T91" s="3">
        <v>0.01</v>
      </c>
      <c r="U91" s="26">
        <f t="shared" si="85"/>
        <v>0.000500635891078105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0.00599063589107811</v>
      </c>
      <c r="AU91" s="29">
        <f t="shared" si="89"/>
        <v>28.47</v>
      </c>
      <c r="AV91" s="1">
        <f t="shared" si="90"/>
        <v>0.26</v>
      </c>
      <c r="AW91" s="2">
        <f t="shared" si="91"/>
        <v>2.3696</v>
      </c>
      <c r="AX91" s="1">
        <f t="shared" si="92"/>
        <v>704.017708191087</v>
      </c>
      <c r="AZ91" s="2">
        <f t="shared" si="93"/>
        <v>0.383263175289087</v>
      </c>
      <c r="BA91" s="1">
        <f t="shared" si="94"/>
        <v>113.869033719219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4.77820258521429</v>
      </c>
      <c r="E92" s="20">
        <f t="shared" si="95"/>
        <v>2.89248490732258</v>
      </c>
      <c r="F92" s="16" t="s">
        <v>73</v>
      </c>
      <c r="G92" s="13">
        <v>3</v>
      </c>
      <c r="H92" s="18">
        <f t="shared" si="76"/>
        <v>4.77820258521429</v>
      </c>
      <c r="I92" s="18">
        <f t="shared" si="77"/>
        <v>277.928202585214</v>
      </c>
      <c r="J92" s="18">
        <f t="shared" si="78"/>
        <v>0.0321632339162689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0.83341821049922</v>
      </c>
      <c r="P92" s="18">
        <f t="shared" si="81"/>
        <v>0.0268054248543646</v>
      </c>
      <c r="Q92" s="24">
        <f t="shared" si="82"/>
        <v>0.00696941046213481</v>
      </c>
      <c r="R92" s="18">
        <f t="shared" si="83"/>
        <v>0.074022</v>
      </c>
      <c r="S92" s="25">
        <f t="shared" si="84"/>
        <v>0.0941532309601849</v>
      </c>
      <c r="T92" s="3">
        <v>0.01</v>
      </c>
      <c r="U92" s="26">
        <f t="shared" si="85"/>
        <v>0.000941532309601849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0.00643153230960185</v>
      </c>
      <c r="AU92" s="29">
        <f t="shared" si="89"/>
        <v>28.47</v>
      </c>
      <c r="AV92" s="1">
        <f t="shared" si="90"/>
        <v>0.26</v>
      </c>
      <c r="AW92" s="2">
        <f t="shared" si="91"/>
        <v>2.3696</v>
      </c>
      <c r="AX92" s="1">
        <f t="shared" si="92"/>
        <v>755.83172122116</v>
      </c>
      <c r="AZ92" s="2">
        <f t="shared" si="93"/>
        <v>0.383263175289087</v>
      </c>
      <c r="BA92" s="1">
        <f t="shared" si="94"/>
        <v>122.249521210094</v>
      </c>
    </row>
    <row r="93" s="1" customFormat="1" spans="1:53">
      <c r="A93" s="13"/>
      <c r="B93" s="13"/>
      <c r="C93" s="16">
        <v>3</v>
      </c>
      <c r="D93" s="19">
        <v>10.2753161770323</v>
      </c>
      <c r="E93" s="20">
        <f t="shared" si="95"/>
        <v>4.77820258521429</v>
      </c>
      <c r="F93" s="16" t="s">
        <v>73</v>
      </c>
      <c r="G93" s="13">
        <v>4</v>
      </c>
      <c r="H93" s="18">
        <f t="shared" si="76"/>
        <v>10.2753161770323</v>
      </c>
      <c r="I93" s="18">
        <f t="shared" si="77"/>
        <v>283.425316177032</v>
      </c>
      <c r="J93" s="18">
        <f t="shared" si="78"/>
        <v>0.0634535390139367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1.09131278564486</v>
      </c>
      <c r="P93" s="18">
        <f t="shared" si="81"/>
        <v>0.0692476584203238</v>
      </c>
      <c r="Q93" s="24">
        <f t="shared" si="82"/>
        <v>0.0180043911892842</v>
      </c>
      <c r="R93" s="18">
        <f t="shared" si="83"/>
        <v>0.074022</v>
      </c>
      <c r="S93" s="25">
        <f t="shared" si="84"/>
        <v>0.243230271936508</v>
      </c>
      <c r="T93" s="3">
        <v>0.01</v>
      </c>
      <c r="U93" s="26">
        <f t="shared" si="85"/>
        <v>0.00243230271936508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0.00792230271936508</v>
      </c>
      <c r="AU93" s="29">
        <f t="shared" si="89"/>
        <v>28.47</v>
      </c>
      <c r="AV93" s="1">
        <f t="shared" si="90"/>
        <v>0.26</v>
      </c>
      <c r="AW93" s="2">
        <f t="shared" si="91"/>
        <v>2.3696</v>
      </c>
      <c r="AX93" s="1">
        <f t="shared" si="92"/>
        <v>931.026606439216</v>
      </c>
      <c r="AZ93" s="2">
        <f t="shared" si="93"/>
        <v>0.383263175289087</v>
      </c>
      <c r="BA93" s="1">
        <f t="shared" si="94"/>
        <v>150.585842953459</v>
      </c>
    </row>
    <row r="94" s="1" customFormat="1" spans="1:53">
      <c r="A94" s="13"/>
      <c r="B94" s="13"/>
      <c r="C94" s="16">
        <v>4</v>
      </c>
      <c r="D94" s="19">
        <v>15.0020065486333</v>
      </c>
      <c r="E94" s="20">
        <f t="shared" si="95"/>
        <v>10.2753161770323</v>
      </c>
      <c r="F94" s="16" t="s">
        <v>73</v>
      </c>
      <c r="G94" s="13">
        <v>5</v>
      </c>
      <c r="H94" s="18">
        <f t="shared" si="76"/>
        <v>15.0020065486333</v>
      </c>
      <c r="I94" s="18">
        <f t="shared" si="77"/>
        <v>288.152006548633</v>
      </c>
      <c r="J94" s="18">
        <f t="shared" si="78"/>
        <v>0.111478555653933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0.970961870863305</v>
      </c>
      <c r="O94" s="18">
        <f t="shared" si="96"/>
        <v>0.335803256361227</v>
      </c>
      <c r="P94" s="18">
        <f t="shared" si="81"/>
        <v>0.0374348620030369</v>
      </c>
      <c r="Q94" s="24">
        <f t="shared" si="82"/>
        <v>0.0097330641207896</v>
      </c>
      <c r="R94" s="18">
        <f t="shared" si="83"/>
        <v>0.074022</v>
      </c>
      <c r="S94" s="25">
        <f t="shared" si="84"/>
        <v>0.131488802258647</v>
      </c>
      <c r="T94" s="3">
        <v>0.01</v>
      </c>
      <c r="U94" s="26">
        <f t="shared" si="85"/>
        <v>0.00131488802258647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0.0112648880225865</v>
      </c>
      <c r="AU94" s="29">
        <f t="shared" si="89"/>
        <v>28.47</v>
      </c>
      <c r="AV94" s="1">
        <f t="shared" si="90"/>
        <v>0.26</v>
      </c>
      <c r="AW94" s="2">
        <f t="shared" si="91"/>
        <v>2.3696</v>
      </c>
      <c r="AX94" s="1">
        <f t="shared" si="92"/>
        <v>1323.84621480697</v>
      </c>
      <c r="AZ94" s="2">
        <f t="shared" si="93"/>
        <v>0.383263175289087</v>
      </c>
      <c r="BA94" s="1">
        <f t="shared" si="94"/>
        <v>214.12116132738</v>
      </c>
    </row>
    <row r="95" s="1" customFormat="1" spans="1:53">
      <c r="A95" s="13"/>
      <c r="B95" s="13"/>
      <c r="C95" s="16">
        <v>5</v>
      </c>
      <c r="D95" s="19">
        <v>20.9489404229032</v>
      </c>
      <c r="E95" s="20">
        <f t="shared" si="95"/>
        <v>15.0020065486333</v>
      </c>
      <c r="F95" s="16" t="s">
        <v>75</v>
      </c>
      <c r="G95" s="13">
        <v>6</v>
      </c>
      <c r="H95" s="18">
        <f t="shared" si="76"/>
        <v>20.9489404229032</v>
      </c>
      <c r="I95" s="18">
        <f t="shared" si="77"/>
        <v>294.098940422903</v>
      </c>
      <c r="J95" s="18">
        <f t="shared" si="78"/>
        <v>0.220766254511498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0.58306839435819</v>
      </c>
      <c r="P95" s="18">
        <f t="shared" si="81"/>
        <v>0.128721825546491</v>
      </c>
      <c r="Q95" s="24">
        <f t="shared" si="82"/>
        <v>0.0334676746420875</v>
      </c>
      <c r="R95" s="18">
        <f t="shared" si="83"/>
        <v>0.074022</v>
      </c>
      <c r="S95" s="25">
        <f t="shared" si="84"/>
        <v>0.452131456081807</v>
      </c>
      <c r="T95" s="3">
        <v>0.01</v>
      </c>
      <c r="U95" s="26">
        <f t="shared" si="85"/>
        <v>0.00452131456081807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0.0144713145608181</v>
      </c>
      <c r="AU95" s="29">
        <f t="shared" si="89"/>
        <v>28.47</v>
      </c>
      <c r="AV95" s="1">
        <f t="shared" si="90"/>
        <v>0.26</v>
      </c>
      <c r="AW95" s="2">
        <f t="shared" si="91"/>
        <v>2.3696</v>
      </c>
      <c r="AX95" s="1">
        <f t="shared" si="92"/>
        <v>1700.66448651847</v>
      </c>
      <c r="AZ95" s="2">
        <f t="shared" si="93"/>
        <v>0.383263175289087</v>
      </c>
      <c r="BA95" s="1">
        <f t="shared" si="94"/>
        <v>275.068396018084</v>
      </c>
    </row>
    <row r="96" s="1" customFormat="1" spans="1:53">
      <c r="A96" s="13"/>
      <c r="B96" s="13"/>
      <c r="C96" s="16">
        <v>6</v>
      </c>
      <c r="D96" s="19">
        <v>24.1694438806667</v>
      </c>
      <c r="E96" s="20">
        <f t="shared" si="95"/>
        <v>20.9489404229032</v>
      </c>
      <c r="F96" s="16" t="s">
        <v>73</v>
      </c>
      <c r="G96" s="13">
        <v>7</v>
      </c>
      <c r="H96" s="18">
        <f t="shared" si="76"/>
        <v>24.1694438806667</v>
      </c>
      <c r="I96" s="18">
        <f t="shared" si="77"/>
        <v>297.319443880667</v>
      </c>
      <c r="J96" s="18">
        <f t="shared" si="78"/>
        <v>0.315991328819679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0.739046568811699</v>
      </c>
      <c r="P96" s="18">
        <f t="shared" si="81"/>
        <v>0.233532307338433</v>
      </c>
      <c r="Q96" s="24">
        <f t="shared" si="82"/>
        <v>0.0607183999079926</v>
      </c>
      <c r="R96" s="18">
        <f t="shared" si="83"/>
        <v>0.074022</v>
      </c>
      <c r="S96" s="25">
        <f t="shared" si="84"/>
        <v>0.82027505211954</v>
      </c>
      <c r="T96" s="3">
        <v>0.01</v>
      </c>
      <c r="U96" s="26">
        <f t="shared" si="85"/>
        <v>0.0082027505211954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0.0231027505211954</v>
      </c>
      <c r="AU96" s="29">
        <f t="shared" si="89"/>
        <v>28.47</v>
      </c>
      <c r="AV96" s="1">
        <f t="shared" si="90"/>
        <v>0.26</v>
      </c>
      <c r="AW96" s="2">
        <f t="shared" si="91"/>
        <v>2.3696</v>
      </c>
      <c r="AX96" s="1">
        <f t="shared" si="92"/>
        <v>2715.02821579686</v>
      </c>
      <c r="AZ96" s="2">
        <f t="shared" si="93"/>
        <v>0.383263175289087</v>
      </c>
      <c r="BA96" s="1">
        <f t="shared" si="94"/>
        <v>439.133328403853</v>
      </c>
    </row>
    <row r="97" s="1" customFormat="1" spans="1:53">
      <c r="A97" s="13"/>
      <c r="B97" s="13"/>
      <c r="C97" s="16">
        <v>7</v>
      </c>
      <c r="D97" s="19">
        <v>26.2237287654839</v>
      </c>
      <c r="E97" s="20">
        <f t="shared" si="95"/>
        <v>24.1694438806667</v>
      </c>
      <c r="F97" s="16" t="s">
        <v>73</v>
      </c>
      <c r="G97" s="13">
        <v>8</v>
      </c>
      <c r="H97" s="18">
        <f t="shared" si="76"/>
        <v>26.2237287654839</v>
      </c>
      <c r="I97" s="18">
        <f t="shared" si="77"/>
        <v>299.373728765484</v>
      </c>
      <c r="J97" s="18">
        <f t="shared" si="78"/>
        <v>0.395611863591018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0.790214261473266</v>
      </c>
      <c r="P97" s="18">
        <f t="shared" si="81"/>
        <v>0.312618136617639</v>
      </c>
      <c r="Q97" s="24">
        <f t="shared" si="82"/>
        <v>0.081280715520586</v>
      </c>
      <c r="R97" s="18">
        <f t="shared" si="83"/>
        <v>0.074022</v>
      </c>
      <c r="S97" s="25">
        <f t="shared" si="84"/>
        <v>1.09806159683048</v>
      </c>
      <c r="T97" s="3">
        <v>0.01</v>
      </c>
      <c r="U97" s="26">
        <f t="shared" si="85"/>
        <v>0.0109806159683048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0.0258806159683048</v>
      </c>
      <c r="AU97" s="29">
        <f t="shared" si="89"/>
        <v>28.47</v>
      </c>
      <c r="AV97" s="1">
        <f t="shared" si="90"/>
        <v>0.26</v>
      </c>
      <c r="AW97" s="2">
        <f t="shared" si="91"/>
        <v>2.3696</v>
      </c>
      <c r="AX97" s="1">
        <f t="shared" si="92"/>
        <v>3041.48211840339</v>
      </c>
      <c r="AZ97" s="2">
        <f t="shared" si="93"/>
        <v>0.383263175289087</v>
      </c>
      <c r="BA97" s="1">
        <f t="shared" si="94"/>
        <v>491.934543502812</v>
      </c>
    </row>
    <row r="98" s="1" customFormat="1" spans="1:53">
      <c r="A98" s="13"/>
      <c r="B98" s="13"/>
      <c r="C98" s="16">
        <v>8</v>
      </c>
      <c r="D98" s="19">
        <v>25.4392565616129</v>
      </c>
      <c r="E98" s="20">
        <f t="shared" si="95"/>
        <v>26.2237287654839</v>
      </c>
      <c r="F98" s="16" t="s">
        <v>73</v>
      </c>
      <c r="G98" s="13">
        <v>9</v>
      </c>
      <c r="H98" s="18">
        <f t="shared" si="76"/>
        <v>25.4392565616129</v>
      </c>
      <c r="I98" s="18">
        <f t="shared" si="77"/>
        <v>298.589256561613</v>
      </c>
      <c r="J98" s="18">
        <f t="shared" si="78"/>
        <v>0.363211347026813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0.762296124855627</v>
      </c>
      <c r="P98" s="18">
        <f t="shared" si="81"/>
        <v>0.276874602342132</v>
      </c>
      <c r="Q98" s="24">
        <f t="shared" si="82"/>
        <v>0.0719873966089543</v>
      </c>
      <c r="R98" s="18">
        <f t="shared" si="83"/>
        <v>0.074022</v>
      </c>
      <c r="S98" s="25">
        <f t="shared" si="84"/>
        <v>0.97251353123334</v>
      </c>
      <c r="T98" s="3">
        <v>0.01</v>
      </c>
      <c r="U98" s="26">
        <f t="shared" si="85"/>
        <v>0.0097251353123334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0.0246251353123334</v>
      </c>
      <c r="AU98" s="29">
        <f t="shared" si="89"/>
        <v>28.47</v>
      </c>
      <c r="AV98" s="1">
        <f t="shared" si="90"/>
        <v>0.26</v>
      </c>
      <c r="AW98" s="2">
        <f t="shared" si="91"/>
        <v>2.3696</v>
      </c>
      <c r="AX98" s="1">
        <f t="shared" si="92"/>
        <v>2893.93841350027</v>
      </c>
      <c r="AZ98" s="2">
        <f t="shared" si="93"/>
        <v>0.383263175289087</v>
      </c>
      <c r="BA98" s="1">
        <f t="shared" si="94"/>
        <v>468.070571172003</v>
      </c>
    </row>
    <row r="99" s="1" customFormat="1" spans="1:53">
      <c r="A99" s="13"/>
      <c r="B99" s="13"/>
      <c r="C99" s="16">
        <v>9</v>
      </c>
      <c r="D99" s="19">
        <v>21.5544081566667</v>
      </c>
      <c r="E99" s="20">
        <f t="shared" si="95"/>
        <v>25.4392565616129</v>
      </c>
      <c r="F99" s="16" t="s">
        <v>73</v>
      </c>
      <c r="G99" s="13">
        <v>10</v>
      </c>
      <c r="H99" s="18">
        <f t="shared" si="76"/>
        <v>21.5544081566667</v>
      </c>
      <c r="I99" s="18">
        <f t="shared" si="77"/>
        <v>294.704408156667</v>
      </c>
      <c r="J99" s="18">
        <f t="shared" si="78"/>
        <v>0.236304897882701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0.770121522513495</v>
      </c>
      <c r="P99" s="18">
        <f t="shared" si="81"/>
        <v>0.181983487734822</v>
      </c>
      <c r="Q99" s="24">
        <f t="shared" si="82"/>
        <v>0.0473157068110536</v>
      </c>
      <c r="R99" s="18">
        <f t="shared" si="83"/>
        <v>0.074022</v>
      </c>
      <c r="S99" s="25">
        <f t="shared" si="84"/>
        <v>0.639211407568745</v>
      </c>
      <c r="T99" s="3">
        <v>0.01</v>
      </c>
      <c r="U99" s="26">
        <f t="shared" si="85"/>
        <v>0.00639211407568745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0.0163421140756875</v>
      </c>
      <c r="AU99" s="29">
        <f t="shared" si="89"/>
        <v>28.47</v>
      </c>
      <c r="AV99" s="1">
        <f t="shared" si="90"/>
        <v>0.26</v>
      </c>
      <c r="AW99" s="2">
        <f t="shared" si="91"/>
        <v>2.3696</v>
      </c>
      <c r="AX99" s="1">
        <f t="shared" si="92"/>
        <v>1920.52027660327</v>
      </c>
      <c r="AZ99" s="2">
        <f t="shared" si="93"/>
        <v>0.383263175289087</v>
      </c>
      <c r="BA99" s="1">
        <f t="shared" si="94"/>
        <v>310.628249247993</v>
      </c>
    </row>
    <row r="100" s="1" customFormat="1" spans="1:53">
      <c r="A100" s="13"/>
      <c r="B100" s="13"/>
      <c r="C100" s="16">
        <v>10</v>
      </c>
      <c r="D100" s="19">
        <v>16.2730593790323</v>
      </c>
      <c r="E100" s="20">
        <f t="shared" si="95"/>
        <v>21.5544081566667</v>
      </c>
      <c r="F100" s="16" t="s">
        <v>73</v>
      </c>
      <c r="G100" s="13">
        <v>11</v>
      </c>
      <c r="H100" s="18">
        <f t="shared" si="76"/>
        <v>16.2730593790323</v>
      </c>
      <c r="I100" s="18">
        <f t="shared" si="77"/>
        <v>289.423059379032</v>
      </c>
      <c r="J100" s="18">
        <f t="shared" si="78"/>
        <v>0.129312126140506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0.55873113303974</v>
      </c>
      <c r="O100" s="18">
        <f t="shared" si="96"/>
        <v>0.314106901738934</v>
      </c>
      <c r="P100" s="18">
        <f t="shared" si="81"/>
        <v>0.0406178312992685</v>
      </c>
      <c r="Q100" s="24">
        <f t="shared" si="82"/>
        <v>0.0105606361378098</v>
      </c>
      <c r="R100" s="18">
        <f t="shared" si="83"/>
        <v>0.074022</v>
      </c>
      <c r="S100" s="25">
        <f t="shared" si="84"/>
        <v>0.142668884085945</v>
      </c>
      <c r="T100" s="3">
        <v>0.01</v>
      </c>
      <c r="U100" s="26">
        <f t="shared" si="85"/>
        <v>0.00142668884085945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0.0113766888408594</v>
      </c>
      <c r="AU100" s="29">
        <f t="shared" si="89"/>
        <v>28.47</v>
      </c>
      <c r="AV100" s="1">
        <f t="shared" si="90"/>
        <v>0.26</v>
      </c>
      <c r="AW100" s="2">
        <f t="shared" si="91"/>
        <v>2.3696</v>
      </c>
      <c r="AX100" s="1">
        <f t="shared" si="92"/>
        <v>1336.98501297223</v>
      </c>
      <c r="AZ100" s="2">
        <f t="shared" si="93"/>
        <v>0.383263175289087</v>
      </c>
      <c r="BA100" s="1">
        <f t="shared" si="94"/>
        <v>216.246253116838</v>
      </c>
    </row>
    <row r="101" s="1" customFormat="1" spans="1:54">
      <c r="A101" s="13"/>
      <c r="B101" s="13"/>
      <c r="C101" s="16">
        <v>11</v>
      </c>
      <c r="D101" s="19">
        <v>6.81168241946667</v>
      </c>
      <c r="E101" s="20">
        <f t="shared" si="95"/>
        <v>16.2730593790323</v>
      </c>
      <c r="F101" s="16" t="s">
        <v>75</v>
      </c>
      <c r="G101" s="13">
        <v>12</v>
      </c>
      <c r="H101" s="18">
        <f t="shared" si="76"/>
        <v>6.81168241946667</v>
      </c>
      <c r="I101" s="18">
        <f t="shared" si="77"/>
        <v>279.961682419467</v>
      </c>
      <c r="J101" s="18">
        <f t="shared" si="78"/>
        <v>0.0414831311489378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0.558189070439665</v>
      </c>
      <c r="P101" s="18">
        <f t="shared" si="81"/>
        <v>0.0231554304149523</v>
      </c>
      <c r="Q101" s="24">
        <f t="shared" si="82"/>
        <v>0.0060204119078876</v>
      </c>
      <c r="R101" s="18">
        <f t="shared" si="83"/>
        <v>0.074022</v>
      </c>
      <c r="S101" s="25">
        <f t="shared" si="84"/>
        <v>0.0813327376710654</v>
      </c>
      <c r="T101" s="3">
        <v>0.01</v>
      </c>
      <c r="U101" s="26">
        <f t="shared" si="85"/>
        <v>0.000813327376710654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0.00630332737671065</v>
      </c>
      <c r="AU101" s="29">
        <f t="shared" si="89"/>
        <v>28.47</v>
      </c>
      <c r="AV101" s="1">
        <f t="shared" si="90"/>
        <v>0.26</v>
      </c>
      <c r="AW101" s="2">
        <f t="shared" si="91"/>
        <v>2.3696</v>
      </c>
      <c r="AX101" s="1">
        <f t="shared" si="92"/>
        <v>740.765116494394</v>
      </c>
      <c r="AY101" s="1">
        <f>SUM(AX90:AX101)</f>
        <v>19259.9634716686</v>
      </c>
      <c r="AZ101" s="2">
        <f t="shared" si="93"/>
        <v>0.383263175289087</v>
      </c>
      <c r="BA101" s="1">
        <f t="shared" si="94"/>
        <v>119.812622675149</v>
      </c>
      <c r="BB101" s="1">
        <f>SUM(BA90:BA101)</f>
        <v>3115.13958309569</v>
      </c>
    </row>
    <row r="102" s="1" customFormat="1" spans="1:46">
      <c r="A102" s="13"/>
      <c r="B102" s="13"/>
      <c r="C102" s="16">
        <v>12</v>
      </c>
      <c r="D102" s="19">
        <v>3.42977567806452</v>
      </c>
      <c r="E102" s="20">
        <f t="shared" si="95"/>
        <v>6.81168241946667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77777777777778" style="1" customWidth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/>
      <c r="B2" s="5" t="s">
        <v>11</v>
      </c>
      <c r="C2" s="3"/>
      <c r="D2" s="3"/>
      <c r="E2" s="6">
        <v>336.4088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/>
      <c r="B5" s="5" t="s">
        <v>16</v>
      </c>
      <c r="C5" s="3"/>
      <c r="D5" s="3"/>
      <c r="E5" s="6">
        <v>920.504465753424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6166.44165023113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3">
        <v>0.494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0.2776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0.06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AV38+AV53+AG69+AY85+AY101+BB101</f>
        <v>162687516.754732</v>
      </c>
      <c r="J14" s="14" t="s">
        <v>22</v>
      </c>
      <c r="K14" s="14">
        <f>I14/(10000*1000)</f>
        <v>16.2687516754732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95668692.7217682</v>
      </c>
      <c r="J15" s="14" t="s">
        <v>22</v>
      </c>
      <c r="K15" s="14">
        <f>I15/(10000*1000)</f>
        <v>9.56686927217682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5</v>
      </c>
      <c r="E27" s="16"/>
      <c r="F27" s="16"/>
      <c r="G27" s="13">
        <v>1</v>
      </c>
      <c r="H27" s="18">
        <f t="shared" ref="H27:H38" si="0">E28</f>
        <v>5</v>
      </c>
      <c r="I27" s="18">
        <f t="shared" ref="I27:I38" si="1">H27+273.15</f>
        <v>278.15</v>
      </c>
      <c r="J27" s="18">
        <f t="shared" ref="J27:J38" si="2">EXP(($C$16*(I27-$C$14))/($C$17*I27*$C$14))</f>
        <v>0.0330744063381255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0.0359891159586781</v>
      </c>
      <c r="Q27" s="24">
        <f t="shared" ref="Q27:Q38" si="6">P27*$B$29</f>
        <v>0.00431869391504137</v>
      </c>
      <c r="R27" s="18">
        <f t="shared" ref="R27:R38" si="7">L27*$B$29</f>
        <v>0.1305751</v>
      </c>
      <c r="S27" s="25">
        <f t="shared" ref="S27:S38" si="8">Q27/R27</f>
        <v>0.0330744063381255</v>
      </c>
      <c r="T27" s="3">
        <v>0.01</v>
      </c>
      <c r="U27" s="26">
        <f t="shared" ref="U27:U38" si="9">S27*T27</f>
        <v>0.000330744063381255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0.0297807440633813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28.0340666666667</v>
      </c>
      <c r="AU27" s="1">
        <f t="shared" ref="AU27:AU38" si="17">AT27*10000*AS27*0.67*AR27*AQ27</f>
        <v>73039.3359149033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5.04952725980645</v>
      </c>
      <c r="E28" s="20">
        <f t="shared" ref="E28:E39" si="18">D27</f>
        <v>5</v>
      </c>
      <c r="F28" s="16" t="s">
        <v>73</v>
      </c>
      <c r="G28" s="13">
        <v>2</v>
      </c>
      <c r="H28" s="18">
        <f t="shared" si="0"/>
        <v>5.04952725980645</v>
      </c>
      <c r="I28" s="18">
        <f t="shared" si="1"/>
        <v>278.199527259806</v>
      </c>
      <c r="J28" s="18">
        <f t="shared" si="2"/>
        <v>0.0332811682913946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2.14026255070799</v>
      </c>
      <c r="P28" s="18">
        <f t="shared" si="5"/>
        <v>0.071230438137882</v>
      </c>
      <c r="Q28" s="24">
        <f t="shared" si="6"/>
        <v>0.00854765257654585</v>
      </c>
      <c r="R28" s="18">
        <f t="shared" si="7"/>
        <v>0.1305751</v>
      </c>
      <c r="S28" s="25">
        <f t="shared" si="8"/>
        <v>0.0654615816993121</v>
      </c>
      <c r="T28" s="3">
        <v>0.01</v>
      </c>
      <c r="U28" s="26">
        <f t="shared" si="9"/>
        <v>0.000654615816993121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0.0225546158169931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28.0340666666667</v>
      </c>
      <c r="AU28" s="1">
        <f t="shared" si="17"/>
        <v>55316.7562765694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6.28956285121429</v>
      </c>
      <c r="E29" s="20">
        <f t="shared" si="18"/>
        <v>5.04952725980645</v>
      </c>
      <c r="F29" s="16" t="s">
        <v>73</v>
      </c>
      <c r="G29" s="13">
        <v>3</v>
      </c>
      <c r="H29" s="18">
        <f t="shared" si="0"/>
        <v>6.28956285121429</v>
      </c>
      <c r="I29" s="18">
        <f t="shared" si="1"/>
        <v>279.439562851214</v>
      </c>
      <c r="J29" s="18">
        <f t="shared" si="2"/>
        <v>0.0388731562846743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3.15715794590344</v>
      </c>
      <c r="P29" s="18">
        <f t="shared" si="5"/>
        <v>0.122728694246506</v>
      </c>
      <c r="Q29" s="24">
        <f t="shared" si="6"/>
        <v>0.0147274433095807</v>
      </c>
      <c r="R29" s="18">
        <f t="shared" si="7"/>
        <v>0.1305751</v>
      </c>
      <c r="S29" s="25">
        <f t="shared" si="8"/>
        <v>0.112789063991379</v>
      </c>
      <c r="T29" s="3">
        <v>0.01</v>
      </c>
      <c r="U29" s="26">
        <f t="shared" si="9"/>
        <v>0.00112789063991379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0.0230278906399138</v>
      </c>
      <c r="AR29" s="29">
        <f t="shared" si="15"/>
        <v>108.812583333333</v>
      </c>
      <c r="AS29" s="1">
        <f t="shared" si="16"/>
        <v>0.12</v>
      </c>
      <c r="AT29" s="2">
        <f t="shared" si="20"/>
        <v>28.0340666666667</v>
      </c>
      <c r="AU29" s="1">
        <f t="shared" si="17"/>
        <v>56477.4955347223</v>
      </c>
    </row>
    <row r="30" s="1" customFormat="1" spans="1:47">
      <c r="A30" s="13"/>
      <c r="B30" s="13"/>
      <c r="C30" s="16">
        <v>3</v>
      </c>
      <c r="D30" s="19">
        <v>11.0626202833871</v>
      </c>
      <c r="E30" s="20">
        <f t="shared" si="18"/>
        <v>6.28956285121429</v>
      </c>
      <c r="F30" s="16" t="s">
        <v>73</v>
      </c>
      <c r="G30" s="13">
        <v>4</v>
      </c>
      <c r="H30" s="18">
        <f t="shared" si="0"/>
        <v>11.0626202833871</v>
      </c>
      <c r="I30" s="18">
        <f t="shared" si="1"/>
        <v>284.212620283387</v>
      </c>
      <c r="J30" s="18">
        <f t="shared" si="2"/>
        <v>0.0697887454402627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4.12255508499027</v>
      </c>
      <c r="P30" s="18">
        <f t="shared" si="5"/>
        <v>0.287707947389846</v>
      </c>
      <c r="Q30" s="24">
        <f t="shared" si="6"/>
        <v>0.0345249536867816</v>
      </c>
      <c r="R30" s="18">
        <f t="shared" si="7"/>
        <v>0.1305751</v>
      </c>
      <c r="S30" s="25">
        <f t="shared" si="8"/>
        <v>0.264406871499861</v>
      </c>
      <c r="T30" s="3">
        <v>0.01</v>
      </c>
      <c r="U30" s="26">
        <f t="shared" si="9"/>
        <v>0.00264406871499861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0.0245440687149986</v>
      </c>
      <c r="AR30" s="29">
        <f t="shared" si="15"/>
        <v>108.812583333333</v>
      </c>
      <c r="AS30" s="1">
        <f t="shared" si="16"/>
        <v>0.12</v>
      </c>
      <c r="AT30" s="2">
        <f t="shared" si="20"/>
        <v>28.0340666666667</v>
      </c>
      <c r="AU30" s="1">
        <f t="shared" si="17"/>
        <v>60196.0271972371</v>
      </c>
    </row>
    <row r="31" s="1" customFormat="1" spans="1:47">
      <c r="A31" s="13"/>
      <c r="B31" s="13"/>
      <c r="C31" s="16">
        <v>4</v>
      </c>
      <c r="D31" s="19">
        <v>15.5955335081333</v>
      </c>
      <c r="E31" s="20">
        <f t="shared" si="18"/>
        <v>11.0626202833871</v>
      </c>
      <c r="F31" s="16" t="s">
        <v>73</v>
      </c>
      <c r="G31" s="13">
        <v>5</v>
      </c>
      <c r="H31" s="18">
        <f t="shared" si="0"/>
        <v>15.5955335081333</v>
      </c>
      <c r="I31" s="18">
        <f t="shared" si="1"/>
        <v>288.745533508133</v>
      </c>
      <c r="J31" s="18">
        <f t="shared" si="2"/>
        <v>0.119496821119315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3.6431047807204</v>
      </c>
      <c r="O31" s="18">
        <f t="shared" si="19"/>
        <v>1.27986819021335</v>
      </c>
      <c r="P31" s="18">
        <f t="shared" si="5"/>
        <v>0.152940180182227</v>
      </c>
      <c r="Q31" s="24">
        <f t="shared" si="6"/>
        <v>0.0183528216218672</v>
      </c>
      <c r="R31" s="18">
        <f t="shared" si="7"/>
        <v>0.1305751</v>
      </c>
      <c r="S31" s="25">
        <f t="shared" si="8"/>
        <v>0.140553762714845</v>
      </c>
      <c r="T31" s="3">
        <v>0.01</v>
      </c>
      <c r="U31" s="26">
        <f t="shared" si="9"/>
        <v>0.00140553762714845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0.0308555376271485</v>
      </c>
      <c r="AR31" s="29">
        <f t="shared" si="15"/>
        <v>108.812583333333</v>
      </c>
      <c r="AS31" s="1">
        <f t="shared" si="16"/>
        <v>0.12</v>
      </c>
      <c r="AT31" s="2">
        <f t="shared" si="20"/>
        <v>28.0340666666667</v>
      </c>
      <c r="AU31" s="1">
        <f t="shared" si="17"/>
        <v>75675.3415155725</v>
      </c>
    </row>
    <row r="32" s="1" customFormat="1" spans="1:47">
      <c r="A32" s="13"/>
      <c r="B32" s="13"/>
      <c r="C32" s="16">
        <v>5</v>
      </c>
      <c r="D32" s="19">
        <v>20.892229826129</v>
      </c>
      <c r="E32" s="20">
        <f t="shared" si="18"/>
        <v>15.5955335081333</v>
      </c>
      <c r="F32" s="16" t="s">
        <v>75</v>
      </c>
      <c r="G32" s="13">
        <v>6</v>
      </c>
      <c r="H32" s="18">
        <f t="shared" si="0"/>
        <v>20.892229826129</v>
      </c>
      <c r="I32" s="18">
        <f t="shared" si="1"/>
        <v>294.042229826129</v>
      </c>
      <c r="J32" s="18">
        <f t="shared" si="2"/>
        <v>0.219361101216756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2.21505384336446</v>
      </c>
      <c r="P32" s="18">
        <f t="shared" si="5"/>
        <v>0.485896650334836</v>
      </c>
      <c r="Q32" s="24">
        <f t="shared" si="6"/>
        <v>0.0583075980401803</v>
      </c>
      <c r="R32" s="18">
        <f t="shared" si="7"/>
        <v>0.1305751</v>
      </c>
      <c r="S32" s="25">
        <f t="shared" si="8"/>
        <v>0.446544540576115</v>
      </c>
      <c r="T32" s="3">
        <v>0.01</v>
      </c>
      <c r="U32" s="26">
        <f t="shared" si="9"/>
        <v>0.00446544540576115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0.0339154454057611</v>
      </c>
      <c r="AR32" s="29">
        <f t="shared" si="15"/>
        <v>108.812583333333</v>
      </c>
      <c r="AS32" s="1">
        <f t="shared" si="16"/>
        <v>0.12</v>
      </c>
      <c r="AT32" s="2">
        <f t="shared" si="20"/>
        <v>28.0340666666667</v>
      </c>
      <c r="AU32" s="1">
        <f t="shared" si="17"/>
        <v>83179.977116183</v>
      </c>
    </row>
    <row r="33" s="1" customFormat="1" spans="1:47">
      <c r="A33" s="13"/>
      <c r="B33" s="13"/>
      <c r="C33" s="16">
        <v>6</v>
      </c>
      <c r="D33" s="19">
        <v>23.2245323243333</v>
      </c>
      <c r="E33" s="20">
        <f t="shared" si="18"/>
        <v>20.892229826129</v>
      </c>
      <c r="F33" s="16" t="s">
        <v>73</v>
      </c>
      <c r="G33" s="13">
        <v>7</v>
      </c>
      <c r="H33" s="18">
        <f t="shared" si="0"/>
        <v>23.2245323243333</v>
      </c>
      <c r="I33" s="18">
        <f t="shared" si="1"/>
        <v>296.374532324333</v>
      </c>
      <c r="J33" s="18">
        <f t="shared" si="2"/>
        <v>0.284662600174673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2.81728302636296</v>
      </c>
      <c r="P33" s="18">
        <f t="shared" si="5"/>
        <v>0.801975111712452</v>
      </c>
      <c r="Q33" s="24">
        <f t="shared" si="6"/>
        <v>0.0962370134054942</v>
      </c>
      <c r="R33" s="18">
        <f t="shared" si="7"/>
        <v>0.1305751</v>
      </c>
      <c r="S33" s="25">
        <f t="shared" si="8"/>
        <v>0.737024236669121</v>
      </c>
      <c r="T33" s="3">
        <v>0.01</v>
      </c>
      <c r="U33" s="26">
        <f t="shared" si="9"/>
        <v>0.00737024236669121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0.0368202423666912</v>
      </c>
      <c r="AR33" s="29">
        <f t="shared" si="15"/>
        <v>108.812583333333</v>
      </c>
      <c r="AS33" s="1">
        <f t="shared" si="16"/>
        <v>0.12</v>
      </c>
      <c r="AT33" s="2">
        <f t="shared" si="20"/>
        <v>28.0340666666667</v>
      </c>
      <c r="AU33" s="1">
        <f t="shared" si="17"/>
        <v>90304.1927013416</v>
      </c>
    </row>
    <row r="34" s="1" customFormat="1" spans="1:47">
      <c r="A34" s="13"/>
      <c r="B34" s="13"/>
      <c r="C34" s="16">
        <v>7</v>
      </c>
      <c r="D34" s="19">
        <v>25.4775371135484</v>
      </c>
      <c r="E34" s="20">
        <f t="shared" si="18"/>
        <v>23.2245323243333</v>
      </c>
      <c r="F34" s="16" t="s">
        <v>73</v>
      </c>
      <c r="G34" s="13">
        <v>8</v>
      </c>
      <c r="H34" s="18">
        <f t="shared" si="0"/>
        <v>25.4775371135484</v>
      </c>
      <c r="I34" s="18">
        <f t="shared" si="1"/>
        <v>298.627537113548</v>
      </c>
      <c r="J34" s="18">
        <f t="shared" si="2"/>
        <v>0.364732795866805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3.10343374798384</v>
      </c>
      <c r="P34" s="18">
        <f t="shared" si="5"/>
        <v>1.13192406768954</v>
      </c>
      <c r="Q34" s="24">
        <f t="shared" si="6"/>
        <v>0.135830888122745</v>
      </c>
      <c r="R34" s="18">
        <f t="shared" si="7"/>
        <v>0.1305751</v>
      </c>
      <c r="S34" s="25">
        <f t="shared" si="8"/>
        <v>1.0402510748431</v>
      </c>
      <c r="T34" s="3">
        <v>0.01</v>
      </c>
      <c r="U34" s="26">
        <f t="shared" si="9"/>
        <v>0.010402510748431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0.045302510748431</v>
      </c>
      <c r="AR34" s="29">
        <f t="shared" si="15"/>
        <v>108.812583333333</v>
      </c>
      <c r="AS34" s="1">
        <f t="shared" si="16"/>
        <v>0.12</v>
      </c>
      <c r="AT34" s="2">
        <f t="shared" si="20"/>
        <v>28.0340666666667</v>
      </c>
      <c r="AU34" s="1">
        <f t="shared" si="17"/>
        <v>111107.542957994</v>
      </c>
    </row>
    <row r="35" s="1" customFormat="1" spans="1:47">
      <c r="A35" s="13"/>
      <c r="B35" s="13"/>
      <c r="C35" s="16">
        <v>8</v>
      </c>
      <c r="D35" s="19">
        <v>25.5777525512903</v>
      </c>
      <c r="E35" s="20">
        <f t="shared" si="18"/>
        <v>25.4775371135484</v>
      </c>
      <c r="F35" s="16" t="s">
        <v>73</v>
      </c>
      <c r="G35" s="13">
        <v>9</v>
      </c>
      <c r="H35" s="18">
        <f t="shared" si="0"/>
        <v>25.5777525512903</v>
      </c>
      <c r="I35" s="18">
        <f t="shared" si="1"/>
        <v>298.72775255129</v>
      </c>
      <c r="J35" s="18">
        <f t="shared" si="2"/>
        <v>0.368744206710818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3.05963551362763</v>
      </c>
      <c r="P35" s="18">
        <f t="shared" si="5"/>
        <v>1.12822287029687</v>
      </c>
      <c r="Q35" s="24">
        <f t="shared" si="6"/>
        <v>0.135386744435624</v>
      </c>
      <c r="R35" s="18">
        <f t="shared" si="7"/>
        <v>0.1305751</v>
      </c>
      <c r="S35" s="25">
        <f t="shared" si="8"/>
        <v>1.03684963240024</v>
      </c>
      <c r="T35" s="3">
        <v>0.01</v>
      </c>
      <c r="U35" s="26">
        <f t="shared" si="9"/>
        <v>0.0103684963240024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0.0452684963240024</v>
      </c>
      <c r="AR35" s="29">
        <f t="shared" si="15"/>
        <v>108.812583333333</v>
      </c>
      <c r="AS35" s="1">
        <f t="shared" si="16"/>
        <v>0.12</v>
      </c>
      <c r="AT35" s="2">
        <f t="shared" si="20"/>
        <v>28.0340666666667</v>
      </c>
      <c r="AU35" s="1">
        <f t="shared" si="17"/>
        <v>111024.120227974</v>
      </c>
    </row>
    <row r="36" s="1" customFormat="1" spans="1:47">
      <c r="A36" s="13"/>
      <c r="B36" s="13"/>
      <c r="C36" s="16">
        <v>9</v>
      </c>
      <c r="D36" s="19">
        <v>21.9860242483333</v>
      </c>
      <c r="E36" s="20">
        <f t="shared" si="18"/>
        <v>25.5777525512903</v>
      </c>
      <c r="F36" s="16" t="s">
        <v>73</v>
      </c>
      <c r="G36" s="13">
        <v>10</v>
      </c>
      <c r="H36" s="18">
        <f t="shared" si="0"/>
        <v>21.9860242483333</v>
      </c>
      <c r="I36" s="18">
        <f t="shared" si="1"/>
        <v>295.136024248333</v>
      </c>
      <c r="J36" s="18">
        <f t="shared" si="2"/>
        <v>0.248002895260973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3.0195384766641</v>
      </c>
      <c r="P36" s="18">
        <f t="shared" si="5"/>
        <v>0.748854284564604</v>
      </c>
      <c r="Q36" s="24">
        <f t="shared" si="6"/>
        <v>0.0898625141477525</v>
      </c>
      <c r="R36" s="18">
        <f t="shared" si="7"/>
        <v>0.1305751</v>
      </c>
      <c r="S36" s="25">
        <f t="shared" si="8"/>
        <v>0.688205593162498</v>
      </c>
      <c r="T36" s="3">
        <v>0.01</v>
      </c>
      <c r="U36" s="26">
        <f t="shared" si="9"/>
        <v>0.00688205593162498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0.036332055931625</v>
      </c>
      <c r="AR36" s="29">
        <f t="shared" si="15"/>
        <v>108.812583333333</v>
      </c>
      <c r="AS36" s="1">
        <f t="shared" si="16"/>
        <v>0.12</v>
      </c>
      <c r="AT36" s="2">
        <f t="shared" si="20"/>
        <v>28.0340666666667</v>
      </c>
      <c r="AU36" s="1">
        <f t="shared" si="17"/>
        <v>89106.881682382</v>
      </c>
    </row>
    <row r="37" s="1" customFormat="1" spans="1:47">
      <c r="A37" s="13"/>
      <c r="B37" s="13"/>
      <c r="C37" s="16">
        <v>10</v>
      </c>
      <c r="D37" s="19">
        <v>17.5193666410968</v>
      </c>
      <c r="E37" s="20">
        <f t="shared" si="18"/>
        <v>21.9860242483333</v>
      </c>
      <c r="F37" s="16" t="s">
        <v>73</v>
      </c>
      <c r="G37" s="13">
        <v>11</v>
      </c>
      <c r="H37" s="18">
        <f t="shared" si="0"/>
        <v>17.5193666410968</v>
      </c>
      <c r="I37" s="18">
        <f t="shared" si="1"/>
        <v>290.669366641097</v>
      </c>
      <c r="J37" s="18">
        <f t="shared" si="2"/>
        <v>0.149377495838485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2.15714998249452</v>
      </c>
      <c r="O37" s="18">
        <f t="shared" si="19"/>
        <v>1.20166004293831</v>
      </c>
      <c r="P37" s="18">
        <f t="shared" si="5"/>
        <v>0.179500968063291</v>
      </c>
      <c r="Q37" s="24">
        <f t="shared" si="6"/>
        <v>0.0215401161675949</v>
      </c>
      <c r="R37" s="18">
        <f t="shared" si="7"/>
        <v>0.1305751</v>
      </c>
      <c r="S37" s="25">
        <f t="shared" si="8"/>
        <v>0.164963428460671</v>
      </c>
      <c r="T37" s="3">
        <v>0.01</v>
      </c>
      <c r="U37" s="26">
        <f t="shared" si="9"/>
        <v>0.00164963428460671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0.0310996342846067</v>
      </c>
      <c r="AR37" s="29">
        <f t="shared" si="15"/>
        <v>108.812583333333</v>
      </c>
      <c r="AS37" s="1">
        <f t="shared" si="16"/>
        <v>0.12</v>
      </c>
      <c r="AT37" s="2">
        <f t="shared" si="20"/>
        <v>28.0340666666667</v>
      </c>
      <c r="AU37" s="1">
        <f t="shared" si="17"/>
        <v>76274.0054617068</v>
      </c>
    </row>
    <row r="38" s="1" customFormat="1" spans="1:48">
      <c r="A38" s="13"/>
      <c r="B38" s="13"/>
      <c r="C38" s="16">
        <v>11</v>
      </c>
      <c r="D38" s="19">
        <v>9.6685875798</v>
      </c>
      <c r="E38" s="20">
        <f t="shared" si="18"/>
        <v>17.5193666410968</v>
      </c>
      <c r="F38" s="16" t="s">
        <v>75</v>
      </c>
      <c r="G38" s="13">
        <v>12</v>
      </c>
      <c r="H38" s="18">
        <f t="shared" si="0"/>
        <v>9.6685875798</v>
      </c>
      <c r="I38" s="18">
        <f t="shared" si="1"/>
        <v>282.8185875798</v>
      </c>
      <c r="J38" s="18">
        <f t="shared" si="2"/>
        <v>0.0589452249404474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2.11028490820835</v>
      </c>
      <c r="P38" s="18">
        <f t="shared" si="5"/>
        <v>0.124391218602773</v>
      </c>
      <c r="Q38" s="24">
        <f t="shared" si="6"/>
        <v>0.0149269462323327</v>
      </c>
      <c r="R38" s="18">
        <f t="shared" si="7"/>
        <v>0.1305751</v>
      </c>
      <c r="S38" s="25">
        <f t="shared" si="8"/>
        <v>0.114316942758096</v>
      </c>
      <c r="T38" s="3">
        <v>0.01</v>
      </c>
      <c r="U38" s="26">
        <f t="shared" si="9"/>
        <v>0.00114316942758096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0.023043169427581</v>
      </c>
      <c r="AR38" s="29">
        <f t="shared" si="15"/>
        <v>108.812583333333</v>
      </c>
      <c r="AS38" s="1">
        <f t="shared" si="16"/>
        <v>0.12</v>
      </c>
      <c r="AT38" s="2">
        <f t="shared" si="20"/>
        <v>28.0340666666667</v>
      </c>
      <c r="AU38" s="1">
        <f t="shared" si="17"/>
        <v>56514.9678189077</v>
      </c>
      <c r="AV38" s="1">
        <f>SUM(AU27:AU38)</f>
        <v>938216.644405494</v>
      </c>
    </row>
    <row r="39" s="1" customFormat="1" spans="1:46">
      <c r="A39" s="13"/>
      <c r="B39" s="13"/>
      <c r="C39" s="16">
        <v>12</v>
      </c>
      <c r="D39" s="19">
        <v>5.37224311274193</v>
      </c>
      <c r="E39" s="20">
        <f t="shared" si="18"/>
        <v>9.6685875798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</v>
      </c>
      <c r="E42" s="16"/>
      <c r="F42" s="16"/>
      <c r="G42" s="13">
        <v>1</v>
      </c>
      <c r="H42" s="18">
        <f t="shared" ref="H42:H53" si="21">E43</f>
        <v>5</v>
      </c>
      <c r="I42" s="18">
        <f t="shared" ref="I42:I53" si="22">H42+273.15</f>
        <v>278.15</v>
      </c>
      <c r="J42" s="18">
        <f t="shared" ref="J42:J53" si="23">EXP(($C$16*(I42-$C$14))/($C$17*I42*$C$14))</f>
        <v>0.0330744063381255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0.0025497404371127</v>
      </c>
      <c r="Q42" s="24">
        <f t="shared" ref="Q42:Q53" si="27">P42*$B$44</f>
        <v>0.000395209767752468</v>
      </c>
      <c r="R42" s="18">
        <f t="shared" ref="R42:R53" si="28">L42*$B$44</f>
        <v>0.0119491114583333</v>
      </c>
      <c r="S42" s="25">
        <f t="shared" ref="S42:S53" si="29">Q42/R42</f>
        <v>0.0330744063381255</v>
      </c>
      <c r="T42" s="3">
        <v>0.01</v>
      </c>
      <c r="U42" s="26">
        <f t="shared" ref="U42:U53" si="30">S42*T42</f>
        <v>0.000330744063381255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0.0274307440633813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76.708705479452</v>
      </c>
      <c r="AU42" s="1">
        <f t="shared" ref="AU42:AU53" si="37">AT42*10000*AS42*0.67*AR42*AQ42</f>
        <v>16845.8394244496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5.04952725980645</v>
      </c>
      <c r="E43" s="20">
        <f t="shared" ref="E43:E54" si="38">D42</f>
        <v>5</v>
      </c>
      <c r="F43" s="16" t="s">
        <v>73</v>
      </c>
      <c r="G43" s="13">
        <v>2</v>
      </c>
      <c r="H43" s="18">
        <f t="shared" si="21"/>
        <v>5.04952725980645</v>
      </c>
      <c r="I43" s="18">
        <f t="shared" si="22"/>
        <v>278.199527259806</v>
      </c>
      <c r="J43" s="18">
        <f t="shared" si="23"/>
        <v>0.0332811682913946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0.151632342896221</v>
      </c>
      <c r="P43" s="18">
        <f t="shared" si="26"/>
        <v>0.00504650152234757</v>
      </c>
      <c r="Q43" s="24">
        <f t="shared" si="27"/>
        <v>0.000782207735963874</v>
      </c>
      <c r="R43" s="18">
        <f t="shared" si="28"/>
        <v>0.0119491114583333</v>
      </c>
      <c r="S43" s="25">
        <f t="shared" si="29"/>
        <v>0.0654615816993121</v>
      </c>
      <c r="T43" s="3">
        <v>0.01</v>
      </c>
      <c r="U43" s="26">
        <f t="shared" si="30"/>
        <v>0.000654615816993121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0.0154546158169931</v>
      </c>
      <c r="AR43" s="29">
        <f t="shared" si="34"/>
        <v>7.70910416666667</v>
      </c>
      <c r="AS43" s="1">
        <f t="shared" si="35"/>
        <v>0.155</v>
      </c>
      <c r="AT43" s="2">
        <f t="shared" si="36"/>
        <v>76.708705479452</v>
      </c>
      <c r="AU43" s="1">
        <f t="shared" si="37"/>
        <v>9491.02859981017</v>
      </c>
    </row>
    <row r="44" s="1" customFormat="1" spans="1:47">
      <c r="A44" s="13" t="s">
        <v>38</v>
      </c>
      <c r="B44" s="13">
        <f>I5</f>
        <v>0.155</v>
      </c>
      <c r="C44" s="16">
        <v>2</v>
      </c>
      <c r="D44" s="19">
        <v>6.28956285121429</v>
      </c>
      <c r="E44" s="20">
        <f t="shared" si="38"/>
        <v>5.04952725980645</v>
      </c>
      <c r="F44" s="16" t="s">
        <v>73</v>
      </c>
      <c r="G44" s="13">
        <v>3</v>
      </c>
      <c r="H44" s="18">
        <f t="shared" si="21"/>
        <v>6.28956285121429</v>
      </c>
      <c r="I44" s="18">
        <f t="shared" si="22"/>
        <v>279.439562851214</v>
      </c>
      <c r="J44" s="18">
        <f t="shared" si="23"/>
        <v>0.0388731562846743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0.22367688304054</v>
      </c>
      <c r="P44" s="18">
        <f t="shared" si="26"/>
        <v>0.00869502643170371</v>
      </c>
      <c r="Q44" s="24">
        <f t="shared" si="27"/>
        <v>0.00134772909691408</v>
      </c>
      <c r="R44" s="18">
        <f t="shared" si="28"/>
        <v>0.0119491114583333</v>
      </c>
      <c r="S44" s="25">
        <f t="shared" si="29"/>
        <v>0.112789063991379</v>
      </c>
      <c r="T44" s="3">
        <v>0.01</v>
      </c>
      <c r="U44" s="26">
        <f t="shared" si="30"/>
        <v>0.00112789063991379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0.0159278906399138</v>
      </c>
      <c r="AR44" s="29">
        <f t="shared" si="34"/>
        <v>7.70910416666667</v>
      </c>
      <c r="AS44" s="1">
        <f t="shared" si="35"/>
        <v>0.155</v>
      </c>
      <c r="AT44" s="2">
        <f t="shared" si="36"/>
        <v>76.708705479452</v>
      </c>
      <c r="AU44" s="1">
        <f t="shared" si="37"/>
        <v>9781.67735699061</v>
      </c>
    </row>
    <row r="45" s="1" customFormat="1" spans="1:47">
      <c r="A45" s="13"/>
      <c r="B45" s="13"/>
      <c r="C45" s="16">
        <v>3</v>
      </c>
      <c r="D45" s="19">
        <v>11.0626202833871</v>
      </c>
      <c r="E45" s="20">
        <f t="shared" si="38"/>
        <v>6.28956285121429</v>
      </c>
      <c r="F45" s="16" t="s">
        <v>73</v>
      </c>
      <c r="G45" s="13">
        <v>4</v>
      </c>
      <c r="H45" s="18">
        <f t="shared" si="21"/>
        <v>11.0626202833871</v>
      </c>
      <c r="I45" s="18">
        <f t="shared" si="22"/>
        <v>284.212620283387</v>
      </c>
      <c r="J45" s="18">
        <f t="shared" si="23"/>
        <v>0.0697887454402627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0.292072898275503</v>
      </c>
      <c r="P45" s="18">
        <f t="shared" si="26"/>
        <v>0.0203834011477488</v>
      </c>
      <c r="Q45" s="24">
        <f t="shared" si="27"/>
        <v>0.00315942717790106</v>
      </c>
      <c r="R45" s="18">
        <f t="shared" si="28"/>
        <v>0.0119491114583333</v>
      </c>
      <c r="S45" s="25">
        <f t="shared" si="29"/>
        <v>0.264406871499861</v>
      </c>
      <c r="T45" s="3">
        <v>0.01</v>
      </c>
      <c r="U45" s="26">
        <f t="shared" si="30"/>
        <v>0.00264406871499861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0.0174440687149986</v>
      </c>
      <c r="AR45" s="29">
        <f t="shared" si="34"/>
        <v>7.70910416666667</v>
      </c>
      <c r="AS45" s="1">
        <f t="shared" si="35"/>
        <v>0.155</v>
      </c>
      <c r="AT45" s="2">
        <f t="shared" si="36"/>
        <v>76.708705479452</v>
      </c>
      <c r="AU45" s="1">
        <f t="shared" si="37"/>
        <v>10712.7965542218</v>
      </c>
    </row>
    <row r="46" s="1" customFormat="1" spans="1:47">
      <c r="A46" s="13"/>
      <c r="B46" s="13"/>
      <c r="C46" s="16">
        <v>4</v>
      </c>
      <c r="D46" s="19">
        <v>15.5955335081333</v>
      </c>
      <c r="E46" s="20">
        <f t="shared" si="38"/>
        <v>11.0626202833871</v>
      </c>
      <c r="F46" s="16" t="s">
        <v>73</v>
      </c>
      <c r="G46" s="13">
        <v>5</v>
      </c>
      <c r="H46" s="18">
        <f t="shared" si="21"/>
        <v>15.5955335081333</v>
      </c>
      <c r="I46" s="18">
        <f t="shared" si="22"/>
        <v>288.745533508133</v>
      </c>
      <c r="J46" s="18">
        <f t="shared" si="23"/>
        <v>0.119496821119315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0.258105022271366</v>
      </c>
      <c r="O46" s="18">
        <f t="shared" si="39"/>
        <v>0.0906755165230544</v>
      </c>
      <c r="P46" s="18">
        <f t="shared" si="26"/>
        <v>0.0108354359778569</v>
      </c>
      <c r="Q46" s="24">
        <f t="shared" si="27"/>
        <v>0.00167949257656782</v>
      </c>
      <c r="R46" s="18">
        <f t="shared" si="28"/>
        <v>0.0119491114583333</v>
      </c>
      <c r="S46" s="25">
        <f t="shared" si="29"/>
        <v>0.140553762714845</v>
      </c>
      <c r="T46" s="3">
        <v>0.01</v>
      </c>
      <c r="U46" s="26">
        <f t="shared" si="30"/>
        <v>0.00140553762714845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0.0285055376271485</v>
      </c>
      <c r="AR46" s="29">
        <f t="shared" si="34"/>
        <v>7.70910416666667</v>
      </c>
      <c r="AS46" s="1">
        <f t="shared" si="35"/>
        <v>0.155</v>
      </c>
      <c r="AT46" s="2">
        <f t="shared" si="36"/>
        <v>76.708705479452</v>
      </c>
      <c r="AU46" s="1">
        <f t="shared" si="37"/>
        <v>17505.8944250656</v>
      </c>
    </row>
    <row r="47" s="1" customFormat="1" spans="1:47">
      <c r="A47" s="13"/>
      <c r="B47" s="13"/>
      <c r="C47" s="16">
        <v>5</v>
      </c>
      <c r="D47" s="19">
        <v>20.892229826129</v>
      </c>
      <c r="E47" s="20">
        <f t="shared" si="38"/>
        <v>15.5955335081333</v>
      </c>
      <c r="F47" s="16" t="s">
        <v>75</v>
      </c>
      <c r="G47" s="13">
        <v>6</v>
      </c>
      <c r="H47" s="18">
        <f t="shared" si="21"/>
        <v>20.892229826129</v>
      </c>
      <c r="I47" s="18">
        <f t="shared" si="22"/>
        <v>294.042229826129</v>
      </c>
      <c r="J47" s="18">
        <f t="shared" si="23"/>
        <v>0.219361101216756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0.156931122211864</v>
      </c>
      <c r="P47" s="18">
        <f t="shared" si="26"/>
        <v>0.0344245837835758</v>
      </c>
      <c r="Q47" s="24">
        <f t="shared" si="27"/>
        <v>0.00533581048645426</v>
      </c>
      <c r="R47" s="18">
        <f t="shared" si="28"/>
        <v>0.0119491114583333</v>
      </c>
      <c r="S47" s="25">
        <f t="shared" si="29"/>
        <v>0.446544540576115</v>
      </c>
      <c r="T47" s="3">
        <v>0.01</v>
      </c>
      <c r="U47" s="26">
        <f t="shared" si="30"/>
        <v>0.00446544540576115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0.0315654454057612</v>
      </c>
      <c r="AR47" s="29">
        <f t="shared" si="34"/>
        <v>7.70910416666667</v>
      </c>
      <c r="AS47" s="1">
        <f t="shared" si="35"/>
        <v>0.155</v>
      </c>
      <c r="AT47" s="2">
        <f t="shared" si="36"/>
        <v>76.708705479452</v>
      </c>
      <c r="AU47" s="1">
        <f t="shared" si="37"/>
        <v>19385.0528967801</v>
      </c>
    </row>
    <row r="48" s="1" customFormat="1" spans="1:47">
      <c r="A48" s="13"/>
      <c r="B48" s="13"/>
      <c r="C48" s="16">
        <v>6</v>
      </c>
      <c r="D48" s="19">
        <v>23.2245323243333</v>
      </c>
      <c r="E48" s="20">
        <f t="shared" si="38"/>
        <v>20.892229826129</v>
      </c>
      <c r="F48" s="16" t="s">
        <v>73</v>
      </c>
      <c r="G48" s="13">
        <v>7</v>
      </c>
      <c r="H48" s="18">
        <f t="shared" si="21"/>
        <v>23.2245323243333</v>
      </c>
      <c r="I48" s="18">
        <f t="shared" si="22"/>
        <v>296.374532324333</v>
      </c>
      <c r="J48" s="18">
        <f t="shared" si="23"/>
        <v>0.284662600174673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0.199597580094955</v>
      </c>
      <c r="P48" s="18">
        <f t="shared" si="26"/>
        <v>0.0568179661384024</v>
      </c>
      <c r="Q48" s="24">
        <f t="shared" si="27"/>
        <v>0.00880678475145238</v>
      </c>
      <c r="R48" s="18">
        <f t="shared" si="28"/>
        <v>0.0119491114583333</v>
      </c>
      <c r="S48" s="25">
        <f t="shared" si="29"/>
        <v>0.737024236669121</v>
      </c>
      <c r="T48" s="3">
        <v>0.01</v>
      </c>
      <c r="U48" s="26">
        <f t="shared" si="30"/>
        <v>0.00737024236669121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0.0344702423666912</v>
      </c>
      <c r="AR48" s="29">
        <f t="shared" si="34"/>
        <v>7.70910416666667</v>
      </c>
      <c r="AS48" s="1">
        <f t="shared" si="35"/>
        <v>0.155</v>
      </c>
      <c r="AT48" s="2">
        <f t="shared" si="36"/>
        <v>76.708705479452</v>
      </c>
      <c r="AU48" s="1">
        <f t="shared" si="37"/>
        <v>21168.9543123374</v>
      </c>
    </row>
    <row r="49" s="1" customFormat="1" spans="1:47">
      <c r="A49" s="13"/>
      <c r="B49" s="13"/>
      <c r="C49" s="16">
        <v>7</v>
      </c>
      <c r="D49" s="19">
        <v>25.4775371135484</v>
      </c>
      <c r="E49" s="20">
        <f t="shared" si="38"/>
        <v>23.2245323243333</v>
      </c>
      <c r="F49" s="16" t="s">
        <v>73</v>
      </c>
      <c r="G49" s="13">
        <v>8</v>
      </c>
      <c r="H49" s="18">
        <f t="shared" si="21"/>
        <v>25.4775371135484</v>
      </c>
      <c r="I49" s="18">
        <f t="shared" si="22"/>
        <v>298.627537113548</v>
      </c>
      <c r="J49" s="18">
        <f t="shared" si="23"/>
        <v>0.364732795866805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0.219870655623219</v>
      </c>
      <c r="P49" s="18">
        <f t="shared" si="26"/>
        <v>0.0801940389545242</v>
      </c>
      <c r="Q49" s="24">
        <f t="shared" si="27"/>
        <v>0.0124300760379513</v>
      </c>
      <c r="R49" s="18">
        <f t="shared" si="28"/>
        <v>0.0119491114583333</v>
      </c>
      <c r="S49" s="25">
        <f t="shared" si="29"/>
        <v>1.0402510748431</v>
      </c>
      <c r="T49" s="3">
        <v>0.01</v>
      </c>
      <c r="U49" s="26">
        <f t="shared" si="30"/>
        <v>0.010402510748431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0.044902510748431</v>
      </c>
      <c r="AR49" s="29">
        <f t="shared" si="34"/>
        <v>7.70910416666667</v>
      </c>
      <c r="AS49" s="1">
        <f t="shared" si="35"/>
        <v>0.155</v>
      </c>
      <c r="AT49" s="2">
        <f t="shared" si="36"/>
        <v>76.708705479452</v>
      </c>
      <c r="AU49" s="1">
        <f t="shared" si="37"/>
        <v>27575.6459276099</v>
      </c>
    </row>
    <row r="50" s="1" customFormat="1" spans="1:47">
      <c r="A50" s="13"/>
      <c r="B50" s="13"/>
      <c r="C50" s="16">
        <v>8</v>
      </c>
      <c r="D50" s="19">
        <v>25.5777525512903</v>
      </c>
      <c r="E50" s="20">
        <f t="shared" si="38"/>
        <v>25.4775371135484</v>
      </c>
      <c r="F50" s="16" t="s">
        <v>73</v>
      </c>
      <c r="G50" s="13">
        <v>9</v>
      </c>
      <c r="H50" s="18">
        <f t="shared" si="21"/>
        <v>25.5777525512903</v>
      </c>
      <c r="I50" s="18">
        <f t="shared" si="22"/>
        <v>298.72775255129</v>
      </c>
      <c r="J50" s="18">
        <f t="shared" si="23"/>
        <v>0.368744206710818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0.216767658335362</v>
      </c>
      <c r="P50" s="18">
        <f t="shared" si="26"/>
        <v>0.0799318182134346</v>
      </c>
      <c r="Q50" s="24">
        <f t="shared" si="27"/>
        <v>0.0123894318230824</v>
      </c>
      <c r="R50" s="18">
        <f t="shared" si="28"/>
        <v>0.0119491114583333</v>
      </c>
      <c r="S50" s="25">
        <f t="shared" si="29"/>
        <v>1.03684963240024</v>
      </c>
      <c r="T50" s="3">
        <v>0.01</v>
      </c>
      <c r="U50" s="26">
        <f t="shared" si="30"/>
        <v>0.0103684963240024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0.0448684963240024</v>
      </c>
      <c r="AR50" s="29">
        <f t="shared" si="34"/>
        <v>7.70910416666667</v>
      </c>
      <c r="AS50" s="1">
        <f t="shared" si="35"/>
        <v>0.155</v>
      </c>
      <c r="AT50" s="2">
        <f t="shared" si="36"/>
        <v>76.708705479452</v>
      </c>
      <c r="AU50" s="1">
        <f t="shared" si="37"/>
        <v>27554.7569013875</v>
      </c>
    </row>
    <row r="51" s="1" customFormat="1" spans="1:47">
      <c r="A51" s="13"/>
      <c r="B51" s="13"/>
      <c r="C51" s="16">
        <v>9</v>
      </c>
      <c r="D51" s="19">
        <v>21.9860242483333</v>
      </c>
      <c r="E51" s="20">
        <f t="shared" si="38"/>
        <v>25.5777525512903</v>
      </c>
      <c r="F51" s="16" t="s">
        <v>73</v>
      </c>
      <c r="G51" s="13">
        <v>10</v>
      </c>
      <c r="H51" s="18">
        <f t="shared" si="21"/>
        <v>21.9860242483333</v>
      </c>
      <c r="I51" s="18">
        <f t="shared" si="22"/>
        <v>295.136024248333</v>
      </c>
      <c r="J51" s="18">
        <f t="shared" si="23"/>
        <v>0.248002895260973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0.213926881788594</v>
      </c>
      <c r="P51" s="18">
        <f t="shared" si="26"/>
        <v>0.0530544860577232</v>
      </c>
      <c r="Q51" s="24">
        <f t="shared" si="27"/>
        <v>0.00822344533894709</v>
      </c>
      <c r="R51" s="18">
        <f t="shared" si="28"/>
        <v>0.0119491114583333</v>
      </c>
      <c r="S51" s="25">
        <f t="shared" si="29"/>
        <v>0.688205593162498</v>
      </c>
      <c r="T51" s="3">
        <v>0.01</v>
      </c>
      <c r="U51" s="26">
        <f t="shared" si="30"/>
        <v>0.00688205593162498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0.033982055931625</v>
      </c>
      <c r="AR51" s="29">
        <f t="shared" si="34"/>
        <v>7.70910416666667</v>
      </c>
      <c r="AS51" s="1">
        <f t="shared" si="35"/>
        <v>0.155</v>
      </c>
      <c r="AT51" s="2">
        <f t="shared" si="36"/>
        <v>76.708705479452</v>
      </c>
      <c r="AU51" s="1">
        <f t="shared" si="37"/>
        <v>20869.147997375</v>
      </c>
    </row>
    <row r="52" s="1" customFormat="1" spans="1:47">
      <c r="A52" s="13"/>
      <c r="B52" s="13"/>
      <c r="C52" s="16">
        <v>10</v>
      </c>
      <c r="D52" s="19">
        <v>17.5193666410968</v>
      </c>
      <c r="E52" s="20">
        <f t="shared" si="38"/>
        <v>21.9860242483333</v>
      </c>
      <c r="F52" s="16" t="s">
        <v>73</v>
      </c>
      <c r="G52" s="13">
        <v>11</v>
      </c>
      <c r="H52" s="18">
        <f t="shared" si="21"/>
        <v>17.5193666410968</v>
      </c>
      <c r="I52" s="18">
        <f t="shared" si="22"/>
        <v>290.669366641097</v>
      </c>
      <c r="J52" s="18">
        <f t="shared" si="23"/>
        <v>0.149377495838485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0.152828775944327</v>
      </c>
      <c r="O52" s="18">
        <f t="shared" si="39"/>
        <v>0.0851346614532102</v>
      </c>
      <c r="P52" s="18">
        <f t="shared" si="26"/>
        <v>0.0127172025369377</v>
      </c>
      <c r="Q52" s="24">
        <f t="shared" si="27"/>
        <v>0.00197116639322535</v>
      </c>
      <c r="R52" s="18">
        <f t="shared" si="28"/>
        <v>0.0119491114583333</v>
      </c>
      <c r="S52" s="25">
        <f t="shared" si="29"/>
        <v>0.16496342846067</v>
      </c>
      <c r="T52" s="3">
        <v>0.01</v>
      </c>
      <c r="U52" s="26">
        <f t="shared" si="30"/>
        <v>0.00164963428460671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0.0287496342846067</v>
      </c>
      <c r="AR52" s="29">
        <f t="shared" si="34"/>
        <v>7.70910416666667</v>
      </c>
      <c r="AS52" s="1">
        <f t="shared" si="35"/>
        <v>0.155</v>
      </c>
      <c r="AT52" s="2">
        <f t="shared" si="36"/>
        <v>76.708705479452</v>
      </c>
      <c r="AU52" s="1">
        <f t="shared" si="37"/>
        <v>17655.7996950826</v>
      </c>
    </row>
    <row r="53" s="1" customFormat="1" spans="1:48">
      <c r="A53" s="13"/>
      <c r="B53" s="13"/>
      <c r="C53" s="16">
        <v>11</v>
      </c>
      <c r="D53" s="19">
        <v>9.6685875798</v>
      </c>
      <c r="E53" s="20">
        <f t="shared" si="38"/>
        <v>17.5193666410968</v>
      </c>
      <c r="F53" s="16" t="s">
        <v>75</v>
      </c>
      <c r="G53" s="13">
        <v>12</v>
      </c>
      <c r="H53" s="18">
        <f t="shared" si="21"/>
        <v>9.6685875798</v>
      </c>
      <c r="I53" s="18">
        <f t="shared" si="22"/>
        <v>282.8185875798</v>
      </c>
      <c r="J53" s="18">
        <f t="shared" si="23"/>
        <v>0.0589452249404474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0.149508500582939</v>
      </c>
      <c r="P53" s="18">
        <f t="shared" si="26"/>
        <v>0.00881281219737036</v>
      </c>
      <c r="Q53" s="24">
        <f t="shared" si="27"/>
        <v>0.00136598589059241</v>
      </c>
      <c r="R53" s="18">
        <f t="shared" si="28"/>
        <v>0.0119491114583333</v>
      </c>
      <c r="S53" s="25">
        <f t="shared" si="29"/>
        <v>0.114316942758096</v>
      </c>
      <c r="T53" s="3">
        <v>0.01</v>
      </c>
      <c r="U53" s="26">
        <f t="shared" si="30"/>
        <v>0.00114316942758096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0.015943169427581</v>
      </c>
      <c r="AR53" s="29">
        <f t="shared" si="34"/>
        <v>7.70910416666667</v>
      </c>
      <c r="AS53" s="1">
        <f t="shared" si="35"/>
        <v>0.155</v>
      </c>
      <c r="AT53" s="2">
        <f t="shared" si="36"/>
        <v>76.708705479452</v>
      </c>
      <c r="AU53" s="1">
        <f t="shared" si="37"/>
        <v>9791.06040555272</v>
      </c>
      <c r="AV53" s="1">
        <f>SUM(AU42:AU53)</f>
        <v>208337.654496663</v>
      </c>
    </row>
    <row r="54" s="1" customFormat="1" spans="1:46">
      <c r="A54" s="13"/>
      <c r="B54" s="13"/>
      <c r="C54" s="16">
        <v>12</v>
      </c>
      <c r="D54" s="19">
        <v>5.37224311274193</v>
      </c>
      <c r="E54" s="20">
        <f t="shared" si="38"/>
        <v>9.6685875798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108.2955</v>
      </c>
      <c r="C58" s="16" t="s">
        <v>72</v>
      </c>
      <c r="D58" s="17">
        <v>5</v>
      </c>
      <c r="E58" s="16"/>
      <c r="F58" s="16"/>
      <c r="G58" s="13">
        <v>1</v>
      </c>
      <c r="H58" s="18">
        <f t="shared" ref="H58:H69" si="40">E59</f>
        <v>5</v>
      </c>
      <c r="I58" s="18">
        <f t="shared" ref="I58:I69" si="41">H58+273.15</f>
        <v>278.15</v>
      </c>
      <c r="J58" s="18">
        <f t="shared" ref="J58:J69" si="42">EXP(($C$16*(I58-$C$14))/($C$17*I58*$C$14))</f>
        <v>0.0330744063381255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0.0805907108607856</v>
      </c>
      <c r="Q58" s="24">
        <f t="shared" ref="Q58:Q69" si="46">P58*$B$60</f>
        <v>0.0362658198873535</v>
      </c>
      <c r="R58" s="18">
        <f t="shared" ref="R58:R69" si="47">L58*$B$60</f>
        <v>1.0964919375</v>
      </c>
      <c r="S58" s="25">
        <f t="shared" ref="S58:S69" si="48">Q58/R58</f>
        <v>0.0330744063381255</v>
      </c>
      <c r="T58" s="3">
        <v>0.27</v>
      </c>
      <c r="U58" s="26">
        <f t="shared" ref="U58:U69" si="49">S58*T58</f>
        <v>0.00893008971129389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0.229092422047955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513.870137519261</v>
      </c>
      <c r="AF58" s="1">
        <f t="shared" ref="AF58:AF69" si="54">AE58*10000*AC58*AB58</f>
        <v>10624127.3725428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5.04952725980645</v>
      </c>
      <c r="E59" s="20">
        <f t="shared" ref="E59:E70" si="55">D58</f>
        <v>5</v>
      </c>
      <c r="F59" s="16" t="s">
        <v>73</v>
      </c>
      <c r="G59" s="13">
        <v>2</v>
      </c>
      <c r="H59" s="18">
        <f t="shared" si="40"/>
        <v>5.04952725980645</v>
      </c>
      <c r="I59" s="18">
        <f t="shared" si="41"/>
        <v>278.199527259806</v>
      </c>
      <c r="J59" s="18">
        <f t="shared" si="42"/>
        <v>0.0332811682913946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4.79270678913921</v>
      </c>
      <c r="P59" s="18">
        <f t="shared" si="45"/>
        <v>0.159506881220652</v>
      </c>
      <c r="Q59" s="24">
        <f t="shared" si="46"/>
        <v>0.0717780965492932</v>
      </c>
      <c r="R59" s="18">
        <f t="shared" si="47"/>
        <v>1.0964919375</v>
      </c>
      <c r="S59" s="25">
        <f t="shared" si="48"/>
        <v>0.0654615816993121</v>
      </c>
      <c r="T59" s="3">
        <v>0.27</v>
      </c>
      <c r="U59" s="26">
        <f t="shared" si="49"/>
        <v>0.0176746270588143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0.231728900058233</v>
      </c>
      <c r="AC59" s="29">
        <f t="shared" si="51"/>
        <v>9.024625</v>
      </c>
      <c r="AD59" s="1">
        <f t="shared" si="52"/>
        <v>0.45</v>
      </c>
      <c r="AE59" s="30">
        <f t="shared" si="53"/>
        <v>513.870137519261</v>
      </c>
      <c r="AF59" s="1">
        <f t="shared" si="54"/>
        <v>10746393.6524385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0.45</v>
      </c>
      <c r="C60" s="16">
        <v>2</v>
      </c>
      <c r="D60" s="19">
        <v>6.28956285121429</v>
      </c>
      <c r="E60" s="20">
        <f t="shared" si="55"/>
        <v>5.04952725980645</v>
      </c>
      <c r="F60" s="16" t="s">
        <v>73</v>
      </c>
      <c r="G60" s="13">
        <v>3</v>
      </c>
      <c r="H60" s="18">
        <f t="shared" si="40"/>
        <v>6.28956285121429</v>
      </c>
      <c r="I60" s="18">
        <f t="shared" si="41"/>
        <v>279.439562851214</v>
      </c>
      <c r="J60" s="18">
        <f t="shared" si="42"/>
        <v>0.0388731562846743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7.06984865791856</v>
      </c>
      <c r="P60" s="18">
        <f t="shared" si="45"/>
        <v>0.274827331788263</v>
      </c>
      <c r="Q60" s="24">
        <f t="shared" si="46"/>
        <v>0.123672299304718</v>
      </c>
      <c r="R60" s="18">
        <f t="shared" si="47"/>
        <v>1.0964919375</v>
      </c>
      <c r="S60" s="25">
        <f t="shared" si="48"/>
        <v>0.112789063991379</v>
      </c>
      <c r="T60" s="3">
        <v>0.27</v>
      </c>
      <c r="U60" s="26">
        <f t="shared" si="49"/>
        <v>0.0304530472776723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0.235581593754218</v>
      </c>
      <c r="AC60" s="29">
        <f t="shared" si="51"/>
        <v>9.024625</v>
      </c>
      <c r="AD60" s="1">
        <f t="shared" si="52"/>
        <v>0.45</v>
      </c>
      <c r="AE60" s="30">
        <f t="shared" si="53"/>
        <v>513.870137519261</v>
      </c>
      <c r="AF60" s="1">
        <f t="shared" si="54"/>
        <v>10925061.7558513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11.0626202833871</v>
      </c>
      <c r="E61" s="20">
        <f t="shared" si="55"/>
        <v>6.28956285121429</v>
      </c>
      <c r="F61" s="16" t="s">
        <v>73</v>
      </c>
      <c r="G61" s="13">
        <v>4</v>
      </c>
      <c r="H61" s="18">
        <f t="shared" si="40"/>
        <v>11.0626202833871</v>
      </c>
      <c r="I61" s="18">
        <f t="shared" si="41"/>
        <v>284.212620283387</v>
      </c>
      <c r="J61" s="18">
        <f t="shared" si="42"/>
        <v>0.0697887454402627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9.2316700761303</v>
      </c>
      <c r="P61" s="18">
        <f t="shared" si="45"/>
        <v>0.644266672931548</v>
      </c>
      <c r="Q61" s="24">
        <f t="shared" si="46"/>
        <v>0.289920002819197</v>
      </c>
      <c r="R61" s="18">
        <f t="shared" si="47"/>
        <v>1.0964919375</v>
      </c>
      <c r="S61" s="25">
        <f t="shared" si="48"/>
        <v>0.264406871499861</v>
      </c>
      <c r="T61" s="3">
        <v>0.27</v>
      </c>
      <c r="U61" s="26">
        <f t="shared" si="49"/>
        <v>0.0713898553049626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0.247924041374446</v>
      </c>
      <c r="AC61" s="29">
        <f t="shared" si="51"/>
        <v>9.024625</v>
      </c>
      <c r="AD61" s="1">
        <f t="shared" si="52"/>
        <v>0.45</v>
      </c>
      <c r="AE61" s="30">
        <f t="shared" si="53"/>
        <v>513.870137519261</v>
      </c>
      <c r="AF61" s="1">
        <f t="shared" si="54"/>
        <v>11497440.9486418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15.5955335081333</v>
      </c>
      <c r="E62" s="20">
        <f t="shared" si="55"/>
        <v>11.0626202833871</v>
      </c>
      <c r="F62" s="16" t="s">
        <v>73</v>
      </c>
      <c r="G62" s="13">
        <v>5</v>
      </c>
      <c r="H62" s="18">
        <f t="shared" si="40"/>
        <v>15.5955335081333</v>
      </c>
      <c r="I62" s="18">
        <f t="shared" si="41"/>
        <v>288.745533508133</v>
      </c>
      <c r="J62" s="18">
        <f t="shared" si="42"/>
        <v>0.119496821119315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8.15803323303881</v>
      </c>
      <c r="O62" s="18">
        <f t="shared" si="56"/>
        <v>2.86601892015994</v>
      </c>
      <c r="P62" s="18">
        <f t="shared" si="45"/>
        <v>0.342480150226924</v>
      </c>
      <c r="Q62" s="24">
        <f t="shared" si="46"/>
        <v>0.154116067602116</v>
      </c>
      <c r="R62" s="18">
        <f t="shared" si="47"/>
        <v>1.0964919375</v>
      </c>
      <c r="S62" s="25">
        <f t="shared" si="48"/>
        <v>0.140553762714845</v>
      </c>
      <c r="T62" s="3">
        <v>0.27</v>
      </c>
      <c r="U62" s="26">
        <f t="shared" si="49"/>
        <v>0.0379495159330082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0.286641779053802</v>
      </c>
      <c r="AC62" s="29">
        <f t="shared" si="51"/>
        <v>9.024625</v>
      </c>
      <c r="AD62" s="1">
        <f t="shared" si="52"/>
        <v>0.45</v>
      </c>
      <c r="AE62" s="30">
        <f t="shared" si="53"/>
        <v>513.870137519261</v>
      </c>
      <c r="AF62" s="1">
        <f t="shared" si="54"/>
        <v>13292970.3380691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20.892229826129</v>
      </c>
      <c r="E63" s="20">
        <f t="shared" si="55"/>
        <v>15.5955335081333</v>
      </c>
      <c r="F63" s="16" t="s">
        <v>75</v>
      </c>
      <c r="G63" s="13">
        <v>6</v>
      </c>
      <c r="H63" s="18">
        <f t="shared" si="40"/>
        <v>20.892229826129</v>
      </c>
      <c r="I63" s="18">
        <f t="shared" si="41"/>
        <v>294.042229826129</v>
      </c>
      <c r="J63" s="18">
        <f t="shared" si="42"/>
        <v>0.219361101216756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4.96018751993301</v>
      </c>
      <c r="P63" s="18">
        <f t="shared" si="45"/>
        <v>1.08807219661412</v>
      </c>
      <c r="Q63" s="24">
        <f t="shared" si="46"/>
        <v>0.489632488476352</v>
      </c>
      <c r="R63" s="18">
        <f t="shared" si="47"/>
        <v>1.0964919375</v>
      </c>
      <c r="S63" s="25">
        <f t="shared" si="48"/>
        <v>0.446544540576115</v>
      </c>
      <c r="T63" s="3">
        <v>0.27</v>
      </c>
      <c r="U63" s="26">
        <f t="shared" si="49"/>
        <v>0.120567025955551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0.311550958325599</v>
      </c>
      <c r="AC63" s="29">
        <f t="shared" si="51"/>
        <v>9.024625</v>
      </c>
      <c r="AD63" s="1">
        <f t="shared" si="52"/>
        <v>0.45</v>
      </c>
      <c r="AE63" s="30">
        <f t="shared" si="53"/>
        <v>513.870137519261</v>
      </c>
      <c r="AF63" s="1">
        <f t="shared" si="54"/>
        <v>14448129.862611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23.2245323243333</v>
      </c>
      <c r="E64" s="20">
        <f t="shared" si="55"/>
        <v>20.892229826129</v>
      </c>
      <c r="F64" s="16" t="s">
        <v>73</v>
      </c>
      <c r="G64" s="13">
        <v>7</v>
      </c>
      <c r="H64" s="18">
        <f t="shared" si="40"/>
        <v>23.2245323243333</v>
      </c>
      <c r="I64" s="18">
        <f t="shared" si="41"/>
        <v>296.374532324333</v>
      </c>
      <c r="J64" s="18">
        <f t="shared" si="42"/>
        <v>0.284662600174673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6.3087640733189</v>
      </c>
      <c r="P64" s="18">
        <f t="shared" si="45"/>
        <v>1.79586918499952</v>
      </c>
      <c r="Q64" s="24">
        <f t="shared" si="46"/>
        <v>0.808141133249783</v>
      </c>
      <c r="R64" s="18">
        <f t="shared" si="47"/>
        <v>1.0964919375</v>
      </c>
      <c r="S64" s="25">
        <f t="shared" si="48"/>
        <v>0.737024236669121</v>
      </c>
      <c r="T64" s="3">
        <v>0.27</v>
      </c>
      <c r="U64" s="26">
        <f t="shared" si="49"/>
        <v>0.198996543900663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0.33519745798605</v>
      </c>
      <c r="AC64" s="29">
        <f t="shared" si="51"/>
        <v>9.024625</v>
      </c>
      <c r="AD64" s="1">
        <f t="shared" si="52"/>
        <v>0.45</v>
      </c>
      <c r="AE64" s="30">
        <f t="shared" si="53"/>
        <v>513.870137519261</v>
      </c>
      <c r="AF64" s="1">
        <f t="shared" si="54"/>
        <v>15544732.8059193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25.4775371135484</v>
      </c>
      <c r="E65" s="20">
        <f t="shared" si="55"/>
        <v>23.2245323243333</v>
      </c>
      <c r="F65" s="16" t="s">
        <v>73</v>
      </c>
      <c r="G65" s="13">
        <v>8</v>
      </c>
      <c r="H65" s="18">
        <f t="shared" si="40"/>
        <v>25.4775371135484</v>
      </c>
      <c r="I65" s="18">
        <f t="shared" si="41"/>
        <v>298.627537113548</v>
      </c>
      <c r="J65" s="18">
        <f t="shared" si="42"/>
        <v>0.364732795866805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6.94954363831938</v>
      </c>
      <c r="P65" s="18">
        <f t="shared" si="45"/>
        <v>2.53472648120259</v>
      </c>
      <c r="Q65" s="24">
        <f t="shared" si="46"/>
        <v>1.14062691654117</v>
      </c>
      <c r="R65" s="18">
        <f t="shared" si="47"/>
        <v>1.0964919375</v>
      </c>
      <c r="S65" s="25">
        <f t="shared" si="48"/>
        <v>1.0402510748431</v>
      </c>
      <c r="T65" s="3">
        <v>0.27</v>
      </c>
      <c r="U65" s="26">
        <f t="shared" si="49"/>
        <v>0.280867790207637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0.375081638747603</v>
      </c>
      <c r="AC65" s="29">
        <f t="shared" si="51"/>
        <v>9.024625</v>
      </c>
      <c r="AD65" s="1">
        <f t="shared" si="52"/>
        <v>0.45</v>
      </c>
      <c r="AE65" s="30">
        <f t="shared" si="53"/>
        <v>513.870137519261</v>
      </c>
      <c r="AF65" s="1">
        <f t="shared" si="54"/>
        <v>17394355.8216974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25.5777525512903</v>
      </c>
      <c r="E66" s="20">
        <f t="shared" si="55"/>
        <v>25.4775371135484</v>
      </c>
      <c r="F66" s="16" t="s">
        <v>73</v>
      </c>
      <c r="G66" s="13">
        <v>9</v>
      </c>
      <c r="H66" s="18">
        <f t="shared" si="40"/>
        <v>25.5777525512903</v>
      </c>
      <c r="I66" s="18">
        <f t="shared" si="41"/>
        <v>298.72775255129</v>
      </c>
      <c r="J66" s="18">
        <f t="shared" si="42"/>
        <v>0.368744206710818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6.85146590711678</v>
      </c>
      <c r="P66" s="18">
        <f t="shared" si="45"/>
        <v>2.52643836072599</v>
      </c>
      <c r="Q66" s="24">
        <f t="shared" si="46"/>
        <v>1.1368972623267</v>
      </c>
      <c r="R66" s="18">
        <f t="shared" si="47"/>
        <v>1.0964919375</v>
      </c>
      <c r="S66" s="25">
        <f t="shared" si="48"/>
        <v>1.03684963240024</v>
      </c>
      <c r="T66" s="3">
        <v>0.27</v>
      </c>
      <c r="U66" s="26">
        <f t="shared" si="49"/>
        <v>0.279949400748064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0.374804744325541</v>
      </c>
      <c r="AC66" s="29">
        <f t="shared" si="51"/>
        <v>9.024625</v>
      </c>
      <c r="AD66" s="1">
        <f t="shared" si="52"/>
        <v>0.45</v>
      </c>
      <c r="AE66" s="30">
        <f t="shared" si="53"/>
        <v>513.870137519261</v>
      </c>
      <c r="AF66" s="1">
        <f t="shared" si="54"/>
        <v>17381514.8836061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21.9860242483333</v>
      </c>
      <c r="E67" s="20">
        <f t="shared" si="55"/>
        <v>25.5777525512903</v>
      </c>
      <c r="F67" s="16" t="s">
        <v>73</v>
      </c>
      <c r="G67" s="13">
        <v>10</v>
      </c>
      <c r="H67" s="18">
        <f t="shared" si="40"/>
        <v>21.9860242483333</v>
      </c>
      <c r="I67" s="18">
        <f t="shared" si="41"/>
        <v>295.136024248333</v>
      </c>
      <c r="J67" s="18">
        <f t="shared" si="42"/>
        <v>0.248002895260973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6.76167629639079</v>
      </c>
      <c r="P67" s="18">
        <f t="shared" si="45"/>
        <v>1.67691529832241</v>
      </c>
      <c r="Q67" s="24">
        <f t="shared" si="46"/>
        <v>0.754611884245084</v>
      </c>
      <c r="R67" s="18">
        <f t="shared" si="47"/>
        <v>1.0964919375</v>
      </c>
      <c r="S67" s="25">
        <f t="shared" si="48"/>
        <v>0.688205593162498</v>
      </c>
      <c r="T67" s="3">
        <v>0.27</v>
      </c>
      <c r="U67" s="26">
        <f t="shared" si="49"/>
        <v>0.185815510153874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0.331223376311393</v>
      </c>
      <c r="AC67" s="29">
        <f t="shared" si="51"/>
        <v>9.024625</v>
      </c>
      <c r="AD67" s="1">
        <f t="shared" si="52"/>
        <v>0.45</v>
      </c>
      <c r="AE67" s="30">
        <f t="shared" si="53"/>
        <v>513.870137519261</v>
      </c>
      <c r="AF67" s="1">
        <f t="shared" si="54"/>
        <v>15360435.3528521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17.5193666410968</v>
      </c>
      <c r="E68" s="20">
        <f t="shared" si="55"/>
        <v>21.9860242483333</v>
      </c>
      <c r="F68" s="16" t="s">
        <v>73</v>
      </c>
      <c r="G68" s="13">
        <v>11</v>
      </c>
      <c r="H68" s="18">
        <f t="shared" si="40"/>
        <v>17.5193666410968</v>
      </c>
      <c r="I68" s="18">
        <f t="shared" si="41"/>
        <v>290.669366641097</v>
      </c>
      <c r="J68" s="18">
        <f t="shared" si="42"/>
        <v>0.149377495838485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4.83052294816496</v>
      </c>
      <c r="O68" s="18">
        <f t="shared" si="56"/>
        <v>2.69088679990342</v>
      </c>
      <c r="P68" s="18">
        <f t="shared" si="45"/>
        <v>0.401957931754407</v>
      </c>
      <c r="Q68" s="24">
        <f t="shared" si="46"/>
        <v>0.180881069289483</v>
      </c>
      <c r="R68" s="18">
        <f t="shared" si="47"/>
        <v>1.0964919375</v>
      </c>
      <c r="S68" s="25">
        <f t="shared" si="48"/>
        <v>0.16496342846067</v>
      </c>
      <c r="T68" s="3">
        <v>0.27</v>
      </c>
      <c r="U68" s="26">
        <f t="shared" si="49"/>
        <v>0.044540125684381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0.288628847893841</v>
      </c>
      <c r="AC68" s="29">
        <f t="shared" si="51"/>
        <v>9.024625</v>
      </c>
      <c r="AD68" s="1">
        <f t="shared" si="52"/>
        <v>0.45</v>
      </c>
      <c r="AE68" s="30">
        <f t="shared" si="53"/>
        <v>513.870137519261</v>
      </c>
      <c r="AF68" s="1">
        <f t="shared" si="54"/>
        <v>13385120.3632243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9.6685875798</v>
      </c>
      <c r="E69" s="20">
        <f t="shared" si="55"/>
        <v>17.5193666410968</v>
      </c>
      <c r="F69" s="16" t="s">
        <v>75</v>
      </c>
      <c r="G69" s="13">
        <v>12</v>
      </c>
      <c r="H69" s="18">
        <f t="shared" si="40"/>
        <v>9.6685875798</v>
      </c>
      <c r="I69" s="18">
        <f t="shared" si="41"/>
        <v>282.8185875798</v>
      </c>
      <c r="J69" s="18">
        <f t="shared" si="42"/>
        <v>0.0589452249404474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4.72557761814901</v>
      </c>
      <c r="P69" s="18">
        <f t="shared" si="45"/>
        <v>0.278550235675337</v>
      </c>
      <c r="Q69" s="24">
        <f t="shared" si="46"/>
        <v>0.125347606053902</v>
      </c>
      <c r="R69" s="18">
        <f t="shared" si="47"/>
        <v>1.0964919375</v>
      </c>
      <c r="S69" s="25">
        <f t="shared" si="48"/>
        <v>0.114316942758096</v>
      </c>
      <c r="T69" s="3">
        <v>0.27</v>
      </c>
      <c r="U69" s="26">
        <f t="shared" si="49"/>
        <v>0.030865574544686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0.235705970725223</v>
      </c>
      <c r="AC69" s="29">
        <f t="shared" si="51"/>
        <v>9.024625</v>
      </c>
      <c r="AD69" s="1">
        <f t="shared" si="52"/>
        <v>0.45</v>
      </c>
      <c r="AE69" s="30">
        <f t="shared" si="53"/>
        <v>513.870137519261</v>
      </c>
      <c r="AF69" s="1">
        <f t="shared" si="54"/>
        <v>10930829.7195855</v>
      </c>
      <c r="AG69" s="1">
        <f>SUM(AF58:AF69)</f>
        <v>161531112.877039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46">
      <c r="A70" s="13"/>
      <c r="B70" s="13"/>
      <c r="C70" s="16">
        <v>12</v>
      </c>
      <c r="D70" s="19">
        <v>5.37224311274193</v>
      </c>
      <c r="E70" s="20">
        <f t="shared" si="55"/>
        <v>9.6685875798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</v>
      </c>
      <c r="E74" s="16"/>
      <c r="F74" s="16"/>
      <c r="G74" s="13">
        <v>1</v>
      </c>
      <c r="H74" s="18">
        <f t="shared" ref="H74:H85" si="57">E75</f>
        <v>5</v>
      </c>
      <c r="I74" s="18">
        <f t="shared" ref="I74:I85" si="58">H74+273.15</f>
        <v>278.15</v>
      </c>
      <c r="J74" s="18">
        <f t="shared" ref="J74:J85" si="59">EXP(($C$16*(I74-$C$14))/($C$17*I74*$C$14))</f>
        <v>0.0330744063381255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0.0172390420715578</v>
      </c>
      <c r="Q74" s="24">
        <f t="shared" ref="Q74:Q85" si="63">P74*$B$76</f>
        <v>0.00448215093860502</v>
      </c>
      <c r="R74" s="18">
        <f t="shared" ref="R74:R85" si="64">L74*$B$76</f>
        <v>0.1355172</v>
      </c>
      <c r="S74" s="25">
        <f t="shared" ref="S74:S85" si="65">Q74/R74</f>
        <v>0.0330744063381255</v>
      </c>
      <c r="T74" s="3">
        <v>0.01</v>
      </c>
      <c r="U74" s="26">
        <f t="shared" ref="U74:U85" si="66">S74*T74</f>
        <v>0.000330744063381255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0.0102807440633813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0.494</v>
      </c>
      <c r="AX74" s="1">
        <f t="shared" ref="AX74:AX85" si="73">AW74*10000*AV74*0.67*AU74*AT74</f>
        <v>461.127177593795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5.04952725980645</v>
      </c>
      <c r="E75" s="20">
        <f t="shared" ref="E75:E86" si="74">D74</f>
        <v>5</v>
      </c>
      <c r="F75" s="16" t="s">
        <v>73</v>
      </c>
      <c r="G75" s="13">
        <v>2</v>
      </c>
      <c r="H75" s="18">
        <f t="shared" si="57"/>
        <v>5.04952725980645</v>
      </c>
      <c r="I75" s="18">
        <f t="shared" si="58"/>
        <v>278.199527259806</v>
      </c>
      <c r="J75" s="18">
        <f t="shared" si="59"/>
        <v>0.0332811682913946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1.02520095792844</v>
      </c>
      <c r="P75" s="18">
        <f t="shared" si="62"/>
        <v>0.0341198856133154</v>
      </c>
      <c r="Q75" s="24">
        <f t="shared" si="63"/>
        <v>0.00887117025946202</v>
      </c>
      <c r="R75" s="18">
        <f t="shared" si="64"/>
        <v>0.1355172</v>
      </c>
      <c r="S75" s="25">
        <f t="shared" si="65"/>
        <v>0.0654615816993121</v>
      </c>
      <c r="T75" s="3">
        <v>0.01</v>
      </c>
      <c r="U75" s="26">
        <f t="shared" si="66"/>
        <v>0.000654615816993121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0.00614461581699312</v>
      </c>
      <c r="AU75" s="29">
        <f t="shared" si="70"/>
        <v>52.122</v>
      </c>
      <c r="AV75" s="1">
        <f t="shared" si="71"/>
        <v>0.26</v>
      </c>
      <c r="AW75" s="2">
        <f t="shared" si="72"/>
        <v>0.494</v>
      </c>
      <c r="AX75" s="1">
        <f t="shared" si="73"/>
        <v>275.607420204207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6.28956285121429</v>
      </c>
      <c r="E76" s="20">
        <f t="shared" si="74"/>
        <v>5.04952725980645</v>
      </c>
      <c r="F76" s="16" t="s">
        <v>73</v>
      </c>
      <c r="G76" s="13">
        <v>3</v>
      </c>
      <c r="H76" s="18">
        <f t="shared" si="57"/>
        <v>6.28956285121429</v>
      </c>
      <c r="I76" s="18">
        <f t="shared" si="58"/>
        <v>279.439562851214</v>
      </c>
      <c r="J76" s="18">
        <f t="shared" si="59"/>
        <v>0.0388731562846743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1.51230107231513</v>
      </c>
      <c r="P76" s="18">
        <f t="shared" si="62"/>
        <v>0.0587879159335865</v>
      </c>
      <c r="Q76" s="24">
        <f t="shared" si="63"/>
        <v>0.0152848581427325</v>
      </c>
      <c r="R76" s="18">
        <f t="shared" si="64"/>
        <v>0.1355172</v>
      </c>
      <c r="S76" s="25">
        <f t="shared" si="65"/>
        <v>0.112789063991379</v>
      </c>
      <c r="T76" s="3">
        <v>0.01</v>
      </c>
      <c r="U76" s="26">
        <f t="shared" si="66"/>
        <v>0.00112789063991379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0.00661789063991379</v>
      </c>
      <c r="AU76" s="29">
        <f t="shared" si="70"/>
        <v>52.122</v>
      </c>
      <c r="AV76" s="1">
        <f t="shared" si="71"/>
        <v>0.26</v>
      </c>
      <c r="AW76" s="2">
        <f t="shared" si="72"/>
        <v>0.494</v>
      </c>
      <c r="AX76" s="1">
        <f t="shared" si="73"/>
        <v>296.835444360256</v>
      </c>
    </row>
    <row r="77" s="1" customFormat="1" spans="1:50">
      <c r="A77" s="13"/>
      <c r="B77" s="13"/>
      <c r="C77" s="16">
        <v>3</v>
      </c>
      <c r="D77" s="19">
        <v>11.0626202833871</v>
      </c>
      <c r="E77" s="20">
        <f t="shared" si="74"/>
        <v>6.28956285121429</v>
      </c>
      <c r="F77" s="16" t="s">
        <v>73</v>
      </c>
      <c r="G77" s="13">
        <v>4</v>
      </c>
      <c r="H77" s="18">
        <f t="shared" si="57"/>
        <v>11.0626202833871</v>
      </c>
      <c r="I77" s="18">
        <f t="shared" si="58"/>
        <v>284.212620283387</v>
      </c>
      <c r="J77" s="18">
        <f t="shared" si="59"/>
        <v>0.0697887454402627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1.97473315638154</v>
      </c>
      <c r="P77" s="18">
        <f t="shared" si="62"/>
        <v>0.137814149563158</v>
      </c>
      <c r="Q77" s="24">
        <f t="shared" si="63"/>
        <v>0.035831678886421</v>
      </c>
      <c r="R77" s="18">
        <f t="shared" si="64"/>
        <v>0.1355172</v>
      </c>
      <c r="S77" s="25">
        <f t="shared" si="65"/>
        <v>0.264406871499861</v>
      </c>
      <c r="T77" s="3">
        <v>0.01</v>
      </c>
      <c r="U77" s="26">
        <f t="shared" si="66"/>
        <v>0.00264406871499861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0.00813406871499861</v>
      </c>
      <c r="AU77" s="29">
        <f t="shared" si="70"/>
        <v>52.122</v>
      </c>
      <c r="AV77" s="1">
        <f t="shared" si="71"/>
        <v>0.26</v>
      </c>
      <c r="AW77" s="2">
        <f t="shared" si="72"/>
        <v>0.494</v>
      </c>
      <c r="AX77" s="1">
        <f t="shared" si="73"/>
        <v>364.841311657716</v>
      </c>
    </row>
    <row r="78" s="1" customFormat="1" spans="1:50">
      <c r="A78" s="13"/>
      <c r="B78" s="13"/>
      <c r="C78" s="16">
        <v>4</v>
      </c>
      <c r="D78" s="19">
        <v>15.5955335081333</v>
      </c>
      <c r="E78" s="20">
        <f t="shared" si="74"/>
        <v>11.0626202833871</v>
      </c>
      <c r="F78" s="16" t="s">
        <v>73</v>
      </c>
      <c r="G78" s="13">
        <v>5</v>
      </c>
      <c r="H78" s="18">
        <f t="shared" si="57"/>
        <v>15.5955335081333</v>
      </c>
      <c r="I78" s="18">
        <f t="shared" si="58"/>
        <v>288.745533508133</v>
      </c>
      <c r="J78" s="18">
        <f t="shared" si="59"/>
        <v>0.119496821119315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1.74507305647746</v>
      </c>
      <c r="O78" s="18">
        <f t="shared" si="75"/>
        <v>0.613065950340919</v>
      </c>
      <c r="P78" s="18">
        <f t="shared" si="62"/>
        <v>0.0732594322022317</v>
      </c>
      <c r="Q78" s="24">
        <f t="shared" si="63"/>
        <v>0.0190474523725802</v>
      </c>
      <c r="R78" s="18">
        <f t="shared" si="64"/>
        <v>0.1355172</v>
      </c>
      <c r="S78" s="25">
        <f t="shared" si="65"/>
        <v>0.140553762714845</v>
      </c>
      <c r="T78" s="3">
        <v>0.01</v>
      </c>
      <c r="U78" s="26">
        <f t="shared" si="66"/>
        <v>0.00140553762714845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0.0113555376271485</v>
      </c>
      <c r="AU78" s="29">
        <f t="shared" si="70"/>
        <v>52.122</v>
      </c>
      <c r="AV78" s="1">
        <f t="shared" si="71"/>
        <v>0.26</v>
      </c>
      <c r="AW78" s="2">
        <f t="shared" si="72"/>
        <v>0.494</v>
      </c>
      <c r="AX78" s="1">
        <f t="shared" si="73"/>
        <v>509.335412279966</v>
      </c>
    </row>
    <row r="79" s="1" customFormat="1" spans="1:50">
      <c r="A79" s="13"/>
      <c r="B79" s="13"/>
      <c r="C79" s="16">
        <v>5</v>
      </c>
      <c r="D79" s="19">
        <v>20.892229826129</v>
      </c>
      <c r="E79" s="20">
        <f t="shared" si="74"/>
        <v>15.5955335081333</v>
      </c>
      <c r="F79" s="16" t="s">
        <v>75</v>
      </c>
      <c r="G79" s="13">
        <v>6</v>
      </c>
      <c r="H79" s="18">
        <f t="shared" si="57"/>
        <v>20.892229826129</v>
      </c>
      <c r="I79" s="18">
        <f t="shared" si="58"/>
        <v>294.042229826129</v>
      </c>
      <c r="J79" s="18">
        <f t="shared" si="59"/>
        <v>0.219361101216756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1.06102651813869</v>
      </c>
      <c r="P79" s="18">
        <f t="shared" si="62"/>
        <v>0.232747945439083</v>
      </c>
      <c r="Q79" s="24">
        <f t="shared" si="63"/>
        <v>0.0605144658141615</v>
      </c>
      <c r="R79" s="18">
        <f t="shared" si="64"/>
        <v>0.1355172</v>
      </c>
      <c r="S79" s="25">
        <f t="shared" si="65"/>
        <v>0.446544540576115</v>
      </c>
      <c r="T79" s="3">
        <v>0.01</v>
      </c>
      <c r="U79" s="26">
        <f t="shared" si="66"/>
        <v>0.00446544540576115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0.0144154454057612</v>
      </c>
      <c r="AU79" s="29">
        <f t="shared" si="70"/>
        <v>52.122</v>
      </c>
      <c r="AV79" s="1">
        <f t="shared" si="71"/>
        <v>0.26</v>
      </c>
      <c r="AW79" s="2">
        <f t="shared" si="72"/>
        <v>0.494</v>
      </c>
      <c r="AX79" s="1">
        <f t="shared" si="73"/>
        <v>646.582933368912</v>
      </c>
    </row>
    <row r="80" s="1" customFormat="1" spans="1:50">
      <c r="A80" s="13"/>
      <c r="B80" s="13"/>
      <c r="C80" s="16">
        <v>6</v>
      </c>
      <c r="D80" s="19">
        <v>23.2245323243333</v>
      </c>
      <c r="E80" s="20">
        <f t="shared" si="74"/>
        <v>20.892229826129</v>
      </c>
      <c r="F80" s="16" t="s">
        <v>73</v>
      </c>
      <c r="G80" s="13">
        <v>7</v>
      </c>
      <c r="H80" s="18">
        <f t="shared" si="57"/>
        <v>23.2245323243333</v>
      </c>
      <c r="I80" s="18">
        <f t="shared" si="58"/>
        <v>296.374532324333</v>
      </c>
      <c r="J80" s="18">
        <f t="shared" si="59"/>
        <v>0.284662600174673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1.3494985726996</v>
      </c>
      <c r="P80" s="18">
        <f t="shared" si="62"/>
        <v>0.384151772636679</v>
      </c>
      <c r="Q80" s="24">
        <f t="shared" si="63"/>
        <v>0.0998794608855366</v>
      </c>
      <c r="R80" s="18">
        <f t="shared" si="64"/>
        <v>0.1355172</v>
      </c>
      <c r="S80" s="25">
        <f t="shared" si="65"/>
        <v>0.737024236669121</v>
      </c>
      <c r="T80" s="3">
        <v>0.01</v>
      </c>
      <c r="U80" s="26">
        <f t="shared" si="66"/>
        <v>0.00737024236669121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0.0173202423666912</v>
      </c>
      <c r="AU80" s="29">
        <f t="shared" si="70"/>
        <v>52.122</v>
      </c>
      <c r="AV80" s="1">
        <f t="shared" si="71"/>
        <v>0.26</v>
      </c>
      <c r="AW80" s="2">
        <f t="shared" si="72"/>
        <v>0.494</v>
      </c>
      <c r="AX80" s="1">
        <f t="shared" si="73"/>
        <v>776.873194056149</v>
      </c>
    </row>
    <row r="81" s="1" customFormat="1" spans="1:50">
      <c r="A81" s="13"/>
      <c r="B81" s="13"/>
      <c r="C81" s="16">
        <v>7</v>
      </c>
      <c r="D81" s="19">
        <v>25.4775371135484</v>
      </c>
      <c r="E81" s="20">
        <f t="shared" si="74"/>
        <v>23.2245323243333</v>
      </c>
      <c r="F81" s="16" t="s">
        <v>73</v>
      </c>
      <c r="G81" s="13">
        <v>8</v>
      </c>
      <c r="H81" s="18">
        <f t="shared" si="57"/>
        <v>25.4775371135484</v>
      </c>
      <c r="I81" s="18">
        <f t="shared" si="58"/>
        <v>298.627537113548</v>
      </c>
      <c r="J81" s="18">
        <f t="shared" si="59"/>
        <v>0.364732795866805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1.48656680006293</v>
      </c>
      <c r="P81" s="18">
        <f t="shared" si="62"/>
        <v>0.54219966522972</v>
      </c>
      <c r="Q81" s="24">
        <f t="shared" si="63"/>
        <v>0.140971912959727</v>
      </c>
      <c r="R81" s="18">
        <f t="shared" si="64"/>
        <v>0.1355172</v>
      </c>
      <c r="S81" s="25">
        <f t="shared" si="65"/>
        <v>1.0402510748431</v>
      </c>
      <c r="T81" s="3">
        <v>0.01</v>
      </c>
      <c r="U81" s="26">
        <f t="shared" si="66"/>
        <v>0.010402510748431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0.025302510748431</v>
      </c>
      <c r="AU81" s="29">
        <f t="shared" si="70"/>
        <v>52.122</v>
      </c>
      <c r="AV81" s="1">
        <f t="shared" si="71"/>
        <v>0.26</v>
      </c>
      <c r="AW81" s="2">
        <f t="shared" si="72"/>
        <v>0.494</v>
      </c>
      <c r="AX81" s="1">
        <f t="shared" si="73"/>
        <v>1134.90573206851</v>
      </c>
    </row>
    <row r="82" s="1" customFormat="1" spans="1:50">
      <c r="A82" s="13"/>
      <c r="B82" s="13"/>
      <c r="C82" s="16">
        <v>8</v>
      </c>
      <c r="D82" s="19">
        <v>25.5777525512903</v>
      </c>
      <c r="E82" s="20">
        <f t="shared" si="74"/>
        <v>25.4775371135484</v>
      </c>
      <c r="F82" s="16" t="s">
        <v>73</v>
      </c>
      <c r="G82" s="13">
        <v>9</v>
      </c>
      <c r="H82" s="18">
        <f t="shared" si="57"/>
        <v>25.5777525512903</v>
      </c>
      <c r="I82" s="18">
        <f t="shared" si="58"/>
        <v>298.72775255129</v>
      </c>
      <c r="J82" s="18">
        <f t="shared" si="59"/>
        <v>0.368744206710818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1.4655871348332</v>
      </c>
      <c r="P82" s="18">
        <f t="shared" si="62"/>
        <v>0.540426765399651</v>
      </c>
      <c r="Q82" s="24">
        <f t="shared" si="63"/>
        <v>0.140510959003909</v>
      </c>
      <c r="R82" s="18">
        <f t="shared" si="64"/>
        <v>0.1355172</v>
      </c>
      <c r="S82" s="25">
        <f t="shared" si="65"/>
        <v>1.03684963240024</v>
      </c>
      <c r="T82" s="3">
        <v>0.01</v>
      </c>
      <c r="U82" s="26">
        <f t="shared" si="66"/>
        <v>0.0103684963240024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0.0252684963240024</v>
      </c>
      <c r="AU82" s="29">
        <f t="shared" si="70"/>
        <v>52.122</v>
      </c>
      <c r="AV82" s="1">
        <f t="shared" si="71"/>
        <v>0.26</v>
      </c>
      <c r="AW82" s="2">
        <f t="shared" si="72"/>
        <v>0.494</v>
      </c>
      <c r="AX82" s="1">
        <f t="shared" si="73"/>
        <v>1133.38006666554</v>
      </c>
    </row>
    <row r="83" s="1" customFormat="1" spans="1:50">
      <c r="A83" s="13"/>
      <c r="B83" s="13"/>
      <c r="C83" s="16">
        <v>9</v>
      </c>
      <c r="D83" s="19">
        <v>21.9860242483333</v>
      </c>
      <c r="E83" s="20">
        <f t="shared" si="74"/>
        <v>25.5777525512903</v>
      </c>
      <c r="F83" s="16" t="s">
        <v>73</v>
      </c>
      <c r="G83" s="13">
        <v>10</v>
      </c>
      <c r="H83" s="18">
        <f t="shared" si="57"/>
        <v>21.9860242483333</v>
      </c>
      <c r="I83" s="18">
        <f t="shared" si="58"/>
        <v>295.136024248333</v>
      </c>
      <c r="J83" s="18">
        <f t="shared" si="59"/>
        <v>0.248002895260973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1.44638036943355</v>
      </c>
      <c r="P83" s="18">
        <f t="shared" si="62"/>
        <v>0.358706519268157</v>
      </c>
      <c r="Q83" s="24">
        <f t="shared" si="63"/>
        <v>0.0932636950097209</v>
      </c>
      <c r="R83" s="18">
        <f t="shared" si="64"/>
        <v>0.1355172</v>
      </c>
      <c r="S83" s="25">
        <f t="shared" si="65"/>
        <v>0.688205593162498</v>
      </c>
      <c r="T83" s="3">
        <v>0.01</v>
      </c>
      <c r="U83" s="26">
        <f t="shared" si="66"/>
        <v>0.00688205593162498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0.016832055931625</v>
      </c>
      <c r="AU83" s="29">
        <f t="shared" si="70"/>
        <v>52.122</v>
      </c>
      <c r="AV83" s="1">
        <f t="shared" si="71"/>
        <v>0.26</v>
      </c>
      <c r="AW83" s="2">
        <f t="shared" si="72"/>
        <v>0.494</v>
      </c>
      <c r="AX83" s="1">
        <f t="shared" si="73"/>
        <v>754.976332160374</v>
      </c>
    </row>
    <row r="84" s="1" customFormat="1" spans="1:50">
      <c r="A84" s="13"/>
      <c r="B84" s="13"/>
      <c r="C84" s="16">
        <v>10</v>
      </c>
      <c r="D84" s="19">
        <v>17.5193666410968</v>
      </c>
      <c r="E84" s="20">
        <f t="shared" si="74"/>
        <v>21.9860242483333</v>
      </c>
      <c r="F84" s="16" t="s">
        <v>73</v>
      </c>
      <c r="G84" s="13">
        <v>11</v>
      </c>
      <c r="H84" s="18">
        <f t="shared" si="57"/>
        <v>17.5193666410968</v>
      </c>
      <c r="I84" s="18">
        <f t="shared" si="58"/>
        <v>290.669366641097</v>
      </c>
      <c r="J84" s="18">
        <f t="shared" si="59"/>
        <v>0.149377495838485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1.03329015765713</v>
      </c>
      <c r="O84" s="18">
        <f t="shared" si="75"/>
        <v>0.57560369250827</v>
      </c>
      <c r="P84" s="18">
        <f t="shared" si="62"/>
        <v>0.0859822381822707</v>
      </c>
      <c r="Q84" s="24">
        <f t="shared" si="63"/>
        <v>0.0223553819273904</v>
      </c>
      <c r="R84" s="18">
        <f t="shared" si="64"/>
        <v>0.1355172</v>
      </c>
      <c r="S84" s="25">
        <f t="shared" si="65"/>
        <v>0.164963428460671</v>
      </c>
      <c r="T84" s="3">
        <v>0.01</v>
      </c>
      <c r="U84" s="26">
        <f t="shared" si="66"/>
        <v>0.00164963428460671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0.0115996342846067</v>
      </c>
      <c r="AU84" s="29">
        <f t="shared" si="70"/>
        <v>52.122</v>
      </c>
      <c r="AV84" s="1">
        <f t="shared" si="71"/>
        <v>0.26</v>
      </c>
      <c r="AW84" s="2">
        <f t="shared" si="72"/>
        <v>0.494</v>
      </c>
      <c r="AX84" s="1">
        <f t="shared" si="73"/>
        <v>520.283997520477</v>
      </c>
    </row>
    <row r="85" s="1" customFormat="1" spans="1:51">
      <c r="A85" s="13"/>
      <c r="B85" s="13"/>
      <c r="C85" s="16">
        <v>11</v>
      </c>
      <c r="D85" s="19">
        <v>9.6685875798</v>
      </c>
      <c r="E85" s="20">
        <f t="shared" si="74"/>
        <v>17.5193666410968</v>
      </c>
      <c r="F85" s="16" t="s">
        <v>75</v>
      </c>
      <c r="G85" s="13">
        <v>12</v>
      </c>
      <c r="H85" s="18">
        <f t="shared" si="57"/>
        <v>9.6685875798</v>
      </c>
      <c r="I85" s="18">
        <f t="shared" si="58"/>
        <v>282.8185875798</v>
      </c>
      <c r="J85" s="18">
        <f t="shared" si="59"/>
        <v>0.0589452249404474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1.010841454326</v>
      </c>
      <c r="P85" s="18">
        <f t="shared" si="62"/>
        <v>0.059584276904375</v>
      </c>
      <c r="Q85" s="24">
        <f t="shared" si="63"/>
        <v>0.0154919119951375</v>
      </c>
      <c r="R85" s="18">
        <f t="shared" si="64"/>
        <v>0.1355172</v>
      </c>
      <c r="S85" s="25">
        <f t="shared" si="65"/>
        <v>0.114316942758096</v>
      </c>
      <c r="T85" s="3">
        <v>0.01</v>
      </c>
      <c r="U85" s="26">
        <f t="shared" si="66"/>
        <v>0.00114316942758096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0.00663316942758096</v>
      </c>
      <c r="AU85" s="29">
        <f t="shared" si="70"/>
        <v>52.122</v>
      </c>
      <c r="AV85" s="1">
        <f t="shared" si="71"/>
        <v>0.26</v>
      </c>
      <c r="AW85" s="2">
        <f t="shared" si="72"/>
        <v>0.494</v>
      </c>
      <c r="AX85" s="1">
        <f t="shared" si="73"/>
        <v>297.520751200946</v>
      </c>
      <c r="AY85" s="1">
        <f>SUM(AX74:AX85)</f>
        <v>7172.26977313684</v>
      </c>
    </row>
    <row r="86" s="1" customFormat="1" spans="1:46">
      <c r="A86" s="13"/>
      <c r="B86" s="13"/>
      <c r="C86" s="16">
        <v>12</v>
      </c>
      <c r="D86" s="19">
        <v>5.37224311274193</v>
      </c>
      <c r="E86" s="20">
        <f t="shared" si="74"/>
        <v>9.6685875798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</v>
      </c>
      <c r="E90" s="16"/>
      <c r="F90" s="16"/>
      <c r="G90" s="13">
        <v>1</v>
      </c>
      <c r="H90" s="18">
        <f t="shared" ref="H90:H101" si="76">E91</f>
        <v>5</v>
      </c>
      <c r="I90" s="18">
        <f t="shared" ref="I90:I101" si="77">H90+273.15</f>
        <v>278.15</v>
      </c>
      <c r="J90" s="18">
        <f t="shared" ref="J90:J101" si="78">EXP(($C$16*(I90-$C$14))/($C$17*I90*$C$14))</f>
        <v>0.0330744063381255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0.00941628348446433</v>
      </c>
      <c r="Q90" s="24">
        <f t="shared" ref="Q90:Q101" si="82">P90*$B$76</f>
        <v>0.00244823370596073</v>
      </c>
      <c r="R90" s="18">
        <f t="shared" ref="R90:R101" si="83">L90*$B$76</f>
        <v>0.074022</v>
      </c>
      <c r="S90" s="25">
        <f t="shared" ref="S90:S101" si="84">Q90/R90</f>
        <v>0.0330744063381255</v>
      </c>
      <c r="T90" s="3">
        <v>0.01</v>
      </c>
      <c r="U90" s="26">
        <f t="shared" ref="U90:U101" si="85">S90*T90</f>
        <v>0.000330744063381255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0.0102807440633813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0.2776</v>
      </c>
      <c r="AX90" s="1">
        <f t="shared" ref="AX90:AX101" si="92">AW90*10000*AV90*0.67*AU90*AT90</f>
        <v>141.54014208319</v>
      </c>
      <c r="AZ90" s="2">
        <f t="shared" ref="AZ90:AZ101" si="93">$E$10</f>
        <v>0.06</v>
      </c>
      <c r="BA90" s="1">
        <f t="shared" ref="BA90:BA101" si="94">AZ90*10000*AV90*0.67*AU90*AT90</f>
        <v>30.5922497297962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5.04952725980645</v>
      </c>
      <c r="E91" s="20">
        <f t="shared" ref="E91:E102" si="95">D90</f>
        <v>5</v>
      </c>
      <c r="F91" s="16" t="s">
        <v>73</v>
      </c>
      <c r="G91" s="13">
        <v>2</v>
      </c>
      <c r="H91" s="18">
        <f t="shared" si="76"/>
        <v>5.04952725980645</v>
      </c>
      <c r="I91" s="18">
        <f t="shared" si="77"/>
        <v>278.199527259806</v>
      </c>
      <c r="J91" s="18">
        <f t="shared" si="78"/>
        <v>0.0332811682913946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0.559983716515536</v>
      </c>
      <c r="P91" s="18">
        <f t="shared" si="81"/>
        <v>0.0186369123097942</v>
      </c>
      <c r="Q91" s="24">
        <f t="shared" si="82"/>
        <v>0.00484559720054648</v>
      </c>
      <c r="R91" s="18">
        <f t="shared" si="83"/>
        <v>0.074022</v>
      </c>
      <c r="S91" s="25">
        <f t="shared" si="84"/>
        <v>0.0654615816993121</v>
      </c>
      <c r="T91" s="3">
        <v>0.01</v>
      </c>
      <c r="U91" s="26">
        <f t="shared" si="85"/>
        <v>0.000654615816993121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0.00614461581699312</v>
      </c>
      <c r="AU91" s="29">
        <f t="shared" si="89"/>
        <v>28.47</v>
      </c>
      <c r="AV91" s="1">
        <f t="shared" si="90"/>
        <v>0.26</v>
      </c>
      <c r="AW91" s="2">
        <f t="shared" si="91"/>
        <v>0.2776</v>
      </c>
      <c r="AX91" s="1">
        <f t="shared" si="92"/>
        <v>84.5959971790004</v>
      </c>
      <c r="AZ91" s="2">
        <f t="shared" si="93"/>
        <v>0.06</v>
      </c>
      <c r="BA91" s="1">
        <f t="shared" si="94"/>
        <v>18.2844374306197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6.28956285121429</v>
      </c>
      <c r="E92" s="20">
        <f t="shared" si="95"/>
        <v>5.04952725980645</v>
      </c>
      <c r="F92" s="16" t="s">
        <v>73</v>
      </c>
      <c r="G92" s="13">
        <v>3</v>
      </c>
      <c r="H92" s="18">
        <f t="shared" si="76"/>
        <v>6.28956285121429</v>
      </c>
      <c r="I92" s="18">
        <f t="shared" si="77"/>
        <v>279.439562851214</v>
      </c>
      <c r="J92" s="18">
        <f t="shared" si="78"/>
        <v>0.0388731562846743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0.826046804205742</v>
      </c>
      <c r="P92" s="18">
        <f t="shared" si="81"/>
        <v>0.0321110465183455</v>
      </c>
      <c r="Q92" s="24">
        <f t="shared" si="82"/>
        <v>0.00834887209476984</v>
      </c>
      <c r="R92" s="18">
        <f t="shared" si="83"/>
        <v>0.074022</v>
      </c>
      <c r="S92" s="25">
        <f t="shared" si="84"/>
        <v>0.112789063991379</v>
      </c>
      <c r="T92" s="3">
        <v>0.01</v>
      </c>
      <c r="U92" s="26">
        <f t="shared" si="85"/>
        <v>0.00112789063991379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0.00661789063991379</v>
      </c>
      <c r="AU92" s="29">
        <f t="shared" si="89"/>
        <v>28.47</v>
      </c>
      <c r="AV92" s="1">
        <f t="shared" si="90"/>
        <v>0.26</v>
      </c>
      <c r="AW92" s="2">
        <f t="shared" si="91"/>
        <v>0.2776</v>
      </c>
      <c r="AX92" s="1">
        <f t="shared" si="92"/>
        <v>91.1118082202643</v>
      </c>
      <c r="AZ92" s="2">
        <f t="shared" si="93"/>
        <v>0.06</v>
      </c>
      <c r="BA92" s="1">
        <f t="shared" si="94"/>
        <v>19.6927539380975</v>
      </c>
    </row>
    <row r="93" s="1" customFormat="1" spans="1:53">
      <c r="A93" s="13"/>
      <c r="B93" s="13"/>
      <c r="C93" s="16">
        <v>3</v>
      </c>
      <c r="D93" s="19">
        <v>11.0626202833871</v>
      </c>
      <c r="E93" s="20">
        <f t="shared" si="95"/>
        <v>6.28956285121429</v>
      </c>
      <c r="F93" s="16" t="s">
        <v>73</v>
      </c>
      <c r="G93" s="13">
        <v>4</v>
      </c>
      <c r="H93" s="18">
        <f t="shared" si="76"/>
        <v>11.0626202833871</v>
      </c>
      <c r="I93" s="18">
        <f t="shared" si="77"/>
        <v>284.212620283387</v>
      </c>
      <c r="J93" s="18">
        <f t="shared" si="78"/>
        <v>0.0697887454402627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1.0786357576874</v>
      </c>
      <c r="P93" s="18">
        <f t="shared" si="81"/>
        <v>0.0752766363160106</v>
      </c>
      <c r="Q93" s="24">
        <f t="shared" si="82"/>
        <v>0.0195719254421627</v>
      </c>
      <c r="R93" s="18">
        <f t="shared" si="83"/>
        <v>0.074022</v>
      </c>
      <c r="S93" s="25">
        <f t="shared" si="84"/>
        <v>0.264406871499861</v>
      </c>
      <c r="T93" s="3">
        <v>0.01</v>
      </c>
      <c r="U93" s="26">
        <f t="shared" si="85"/>
        <v>0.00264406871499861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0.00813406871499861</v>
      </c>
      <c r="AU93" s="29">
        <f t="shared" si="89"/>
        <v>28.47</v>
      </c>
      <c r="AV93" s="1">
        <f t="shared" si="90"/>
        <v>0.26</v>
      </c>
      <c r="AW93" s="2">
        <f t="shared" si="91"/>
        <v>0.2776</v>
      </c>
      <c r="AX93" s="1">
        <f t="shared" si="92"/>
        <v>111.985789602147</v>
      </c>
      <c r="AZ93" s="2">
        <f t="shared" si="93"/>
        <v>0.06</v>
      </c>
      <c r="BA93" s="1">
        <f t="shared" si="94"/>
        <v>24.2044213837494</v>
      </c>
    </row>
    <row r="94" s="1" customFormat="1" spans="1:53">
      <c r="A94" s="13"/>
      <c r="B94" s="13"/>
      <c r="C94" s="16">
        <v>4</v>
      </c>
      <c r="D94" s="19">
        <v>15.5955335081333</v>
      </c>
      <c r="E94" s="20">
        <f t="shared" si="95"/>
        <v>11.0626202833871</v>
      </c>
      <c r="F94" s="16" t="s">
        <v>73</v>
      </c>
      <c r="G94" s="13">
        <v>5</v>
      </c>
      <c r="H94" s="18">
        <f t="shared" si="76"/>
        <v>15.5955335081333</v>
      </c>
      <c r="I94" s="18">
        <f t="shared" si="77"/>
        <v>288.745533508133</v>
      </c>
      <c r="J94" s="18">
        <f t="shared" si="78"/>
        <v>0.119496821119315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0.953191165302816</v>
      </c>
      <c r="O94" s="18">
        <f t="shared" si="96"/>
        <v>0.334867956068569</v>
      </c>
      <c r="P94" s="18">
        <f t="shared" si="81"/>
        <v>0.0400156562449165</v>
      </c>
      <c r="Q94" s="24">
        <f t="shared" si="82"/>
        <v>0.0104040706236783</v>
      </c>
      <c r="R94" s="18">
        <f t="shared" si="83"/>
        <v>0.074022</v>
      </c>
      <c r="S94" s="25">
        <f t="shared" si="84"/>
        <v>0.140553762714845</v>
      </c>
      <c r="T94" s="3">
        <v>0.01</v>
      </c>
      <c r="U94" s="26">
        <f t="shared" si="85"/>
        <v>0.00140553762714845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0.0113555376271485</v>
      </c>
      <c r="AU94" s="29">
        <f t="shared" si="89"/>
        <v>28.47</v>
      </c>
      <c r="AV94" s="1">
        <f t="shared" si="90"/>
        <v>0.26</v>
      </c>
      <c r="AW94" s="2">
        <f t="shared" si="91"/>
        <v>0.2776</v>
      </c>
      <c r="AX94" s="1">
        <f t="shared" si="92"/>
        <v>156.337362283192</v>
      </c>
      <c r="AZ94" s="2">
        <f t="shared" si="93"/>
        <v>0.06</v>
      </c>
      <c r="BA94" s="1">
        <f t="shared" si="94"/>
        <v>33.7904961707187</v>
      </c>
    </row>
    <row r="95" s="1" customFormat="1" spans="1:53">
      <c r="A95" s="13"/>
      <c r="B95" s="13"/>
      <c r="C95" s="16">
        <v>5</v>
      </c>
      <c r="D95" s="19">
        <v>20.892229826129</v>
      </c>
      <c r="E95" s="20">
        <f t="shared" si="95"/>
        <v>15.5955335081333</v>
      </c>
      <c r="F95" s="16" t="s">
        <v>75</v>
      </c>
      <c r="G95" s="13">
        <v>6</v>
      </c>
      <c r="H95" s="18">
        <f t="shared" si="76"/>
        <v>20.892229826129</v>
      </c>
      <c r="I95" s="18">
        <f t="shared" si="77"/>
        <v>294.042229826129</v>
      </c>
      <c r="J95" s="18">
        <f t="shared" si="78"/>
        <v>0.219361101216756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0.579552299823653</v>
      </c>
      <c r="P95" s="18">
        <f t="shared" si="81"/>
        <v>0.12713123070202</v>
      </c>
      <c r="Q95" s="24">
        <f t="shared" si="82"/>
        <v>0.0330541199825252</v>
      </c>
      <c r="R95" s="18">
        <f t="shared" si="83"/>
        <v>0.074022</v>
      </c>
      <c r="S95" s="25">
        <f t="shared" si="84"/>
        <v>0.446544540576115</v>
      </c>
      <c r="T95" s="3">
        <v>0.01</v>
      </c>
      <c r="U95" s="26">
        <f t="shared" si="85"/>
        <v>0.00446544540576115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0.0144154454057612</v>
      </c>
      <c r="AU95" s="29">
        <f t="shared" si="89"/>
        <v>28.47</v>
      </c>
      <c r="AV95" s="1">
        <f t="shared" si="90"/>
        <v>0.26</v>
      </c>
      <c r="AW95" s="2">
        <f t="shared" si="91"/>
        <v>0.2776</v>
      </c>
      <c r="AX95" s="1">
        <f t="shared" si="92"/>
        <v>198.464642086698</v>
      </c>
      <c r="AZ95" s="2">
        <f t="shared" si="93"/>
        <v>0.06</v>
      </c>
      <c r="BA95" s="1">
        <f t="shared" si="94"/>
        <v>42.8958160129751</v>
      </c>
    </row>
    <row r="96" s="1" customFormat="1" spans="1:53">
      <c r="A96" s="13"/>
      <c r="B96" s="13"/>
      <c r="C96" s="16">
        <v>6</v>
      </c>
      <c r="D96" s="19">
        <v>23.2245323243333</v>
      </c>
      <c r="E96" s="20">
        <f t="shared" si="95"/>
        <v>20.892229826129</v>
      </c>
      <c r="F96" s="16" t="s">
        <v>73</v>
      </c>
      <c r="G96" s="13">
        <v>7</v>
      </c>
      <c r="H96" s="18">
        <f t="shared" si="76"/>
        <v>23.2245323243333</v>
      </c>
      <c r="I96" s="18">
        <f t="shared" si="77"/>
        <v>296.374532324333</v>
      </c>
      <c r="J96" s="18">
        <f t="shared" si="78"/>
        <v>0.284662600174673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0.737121069121633</v>
      </c>
      <c r="P96" s="18">
        <f t="shared" si="81"/>
        <v>0.209830800179699</v>
      </c>
      <c r="Q96" s="24">
        <f t="shared" si="82"/>
        <v>0.0545560080467217</v>
      </c>
      <c r="R96" s="18">
        <f t="shared" si="83"/>
        <v>0.074022</v>
      </c>
      <c r="S96" s="25">
        <f t="shared" si="84"/>
        <v>0.737024236669121</v>
      </c>
      <c r="T96" s="3">
        <v>0.01</v>
      </c>
      <c r="U96" s="26">
        <f t="shared" si="85"/>
        <v>0.00737024236669121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0.0173202423666912</v>
      </c>
      <c r="AU96" s="29">
        <f t="shared" si="89"/>
        <v>28.47</v>
      </c>
      <c r="AV96" s="1">
        <f t="shared" si="90"/>
        <v>0.26</v>
      </c>
      <c r="AW96" s="2">
        <f t="shared" si="91"/>
        <v>0.2776</v>
      </c>
      <c r="AX96" s="1">
        <f t="shared" si="92"/>
        <v>238.456433735059</v>
      </c>
      <c r="AZ96" s="2">
        <f t="shared" si="93"/>
        <v>0.06</v>
      </c>
      <c r="BA96" s="1">
        <f t="shared" si="94"/>
        <v>51.5395750147821</v>
      </c>
    </row>
    <row r="97" s="1" customFormat="1" spans="1:53">
      <c r="A97" s="13"/>
      <c r="B97" s="13"/>
      <c r="C97" s="16">
        <v>7</v>
      </c>
      <c r="D97" s="19">
        <v>25.4775371135484</v>
      </c>
      <c r="E97" s="20">
        <f t="shared" si="95"/>
        <v>23.2245323243333</v>
      </c>
      <c r="F97" s="16" t="s">
        <v>73</v>
      </c>
      <c r="G97" s="13">
        <v>8</v>
      </c>
      <c r="H97" s="18">
        <f t="shared" si="76"/>
        <v>25.4775371135484</v>
      </c>
      <c r="I97" s="18">
        <f t="shared" si="77"/>
        <v>298.627537113548</v>
      </c>
      <c r="J97" s="18">
        <f t="shared" si="78"/>
        <v>0.364732795866805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0.811990268941934</v>
      </c>
      <c r="P97" s="18">
        <f t="shared" si="81"/>
        <v>0.29615948100783</v>
      </c>
      <c r="Q97" s="24">
        <f t="shared" si="82"/>
        <v>0.0770014650620359</v>
      </c>
      <c r="R97" s="18">
        <f t="shared" si="83"/>
        <v>0.074022</v>
      </c>
      <c r="S97" s="25">
        <f t="shared" si="84"/>
        <v>1.0402510748431</v>
      </c>
      <c r="T97" s="3">
        <v>0.01</v>
      </c>
      <c r="U97" s="26">
        <f t="shared" si="85"/>
        <v>0.010402510748431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0.025302510748431</v>
      </c>
      <c r="AU97" s="29">
        <f t="shared" si="89"/>
        <v>28.47</v>
      </c>
      <c r="AV97" s="1">
        <f t="shared" si="90"/>
        <v>0.26</v>
      </c>
      <c r="AW97" s="2">
        <f t="shared" si="91"/>
        <v>0.2776</v>
      </c>
      <c r="AX97" s="1">
        <f t="shared" si="92"/>
        <v>348.352312275782</v>
      </c>
      <c r="AZ97" s="2">
        <f t="shared" si="93"/>
        <v>0.06</v>
      </c>
      <c r="BA97" s="1">
        <f t="shared" si="94"/>
        <v>75.2922865149385</v>
      </c>
    </row>
    <row r="98" s="1" customFormat="1" spans="1:53">
      <c r="A98" s="13"/>
      <c r="B98" s="13"/>
      <c r="C98" s="16">
        <v>8</v>
      </c>
      <c r="D98" s="19">
        <v>25.5777525512903</v>
      </c>
      <c r="E98" s="20">
        <f t="shared" si="95"/>
        <v>25.4775371135484</v>
      </c>
      <c r="F98" s="16" t="s">
        <v>73</v>
      </c>
      <c r="G98" s="13">
        <v>9</v>
      </c>
      <c r="H98" s="18">
        <f t="shared" si="76"/>
        <v>25.5777525512903</v>
      </c>
      <c r="I98" s="18">
        <f t="shared" si="77"/>
        <v>298.72775255129</v>
      </c>
      <c r="J98" s="18">
        <f t="shared" si="78"/>
        <v>0.368744206710818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0.800530787934103</v>
      </c>
      <c r="P98" s="18">
        <f t="shared" si="81"/>
        <v>0.295191090344347</v>
      </c>
      <c r="Q98" s="24">
        <f t="shared" si="82"/>
        <v>0.0767496834895302</v>
      </c>
      <c r="R98" s="18">
        <f t="shared" si="83"/>
        <v>0.074022</v>
      </c>
      <c r="S98" s="25">
        <f t="shared" si="84"/>
        <v>1.03684963240024</v>
      </c>
      <c r="T98" s="3">
        <v>0.01</v>
      </c>
      <c r="U98" s="26">
        <f t="shared" si="85"/>
        <v>0.0103684963240024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0.0252684963240024</v>
      </c>
      <c r="AU98" s="29">
        <f t="shared" si="89"/>
        <v>28.47</v>
      </c>
      <c r="AV98" s="1">
        <f t="shared" si="90"/>
        <v>0.26</v>
      </c>
      <c r="AW98" s="2">
        <f t="shared" si="91"/>
        <v>0.2776</v>
      </c>
      <c r="AX98" s="1">
        <f t="shared" si="92"/>
        <v>347.884018693447</v>
      </c>
      <c r="AZ98" s="2">
        <f t="shared" si="93"/>
        <v>0.06</v>
      </c>
      <c r="BA98" s="1">
        <f t="shared" si="94"/>
        <v>75.1910703227911</v>
      </c>
    </row>
    <row r="99" s="1" customFormat="1" spans="1:53">
      <c r="A99" s="13"/>
      <c r="B99" s="13"/>
      <c r="C99" s="16">
        <v>9</v>
      </c>
      <c r="D99" s="19">
        <v>21.9860242483333</v>
      </c>
      <c r="E99" s="20">
        <f t="shared" si="95"/>
        <v>25.5777525512903</v>
      </c>
      <c r="F99" s="16" t="s">
        <v>73</v>
      </c>
      <c r="G99" s="13">
        <v>10</v>
      </c>
      <c r="H99" s="18">
        <f t="shared" si="76"/>
        <v>21.9860242483333</v>
      </c>
      <c r="I99" s="18">
        <f t="shared" si="77"/>
        <v>295.136024248333</v>
      </c>
      <c r="J99" s="18">
        <f t="shared" si="78"/>
        <v>0.248002895260973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0.790039697589756</v>
      </c>
      <c r="P99" s="18">
        <f t="shared" si="81"/>
        <v>0.195932132373363</v>
      </c>
      <c r="Q99" s="24">
        <f t="shared" si="82"/>
        <v>0.0509423544170744</v>
      </c>
      <c r="R99" s="18">
        <f t="shared" si="83"/>
        <v>0.074022</v>
      </c>
      <c r="S99" s="25">
        <f t="shared" si="84"/>
        <v>0.688205593162498</v>
      </c>
      <c r="T99" s="3">
        <v>0.01</v>
      </c>
      <c r="U99" s="26">
        <f t="shared" si="85"/>
        <v>0.00688205593162498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0.016832055931625</v>
      </c>
      <c r="AU99" s="29">
        <f t="shared" si="89"/>
        <v>28.47</v>
      </c>
      <c r="AV99" s="1">
        <f t="shared" si="90"/>
        <v>0.26</v>
      </c>
      <c r="AW99" s="2">
        <f t="shared" si="91"/>
        <v>0.2776</v>
      </c>
      <c r="AX99" s="1">
        <f t="shared" si="92"/>
        <v>231.735327076205</v>
      </c>
      <c r="AZ99" s="2">
        <f t="shared" si="93"/>
        <v>0.06</v>
      </c>
      <c r="BA99" s="1">
        <f t="shared" si="94"/>
        <v>50.0868862556639</v>
      </c>
    </row>
    <row r="100" s="1" customFormat="1" spans="1:53">
      <c r="A100" s="13"/>
      <c r="B100" s="13"/>
      <c r="C100" s="16">
        <v>10</v>
      </c>
      <c r="D100" s="19">
        <v>17.5193666410968</v>
      </c>
      <c r="E100" s="20">
        <f t="shared" si="95"/>
        <v>21.9860242483333</v>
      </c>
      <c r="F100" s="16" t="s">
        <v>73</v>
      </c>
      <c r="G100" s="13">
        <v>11</v>
      </c>
      <c r="H100" s="18">
        <f t="shared" si="76"/>
        <v>17.5193666410968</v>
      </c>
      <c r="I100" s="18">
        <f t="shared" si="77"/>
        <v>290.669366641097</v>
      </c>
      <c r="J100" s="18">
        <f t="shared" si="78"/>
        <v>0.149377495838485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0.564402186955574</v>
      </c>
      <c r="O100" s="18">
        <f t="shared" si="96"/>
        <v>0.31440537826082</v>
      </c>
      <c r="P100" s="18">
        <f t="shared" si="81"/>
        <v>0.0469650880827529</v>
      </c>
      <c r="Q100" s="24">
        <f t="shared" si="82"/>
        <v>0.0122109229015157</v>
      </c>
      <c r="R100" s="18">
        <f t="shared" si="83"/>
        <v>0.074022</v>
      </c>
      <c r="S100" s="25">
        <f t="shared" si="84"/>
        <v>0.16496342846067</v>
      </c>
      <c r="T100" s="3">
        <v>0.01</v>
      </c>
      <c r="U100" s="26">
        <f t="shared" si="85"/>
        <v>0.0016496342846067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0.0115996342846067</v>
      </c>
      <c r="AU100" s="29">
        <f t="shared" si="89"/>
        <v>28.47</v>
      </c>
      <c r="AV100" s="1">
        <f t="shared" si="90"/>
        <v>0.26</v>
      </c>
      <c r="AW100" s="2">
        <f t="shared" si="91"/>
        <v>0.2776</v>
      </c>
      <c r="AX100" s="1">
        <f t="shared" si="92"/>
        <v>159.697962971787</v>
      </c>
      <c r="AZ100" s="2">
        <f t="shared" si="93"/>
        <v>0.06</v>
      </c>
      <c r="BA100" s="1">
        <f t="shared" si="94"/>
        <v>34.5168507864093</v>
      </c>
    </row>
    <row r="101" s="1" customFormat="1" spans="1:54">
      <c r="A101" s="13"/>
      <c r="B101" s="13"/>
      <c r="C101" s="16">
        <v>11</v>
      </c>
      <c r="D101" s="19">
        <v>9.6685875798</v>
      </c>
      <c r="E101" s="20">
        <f t="shared" si="95"/>
        <v>17.5193666410968</v>
      </c>
      <c r="F101" s="16" t="s">
        <v>75</v>
      </c>
      <c r="G101" s="13">
        <v>12</v>
      </c>
      <c r="H101" s="18">
        <f t="shared" si="76"/>
        <v>9.6685875798</v>
      </c>
      <c r="I101" s="18">
        <f t="shared" si="77"/>
        <v>282.8185875798</v>
      </c>
      <c r="J101" s="18">
        <f t="shared" si="78"/>
        <v>0.0589452249404474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0.552140290178067</v>
      </c>
      <c r="P101" s="18">
        <f t="shared" si="81"/>
        <v>0.03254603360323</v>
      </c>
      <c r="Q101" s="24">
        <f t="shared" si="82"/>
        <v>0.00846196873683981</v>
      </c>
      <c r="R101" s="18">
        <f t="shared" si="83"/>
        <v>0.074022</v>
      </c>
      <c r="S101" s="25">
        <f t="shared" si="84"/>
        <v>0.114316942758096</v>
      </c>
      <c r="T101" s="3">
        <v>0.01</v>
      </c>
      <c r="U101" s="26">
        <f t="shared" si="85"/>
        <v>0.00114316942758096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0.00663316942758096</v>
      </c>
      <c r="AU101" s="29">
        <f t="shared" si="89"/>
        <v>28.47</v>
      </c>
      <c r="AV101" s="1">
        <f t="shared" si="90"/>
        <v>0.26</v>
      </c>
      <c r="AW101" s="2">
        <f t="shared" si="91"/>
        <v>0.2776</v>
      </c>
      <c r="AX101" s="1">
        <f t="shared" si="92"/>
        <v>91.3221589267831</v>
      </c>
      <c r="AY101" s="1">
        <f>SUM(AX90:AX101)</f>
        <v>2201.48395513356</v>
      </c>
      <c r="AZ101" s="2">
        <f t="shared" si="93"/>
        <v>0.06</v>
      </c>
      <c r="BA101" s="1">
        <f t="shared" si="94"/>
        <v>19.7382187882096</v>
      </c>
      <c r="BB101" s="1">
        <f>SUM(BA90:BA101)</f>
        <v>475.825062348751</v>
      </c>
    </row>
    <row r="102" s="1" customFormat="1" spans="1:46">
      <c r="A102" s="13"/>
      <c r="B102" s="13"/>
      <c r="C102" s="16">
        <v>12</v>
      </c>
      <c r="D102" s="19">
        <v>5.37224311274193</v>
      </c>
      <c r="E102" s="20">
        <f t="shared" si="95"/>
        <v>9.6685875798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02"/>
  <sheetViews>
    <sheetView workbookViewId="0">
      <pane xSplit="4" topLeftCell="E1" activePane="topRight" state="frozen"/>
      <selection/>
      <selection pane="topRight" activeCell="L10" sqref="L1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491.216176145086</v>
      </c>
      <c r="F2" s="3">
        <v>1069.523</v>
      </c>
      <c r="G2" s="7">
        <f>(F2+F3+F4)/3</f>
        <v>1305.751</v>
      </c>
      <c r="H2" s="3">
        <v>0.18</v>
      </c>
      <c r="I2" s="21">
        <f>(H2+H3+H4)/3</f>
        <v>0.136666666666667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1147.82136986301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8198.39160313533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1.386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0.088568392921581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0.121080346911128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AV38+AV53+AG69+AY85+AY101+BB101</f>
        <v>223037792.74846</v>
      </c>
      <c r="J14" s="14" t="s">
        <v>22</v>
      </c>
      <c r="K14" s="14">
        <f>I14/(10000*1000)</f>
        <v>22.303779274846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139965944.383562</v>
      </c>
      <c r="J15" s="14" t="s">
        <v>22</v>
      </c>
      <c r="K15" s="14">
        <f>I15/(10000*1000)</f>
        <v>13.9965944383562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7</v>
      </c>
      <c r="E27" s="16"/>
      <c r="F27" s="16"/>
      <c r="G27" s="13">
        <v>1</v>
      </c>
      <c r="H27" s="18">
        <f t="shared" ref="H27:H38" si="0">E28</f>
        <v>7</v>
      </c>
      <c r="I27" s="18">
        <f t="shared" ref="I27:I38" si="1">H27+273.15</f>
        <v>280.15</v>
      </c>
      <c r="J27" s="18">
        <f t="shared" ref="J27:J38" si="2">EXP(($C$16*(I27-$C$14))/($C$17*I27*$C$14))</f>
        <v>0.0424643715341541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0.0462065796625777</v>
      </c>
      <c r="Q27" s="24">
        <f t="shared" ref="Q27:Q38" si="6">P27*$B$29</f>
        <v>0.00631489922055229</v>
      </c>
      <c r="R27" s="18">
        <f t="shared" ref="R27:R38" si="7">L27*$B$29</f>
        <v>0.148710530555556</v>
      </c>
      <c r="S27" s="25">
        <f t="shared" ref="S27:S38" si="8">Q27/R27</f>
        <v>0.0424643715341541</v>
      </c>
      <c r="T27" s="3">
        <v>0.01</v>
      </c>
      <c r="U27" s="26">
        <f t="shared" ref="U27:U38" si="9">S27*T27</f>
        <v>0.000424643715341541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0.0298746437153415</v>
      </c>
      <c r="AR27" s="29">
        <f t="shared" ref="AR27:AR38" si="15">$B$27/12</f>
        <v>108.812583333333</v>
      </c>
      <c r="AS27" s="1">
        <f t="shared" ref="AS27:AS38" si="16">$B$29</f>
        <v>0.136666666666667</v>
      </c>
      <c r="AT27" s="2">
        <f>$E$2/12</f>
        <v>40.9346813454238</v>
      </c>
      <c r="AU27" s="1">
        <f t="shared" ref="AU27:AU38" si="17">AT27*10000*AS27*0.67*AR27*AQ27</f>
        <v>121845.831033469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7.67928684990323</v>
      </c>
      <c r="E28" s="20">
        <f t="shared" ref="E28:E39" si="18">D27</f>
        <v>7</v>
      </c>
      <c r="F28" s="16" t="s">
        <v>73</v>
      </c>
      <c r="G28" s="13">
        <v>2</v>
      </c>
      <c r="H28" s="18">
        <f t="shared" si="0"/>
        <v>7.67928684990323</v>
      </c>
      <c r="I28" s="18">
        <f t="shared" si="1"/>
        <v>280.829286849903</v>
      </c>
      <c r="J28" s="18">
        <f t="shared" si="2"/>
        <v>0.0461886649398326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2.13004508700409</v>
      </c>
      <c r="P28" s="18">
        <f t="shared" si="5"/>
        <v>0.0983839388303685</v>
      </c>
      <c r="Q28" s="24">
        <f t="shared" si="6"/>
        <v>0.0134458049734837</v>
      </c>
      <c r="R28" s="18">
        <f t="shared" si="7"/>
        <v>0.148710530555556</v>
      </c>
      <c r="S28" s="25">
        <f t="shared" si="8"/>
        <v>0.0904159572509936</v>
      </c>
      <c r="T28" s="3">
        <v>0.01</v>
      </c>
      <c r="U28" s="26">
        <f t="shared" si="9"/>
        <v>0.000904159572509936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0.0228041595725099</v>
      </c>
      <c r="AR28" s="29">
        <f t="shared" si="15"/>
        <v>108.812583333333</v>
      </c>
      <c r="AS28" s="1">
        <f t="shared" si="16"/>
        <v>0.136666666666667</v>
      </c>
      <c r="AT28" s="2">
        <f t="shared" ref="AT28:AT38" si="20">$E$2/12</f>
        <v>40.9346813454238</v>
      </c>
      <c r="AU28" s="1">
        <f t="shared" si="17"/>
        <v>93008.3652413708</v>
      </c>
    </row>
    <row r="29" s="1" customFormat="1" spans="1:47">
      <c r="A29" s="13" t="s">
        <v>38</v>
      </c>
      <c r="B29" s="13">
        <f>I2</f>
        <v>0.136666666666667</v>
      </c>
      <c r="C29" s="16">
        <v>2</v>
      </c>
      <c r="D29" s="19">
        <v>8.83503926546429</v>
      </c>
      <c r="E29" s="20">
        <f t="shared" si="18"/>
        <v>7.67928684990323</v>
      </c>
      <c r="F29" s="16" t="s">
        <v>73</v>
      </c>
      <c r="G29" s="13">
        <v>3</v>
      </c>
      <c r="H29" s="18">
        <f t="shared" si="0"/>
        <v>8.83503926546429</v>
      </c>
      <c r="I29" s="18">
        <f t="shared" si="1"/>
        <v>281.985039265464</v>
      </c>
      <c r="J29" s="18">
        <f t="shared" si="2"/>
        <v>0.0532416146314299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3.11978698150705</v>
      </c>
      <c r="P29" s="18">
        <f t="shared" si="5"/>
        <v>0.166102496201551</v>
      </c>
      <c r="Q29" s="24">
        <f t="shared" si="6"/>
        <v>0.0227006744808786</v>
      </c>
      <c r="R29" s="18">
        <f t="shared" si="7"/>
        <v>0.148710530555556</v>
      </c>
      <c r="S29" s="25">
        <f t="shared" si="8"/>
        <v>0.152650080637013</v>
      </c>
      <c r="T29" s="3">
        <v>0.01</v>
      </c>
      <c r="U29" s="26">
        <f t="shared" si="9"/>
        <v>0.00152650080637013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0.0234265008063701</v>
      </c>
      <c r="AR29" s="29">
        <f t="shared" si="15"/>
        <v>108.812583333333</v>
      </c>
      <c r="AS29" s="1">
        <f t="shared" si="16"/>
        <v>0.136666666666667</v>
      </c>
      <c r="AT29" s="2">
        <f t="shared" si="20"/>
        <v>40.9346813454238</v>
      </c>
      <c r="AU29" s="1">
        <f t="shared" si="17"/>
        <v>95546.627640368</v>
      </c>
    </row>
    <row r="30" s="1" customFormat="1" spans="1:47">
      <c r="A30" s="13"/>
      <c r="B30" s="13"/>
      <c r="C30" s="16">
        <v>3</v>
      </c>
      <c r="D30" s="19">
        <v>12.4649893116452</v>
      </c>
      <c r="E30" s="20">
        <f t="shared" si="18"/>
        <v>8.83503926546429</v>
      </c>
      <c r="F30" s="16" t="s">
        <v>73</v>
      </c>
      <c r="G30" s="13">
        <v>4</v>
      </c>
      <c r="H30" s="18">
        <f t="shared" si="0"/>
        <v>12.4649893116452</v>
      </c>
      <c r="I30" s="18">
        <f t="shared" si="1"/>
        <v>285.614989311645</v>
      </c>
      <c r="J30" s="18">
        <f t="shared" si="2"/>
        <v>0.082573061618607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4.04181031863884</v>
      </c>
      <c r="P30" s="18">
        <f t="shared" si="5"/>
        <v>0.333744652491686</v>
      </c>
      <c r="Q30" s="24">
        <f t="shared" si="6"/>
        <v>0.0456117691738638</v>
      </c>
      <c r="R30" s="18">
        <f t="shared" si="7"/>
        <v>0.148710530555556</v>
      </c>
      <c r="S30" s="25">
        <f t="shared" si="8"/>
        <v>0.306715126383226</v>
      </c>
      <c r="T30" s="3">
        <v>0.01</v>
      </c>
      <c r="U30" s="26">
        <f t="shared" si="9"/>
        <v>0.00306715126383226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0.0249671512638323</v>
      </c>
      <c r="AR30" s="29">
        <f t="shared" si="15"/>
        <v>108.812583333333</v>
      </c>
      <c r="AS30" s="1">
        <f t="shared" si="16"/>
        <v>0.136666666666667</v>
      </c>
      <c r="AT30" s="2">
        <f t="shared" si="20"/>
        <v>40.9346813454238</v>
      </c>
      <c r="AU30" s="1">
        <f t="shared" si="17"/>
        <v>101830.278655934</v>
      </c>
    </row>
    <row r="31" s="1" customFormat="1" spans="1:47">
      <c r="A31" s="13"/>
      <c r="B31" s="13"/>
      <c r="C31" s="16">
        <v>4</v>
      </c>
      <c r="D31" s="19">
        <v>17.6666518603</v>
      </c>
      <c r="E31" s="20">
        <f t="shared" si="18"/>
        <v>12.4649893116452</v>
      </c>
      <c r="F31" s="16" t="s">
        <v>73</v>
      </c>
      <c r="G31" s="13">
        <v>5</v>
      </c>
      <c r="H31" s="18">
        <f t="shared" si="0"/>
        <v>17.6666518603</v>
      </c>
      <c r="I31" s="18">
        <f t="shared" si="1"/>
        <v>290.8166518603</v>
      </c>
      <c r="J31" s="18">
        <f t="shared" si="2"/>
        <v>0.151933318418901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3.52266238283979</v>
      </c>
      <c r="O31" s="18">
        <f t="shared" si="19"/>
        <v>1.27352911664069</v>
      </c>
      <c r="P31" s="18">
        <f t="shared" si="5"/>
        <v>0.193491504794312</v>
      </c>
      <c r="Q31" s="24">
        <f t="shared" si="6"/>
        <v>0.0264438389885559</v>
      </c>
      <c r="R31" s="18">
        <f t="shared" si="7"/>
        <v>0.148710530555556</v>
      </c>
      <c r="S31" s="25">
        <f t="shared" si="8"/>
        <v>0.177820890623997</v>
      </c>
      <c r="T31" s="3">
        <v>0.01</v>
      </c>
      <c r="U31" s="26">
        <f t="shared" si="9"/>
        <v>0.00177820890623997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0.03122820890624</v>
      </c>
      <c r="AR31" s="29">
        <f t="shared" si="15"/>
        <v>108.812583333333</v>
      </c>
      <c r="AS31" s="1">
        <f t="shared" si="16"/>
        <v>0.136666666666667</v>
      </c>
      <c r="AT31" s="2">
        <f t="shared" si="20"/>
        <v>40.9346813454238</v>
      </c>
      <c r="AU31" s="1">
        <f t="shared" si="17"/>
        <v>127366.441659473</v>
      </c>
    </row>
    <row r="32" s="1" customFormat="1" spans="1:47">
      <c r="A32" s="13"/>
      <c r="B32" s="13"/>
      <c r="C32" s="16">
        <v>5</v>
      </c>
      <c r="D32" s="19">
        <v>22.4391908312903</v>
      </c>
      <c r="E32" s="20">
        <f t="shared" si="18"/>
        <v>17.6666518603</v>
      </c>
      <c r="F32" s="16" t="s">
        <v>75</v>
      </c>
      <c r="G32" s="13">
        <v>6</v>
      </c>
      <c r="H32" s="18">
        <f t="shared" si="0"/>
        <v>22.4391908312903</v>
      </c>
      <c r="I32" s="18">
        <f t="shared" si="1"/>
        <v>295.58919083129</v>
      </c>
      <c r="J32" s="18">
        <f t="shared" si="2"/>
        <v>0.260869051336719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2.16816344517971</v>
      </c>
      <c r="P32" s="18">
        <f t="shared" si="5"/>
        <v>0.565606741086984</v>
      </c>
      <c r="Q32" s="24">
        <f t="shared" si="6"/>
        <v>0.0772995879485545</v>
      </c>
      <c r="R32" s="18">
        <f t="shared" si="7"/>
        <v>0.148710530555556</v>
      </c>
      <c r="S32" s="25">
        <f t="shared" si="8"/>
        <v>0.519799019341652</v>
      </c>
      <c r="T32" s="3">
        <v>0.01</v>
      </c>
      <c r="U32" s="26">
        <f t="shared" si="9"/>
        <v>0.00519799019341651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0.0346479901934165</v>
      </c>
      <c r="AR32" s="29">
        <f t="shared" si="15"/>
        <v>108.812583333333</v>
      </c>
      <c r="AS32" s="1">
        <f t="shared" si="16"/>
        <v>0.136666666666667</v>
      </c>
      <c r="AT32" s="2">
        <f t="shared" si="20"/>
        <v>40.9346813454238</v>
      </c>
      <c r="AU32" s="1">
        <f t="shared" si="17"/>
        <v>141314.259643817</v>
      </c>
    </row>
    <row r="33" s="1" customFormat="1" spans="1:47">
      <c r="A33" s="13"/>
      <c r="B33" s="13"/>
      <c r="C33" s="16">
        <v>6</v>
      </c>
      <c r="D33" s="19">
        <v>25.6775547423333</v>
      </c>
      <c r="E33" s="20">
        <f t="shared" si="18"/>
        <v>22.4391908312903</v>
      </c>
      <c r="F33" s="16" t="s">
        <v>73</v>
      </c>
      <c r="G33" s="13">
        <v>7</v>
      </c>
      <c r="H33" s="18">
        <f t="shared" si="0"/>
        <v>25.6775547423333</v>
      </c>
      <c r="I33" s="18">
        <f t="shared" si="1"/>
        <v>298.827554742333</v>
      </c>
      <c r="J33" s="18">
        <f t="shared" si="2"/>
        <v>0.372780203346262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2.69068253742606</v>
      </c>
      <c r="P33" s="18">
        <f t="shared" si="5"/>
        <v>1.00303318344192</v>
      </c>
      <c r="Q33" s="24">
        <f t="shared" si="6"/>
        <v>0.137081201737063</v>
      </c>
      <c r="R33" s="18">
        <f t="shared" si="7"/>
        <v>0.148710530555556</v>
      </c>
      <c r="S33" s="25">
        <f t="shared" si="8"/>
        <v>0.921798888249221</v>
      </c>
      <c r="T33" s="3">
        <v>0.01</v>
      </c>
      <c r="U33" s="26">
        <f t="shared" si="9"/>
        <v>0.00921798888249221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0.0441179888824922</v>
      </c>
      <c r="AR33" s="29">
        <f t="shared" si="15"/>
        <v>108.812583333333</v>
      </c>
      <c r="AS33" s="1">
        <f t="shared" si="16"/>
        <v>0.136666666666667</v>
      </c>
      <c r="AT33" s="2">
        <f t="shared" si="20"/>
        <v>40.9346813454238</v>
      </c>
      <c r="AU33" s="1">
        <f t="shared" si="17"/>
        <v>179938.313913751</v>
      </c>
    </row>
    <row r="34" s="1" customFormat="1" spans="1:47">
      <c r="A34" s="13"/>
      <c r="B34" s="13"/>
      <c r="C34" s="16">
        <v>7</v>
      </c>
      <c r="D34" s="19">
        <v>25.8604577016129</v>
      </c>
      <c r="E34" s="20">
        <f t="shared" si="18"/>
        <v>25.6775547423333</v>
      </c>
      <c r="F34" s="16" t="s">
        <v>73</v>
      </c>
      <c r="G34" s="13">
        <v>8</v>
      </c>
      <c r="H34" s="18">
        <f t="shared" si="0"/>
        <v>25.8604577016129</v>
      </c>
      <c r="I34" s="18">
        <f t="shared" si="1"/>
        <v>299.010457701613</v>
      </c>
      <c r="J34" s="18">
        <f t="shared" si="2"/>
        <v>0.380284629229987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2.77577518731747</v>
      </c>
      <c r="P34" s="18">
        <f t="shared" si="5"/>
        <v>1.05558463793482</v>
      </c>
      <c r="Q34" s="24">
        <f t="shared" si="6"/>
        <v>0.144263233851092</v>
      </c>
      <c r="R34" s="18">
        <f t="shared" si="7"/>
        <v>0.148710530555556</v>
      </c>
      <c r="S34" s="25">
        <f t="shared" si="8"/>
        <v>0.97009427181889</v>
      </c>
      <c r="T34" s="3">
        <v>0.01</v>
      </c>
      <c r="U34" s="26">
        <f t="shared" si="9"/>
        <v>0.0097009427181889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0.0446009427181889</v>
      </c>
      <c r="AR34" s="29">
        <f t="shared" si="15"/>
        <v>108.812583333333</v>
      </c>
      <c r="AS34" s="1">
        <f t="shared" si="16"/>
        <v>0.136666666666667</v>
      </c>
      <c r="AT34" s="2">
        <f t="shared" si="20"/>
        <v>40.9346813454238</v>
      </c>
      <c r="AU34" s="1">
        <f t="shared" si="17"/>
        <v>181908.075026954</v>
      </c>
    </row>
    <row r="35" s="1" customFormat="1" spans="1:47">
      <c r="A35" s="13"/>
      <c r="B35" s="13"/>
      <c r="C35" s="16">
        <v>8</v>
      </c>
      <c r="D35" s="19">
        <v>26.3633840003226</v>
      </c>
      <c r="E35" s="20">
        <f t="shared" si="18"/>
        <v>25.8604577016129</v>
      </c>
      <c r="F35" s="16" t="s">
        <v>73</v>
      </c>
      <c r="G35" s="13">
        <v>9</v>
      </c>
      <c r="H35" s="18">
        <f t="shared" si="0"/>
        <v>26.3633840003226</v>
      </c>
      <c r="I35" s="18">
        <f t="shared" si="1"/>
        <v>299.513384000323</v>
      </c>
      <c r="J35" s="18">
        <f t="shared" si="2"/>
        <v>0.401657048291622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2.80831638271598</v>
      </c>
      <c r="P35" s="18">
        <f t="shared" si="5"/>
        <v>1.12798006895071</v>
      </c>
      <c r="Q35" s="24">
        <f t="shared" si="6"/>
        <v>0.15415727608993</v>
      </c>
      <c r="R35" s="18">
        <f t="shared" si="7"/>
        <v>0.148710530555556</v>
      </c>
      <c r="S35" s="25">
        <f t="shared" si="8"/>
        <v>1.03662649520532</v>
      </c>
      <c r="T35" s="3">
        <v>0.01</v>
      </c>
      <c r="U35" s="26">
        <f t="shared" si="9"/>
        <v>0.0103662649520532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0.0452662649520532</v>
      </c>
      <c r="AR35" s="29">
        <f t="shared" si="15"/>
        <v>108.812583333333</v>
      </c>
      <c r="AS35" s="1">
        <f t="shared" si="16"/>
        <v>0.136666666666667</v>
      </c>
      <c r="AT35" s="2">
        <f t="shared" si="20"/>
        <v>40.9346813454238</v>
      </c>
      <c r="AU35" s="1">
        <f t="shared" si="17"/>
        <v>184621.638450929</v>
      </c>
    </row>
    <row r="36" s="1" customFormat="1" spans="1:47">
      <c r="A36" s="13"/>
      <c r="B36" s="13"/>
      <c r="C36" s="16">
        <v>9</v>
      </c>
      <c r="D36" s="19">
        <v>23.6791287833333</v>
      </c>
      <c r="E36" s="20">
        <f t="shared" si="18"/>
        <v>26.3633840003226</v>
      </c>
      <c r="F36" s="16" t="s">
        <v>73</v>
      </c>
      <c r="G36" s="13">
        <v>10</v>
      </c>
      <c r="H36" s="18">
        <f t="shared" si="0"/>
        <v>23.6791287833333</v>
      </c>
      <c r="I36" s="18">
        <f t="shared" si="1"/>
        <v>296.829128783333</v>
      </c>
      <c r="J36" s="18">
        <f t="shared" si="2"/>
        <v>0.299351738535397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2.76846214709861</v>
      </c>
      <c r="P36" s="18">
        <f t="shared" si="5"/>
        <v>0.828743956803407</v>
      </c>
      <c r="Q36" s="24">
        <f t="shared" si="6"/>
        <v>0.113261674096466</v>
      </c>
      <c r="R36" s="18">
        <f t="shared" si="7"/>
        <v>0.148710530555556</v>
      </c>
      <c r="S36" s="25">
        <f t="shared" si="8"/>
        <v>0.761625109353995</v>
      </c>
      <c r="T36" s="3">
        <v>0.01</v>
      </c>
      <c r="U36" s="26">
        <f t="shared" si="9"/>
        <v>0.00761625109353995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0.0370662510935399</v>
      </c>
      <c r="AR36" s="29">
        <f t="shared" si="15"/>
        <v>108.812583333333</v>
      </c>
      <c r="AS36" s="1">
        <f t="shared" si="16"/>
        <v>0.136666666666667</v>
      </c>
      <c r="AT36" s="2">
        <f t="shared" si="20"/>
        <v>40.9346813454238</v>
      </c>
      <c r="AU36" s="1">
        <f t="shared" si="17"/>
        <v>151177.306441593</v>
      </c>
    </row>
    <row r="37" s="1" customFormat="1" spans="1:47">
      <c r="A37" s="13"/>
      <c r="B37" s="13"/>
      <c r="C37" s="16">
        <v>10</v>
      </c>
      <c r="D37" s="19">
        <v>19.2783436851613</v>
      </c>
      <c r="E37" s="20">
        <f t="shared" si="18"/>
        <v>23.6791287833333</v>
      </c>
      <c r="F37" s="16" t="s">
        <v>73</v>
      </c>
      <c r="G37" s="13">
        <v>11</v>
      </c>
      <c r="H37" s="18">
        <f t="shared" si="0"/>
        <v>19.2783436851613</v>
      </c>
      <c r="I37" s="18">
        <f t="shared" si="1"/>
        <v>292.428343685161</v>
      </c>
      <c r="J37" s="18">
        <f t="shared" si="2"/>
        <v>0.182722453241637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1.84273228078044</v>
      </c>
      <c r="O37" s="18">
        <f t="shared" si="19"/>
        <v>1.18511174284809</v>
      </c>
      <c r="P37" s="18">
        <f t="shared" si="5"/>
        <v>0.216546525018676</v>
      </c>
      <c r="Q37" s="24">
        <f t="shared" si="6"/>
        <v>0.0295946917525524</v>
      </c>
      <c r="R37" s="18">
        <f t="shared" si="7"/>
        <v>0.148710530555556</v>
      </c>
      <c r="S37" s="25">
        <f t="shared" si="8"/>
        <v>0.199008716074053</v>
      </c>
      <c r="T37" s="3">
        <v>0.01</v>
      </c>
      <c r="U37" s="26">
        <f t="shared" si="9"/>
        <v>0.00199008716074053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0.0314400871607405</v>
      </c>
      <c r="AR37" s="29">
        <f t="shared" si="15"/>
        <v>108.812583333333</v>
      </c>
      <c r="AS37" s="1">
        <f t="shared" si="16"/>
        <v>0.136666666666667</v>
      </c>
      <c r="AT37" s="2">
        <f t="shared" si="20"/>
        <v>40.9346813454238</v>
      </c>
      <c r="AU37" s="1">
        <f t="shared" si="17"/>
        <v>128230.601990338</v>
      </c>
    </row>
    <row r="38" s="1" customFormat="1" spans="1:48">
      <c r="A38" s="13"/>
      <c r="B38" s="13"/>
      <c r="C38" s="16">
        <v>11</v>
      </c>
      <c r="D38" s="19">
        <v>12.2062456005333</v>
      </c>
      <c r="E38" s="20">
        <f t="shared" si="18"/>
        <v>19.2783436851613</v>
      </c>
      <c r="F38" s="16" t="s">
        <v>75</v>
      </c>
      <c r="G38" s="13">
        <v>12</v>
      </c>
      <c r="H38" s="18">
        <f t="shared" si="0"/>
        <v>12.2062456005333</v>
      </c>
      <c r="I38" s="18">
        <f t="shared" si="1"/>
        <v>285.356245600533</v>
      </c>
      <c r="J38" s="18">
        <f t="shared" si="2"/>
        <v>0.0800596676718331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2.05669105116275</v>
      </c>
      <c r="P38" s="18">
        <f t="shared" si="5"/>
        <v>0.164658002059723</v>
      </c>
      <c r="Q38" s="24">
        <f t="shared" si="6"/>
        <v>0.0225032602814955</v>
      </c>
      <c r="R38" s="18">
        <f t="shared" si="7"/>
        <v>0.148710530555556</v>
      </c>
      <c r="S38" s="25">
        <f t="shared" si="8"/>
        <v>0.151322574113799</v>
      </c>
      <c r="T38" s="3">
        <v>0.01</v>
      </c>
      <c r="U38" s="26">
        <f t="shared" si="9"/>
        <v>0.00151322574113799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0.023413225741138</v>
      </c>
      <c r="AR38" s="29">
        <f t="shared" si="15"/>
        <v>108.812583333333</v>
      </c>
      <c r="AS38" s="1">
        <f t="shared" si="16"/>
        <v>0.136666666666667</v>
      </c>
      <c r="AT38" s="2">
        <f t="shared" si="20"/>
        <v>40.9346813454238</v>
      </c>
      <c r="AU38" s="1">
        <f t="shared" si="17"/>
        <v>95492.4843551578</v>
      </c>
      <c r="AV38" s="1">
        <f>SUM(AU27:AU38)</f>
        <v>1602280.22405315</v>
      </c>
    </row>
    <row r="39" s="1" customFormat="1" spans="1:46">
      <c r="A39" s="13"/>
      <c r="B39" s="13"/>
      <c r="C39" s="16">
        <v>12</v>
      </c>
      <c r="D39" s="19">
        <v>7.2786545183871</v>
      </c>
      <c r="E39" s="20">
        <f t="shared" si="18"/>
        <v>12.2062456005333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7</v>
      </c>
      <c r="E42" s="16"/>
      <c r="F42" s="16"/>
      <c r="G42" s="13">
        <v>1</v>
      </c>
      <c r="H42" s="18">
        <f t="shared" ref="H42:H53" si="21">E43</f>
        <v>7</v>
      </c>
      <c r="I42" s="18">
        <f t="shared" ref="I42:I53" si="22">H42+273.15</f>
        <v>280.15</v>
      </c>
      <c r="J42" s="18">
        <f t="shared" ref="J42:J53" si="23">EXP(($C$16*(I42-$C$14))/($C$17*I42*$C$14))</f>
        <v>0.0424643715341541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0.00327362263528829</v>
      </c>
      <c r="Q42" s="24">
        <f t="shared" ref="Q42:Q53" si="27">P42*$B$44</f>
        <v>0.000507411508469684</v>
      </c>
      <c r="R42" s="18">
        <f t="shared" ref="R42:R53" si="28">L42*$B$44</f>
        <v>0.0119491114583333</v>
      </c>
      <c r="S42" s="25">
        <f t="shared" ref="S42:S53" si="29">Q42/R42</f>
        <v>0.0424643715341541</v>
      </c>
      <c r="T42" s="3">
        <v>0.01</v>
      </c>
      <c r="U42" s="26">
        <f t="shared" ref="U42:U53" si="30">S42*T42</f>
        <v>0.000424643715341541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0.0275246437153415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95.6517808219175</v>
      </c>
      <c r="AU42" s="1">
        <f t="shared" ref="AU42:AU53" si="37">AT42*10000*AS42*0.67*AR42*AQ42</f>
        <v>21077.7952256351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7.67928684990323</v>
      </c>
      <c r="E43" s="20">
        <f t="shared" ref="E43:E54" si="38">D42</f>
        <v>7</v>
      </c>
      <c r="F43" s="16" t="s">
        <v>73</v>
      </c>
      <c r="G43" s="13">
        <v>2</v>
      </c>
      <c r="H43" s="18">
        <f t="shared" si="21"/>
        <v>7.67928684990323</v>
      </c>
      <c r="I43" s="18">
        <f t="shared" si="22"/>
        <v>280.829286849903</v>
      </c>
      <c r="J43" s="18">
        <f t="shared" si="23"/>
        <v>0.0461886649398326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0.150908460698045</v>
      </c>
      <c r="P43" s="18">
        <f t="shared" si="26"/>
        <v>0.0069702603277679</v>
      </c>
      <c r="Q43" s="24">
        <f t="shared" si="27"/>
        <v>0.00108039035080402</v>
      </c>
      <c r="R43" s="18">
        <f t="shared" si="28"/>
        <v>0.0119491114583333</v>
      </c>
      <c r="S43" s="25">
        <f t="shared" si="29"/>
        <v>0.0904159572509936</v>
      </c>
      <c r="T43" s="3">
        <v>0.01</v>
      </c>
      <c r="U43" s="26">
        <f t="shared" si="30"/>
        <v>0.000904159572509936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0.0157041595725099</v>
      </c>
      <c r="AR43" s="29">
        <f t="shared" si="34"/>
        <v>7.70910416666667</v>
      </c>
      <c r="AS43" s="1">
        <f t="shared" si="35"/>
        <v>0.155</v>
      </c>
      <c r="AT43" s="2">
        <f t="shared" si="36"/>
        <v>95.6517808219175</v>
      </c>
      <c r="AU43" s="1">
        <f t="shared" si="37"/>
        <v>12025.9162328618</v>
      </c>
    </row>
    <row r="44" s="1" customFormat="1" spans="1:47">
      <c r="A44" s="13" t="s">
        <v>38</v>
      </c>
      <c r="B44" s="13">
        <f>I5</f>
        <v>0.155</v>
      </c>
      <c r="C44" s="16">
        <v>2</v>
      </c>
      <c r="D44" s="19">
        <v>8.83503926546429</v>
      </c>
      <c r="E44" s="20">
        <f t="shared" si="38"/>
        <v>7.67928684990323</v>
      </c>
      <c r="F44" s="16" t="s">
        <v>73</v>
      </c>
      <c r="G44" s="13">
        <v>3</v>
      </c>
      <c r="H44" s="18">
        <f t="shared" si="21"/>
        <v>8.83503926546429</v>
      </c>
      <c r="I44" s="18">
        <f t="shared" si="22"/>
        <v>281.985039265464</v>
      </c>
      <c r="J44" s="18">
        <f t="shared" si="23"/>
        <v>0.0532416146314299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0.221029242036944</v>
      </c>
      <c r="P44" s="18">
        <f t="shared" si="26"/>
        <v>0.011767953726808</v>
      </c>
      <c r="Q44" s="24">
        <f t="shared" si="27"/>
        <v>0.00182403282765524</v>
      </c>
      <c r="R44" s="18">
        <f t="shared" si="28"/>
        <v>0.0119491114583333</v>
      </c>
      <c r="S44" s="25">
        <f t="shared" si="29"/>
        <v>0.152650080637013</v>
      </c>
      <c r="T44" s="3">
        <v>0.01</v>
      </c>
      <c r="U44" s="26">
        <f t="shared" si="30"/>
        <v>0.00152650080637013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0.0163265008063701</v>
      </c>
      <c r="AR44" s="29">
        <f t="shared" si="34"/>
        <v>7.70910416666667</v>
      </c>
      <c r="AS44" s="1">
        <f t="shared" si="35"/>
        <v>0.155</v>
      </c>
      <c r="AT44" s="2">
        <f t="shared" si="36"/>
        <v>95.6517808219175</v>
      </c>
      <c r="AU44" s="1">
        <f t="shared" si="37"/>
        <v>12502.4921051396</v>
      </c>
    </row>
    <row r="45" s="1" customFormat="1" spans="1:47">
      <c r="A45" s="13"/>
      <c r="B45" s="13"/>
      <c r="C45" s="16">
        <v>3</v>
      </c>
      <c r="D45" s="19">
        <v>12.4649893116452</v>
      </c>
      <c r="E45" s="20">
        <f t="shared" si="38"/>
        <v>8.83503926546429</v>
      </c>
      <c r="F45" s="16" t="s">
        <v>73</v>
      </c>
      <c r="G45" s="13">
        <v>4</v>
      </c>
      <c r="H45" s="18">
        <f t="shared" si="21"/>
        <v>12.4649893116452</v>
      </c>
      <c r="I45" s="18">
        <f t="shared" si="22"/>
        <v>285.614989311645</v>
      </c>
      <c r="J45" s="18">
        <f t="shared" si="23"/>
        <v>0.082573061618607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0.286352329976802</v>
      </c>
      <c r="P45" s="18">
        <f t="shared" si="26"/>
        <v>0.0236449885878062</v>
      </c>
      <c r="Q45" s="24">
        <f t="shared" si="27"/>
        <v>0.00366497323110996</v>
      </c>
      <c r="R45" s="18">
        <f t="shared" si="28"/>
        <v>0.0119491114583333</v>
      </c>
      <c r="S45" s="25">
        <f t="shared" si="29"/>
        <v>0.306715126383226</v>
      </c>
      <c r="T45" s="3">
        <v>0.01</v>
      </c>
      <c r="U45" s="26">
        <f t="shared" si="30"/>
        <v>0.00306715126383226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0.0178671512638323</v>
      </c>
      <c r="AR45" s="29">
        <f t="shared" si="34"/>
        <v>7.70910416666667</v>
      </c>
      <c r="AS45" s="1">
        <f t="shared" si="35"/>
        <v>0.155</v>
      </c>
      <c r="AT45" s="2">
        <f t="shared" si="36"/>
        <v>95.6517808219175</v>
      </c>
      <c r="AU45" s="1">
        <f t="shared" si="37"/>
        <v>13682.2899325886</v>
      </c>
    </row>
    <row r="46" s="1" customFormat="1" spans="1:47">
      <c r="A46" s="13"/>
      <c r="B46" s="13"/>
      <c r="C46" s="16">
        <v>4</v>
      </c>
      <c r="D46" s="19">
        <v>17.6666518603</v>
      </c>
      <c r="E46" s="20">
        <f t="shared" si="38"/>
        <v>12.4649893116452</v>
      </c>
      <c r="F46" s="16" t="s">
        <v>73</v>
      </c>
      <c r="G46" s="13">
        <v>5</v>
      </c>
      <c r="H46" s="18">
        <f t="shared" si="21"/>
        <v>17.6666518603</v>
      </c>
      <c r="I46" s="18">
        <f t="shared" si="22"/>
        <v>290.8166518603</v>
      </c>
      <c r="J46" s="18">
        <f t="shared" si="23"/>
        <v>0.151933318418901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0.249571974319546</v>
      </c>
      <c r="O46" s="18">
        <f t="shared" si="39"/>
        <v>0.0902264087361165</v>
      </c>
      <c r="P46" s="18">
        <f t="shared" si="26"/>
        <v>0.0137083976882983</v>
      </c>
      <c r="Q46" s="24">
        <f t="shared" si="27"/>
        <v>0.00212480164168624</v>
      </c>
      <c r="R46" s="18">
        <f t="shared" si="28"/>
        <v>0.0119491114583333</v>
      </c>
      <c r="S46" s="25">
        <f t="shared" si="29"/>
        <v>0.177820890623997</v>
      </c>
      <c r="T46" s="3">
        <v>0.01</v>
      </c>
      <c r="U46" s="26">
        <f t="shared" si="30"/>
        <v>0.00177820890623997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0.02887820890624</v>
      </c>
      <c r="AR46" s="29">
        <f t="shared" si="34"/>
        <v>7.70910416666667</v>
      </c>
      <c r="AS46" s="1">
        <f t="shared" si="35"/>
        <v>0.155</v>
      </c>
      <c r="AT46" s="2">
        <f t="shared" si="36"/>
        <v>95.6517808219175</v>
      </c>
      <c r="AU46" s="1">
        <f t="shared" si="37"/>
        <v>22114.3270773591</v>
      </c>
    </row>
    <row r="47" s="1" customFormat="1" spans="1:47">
      <c r="A47" s="13"/>
      <c r="B47" s="13"/>
      <c r="C47" s="16">
        <v>5</v>
      </c>
      <c r="D47" s="19">
        <v>22.4391908312903</v>
      </c>
      <c r="E47" s="20">
        <f t="shared" si="38"/>
        <v>17.6666518603</v>
      </c>
      <c r="F47" s="16" t="s">
        <v>75</v>
      </c>
      <c r="G47" s="13">
        <v>6</v>
      </c>
      <c r="H47" s="18">
        <f t="shared" si="21"/>
        <v>22.4391908312903</v>
      </c>
      <c r="I47" s="18">
        <f t="shared" si="22"/>
        <v>295.58919083129</v>
      </c>
      <c r="J47" s="18">
        <f t="shared" si="23"/>
        <v>0.260869051336719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0.153609052714485</v>
      </c>
      <c r="P47" s="18">
        <f t="shared" si="26"/>
        <v>0.0400718478583597</v>
      </c>
      <c r="Q47" s="24">
        <f t="shared" si="27"/>
        <v>0.00621113641804576</v>
      </c>
      <c r="R47" s="18">
        <f t="shared" si="28"/>
        <v>0.0119491114583333</v>
      </c>
      <c r="S47" s="25">
        <f t="shared" si="29"/>
        <v>0.519799019341651</v>
      </c>
      <c r="T47" s="3">
        <v>0.01</v>
      </c>
      <c r="U47" s="26">
        <f t="shared" si="30"/>
        <v>0.00519799019341651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0.0322979901934165</v>
      </c>
      <c r="AR47" s="29">
        <f t="shared" si="34"/>
        <v>7.70910416666667</v>
      </c>
      <c r="AS47" s="1">
        <f t="shared" si="35"/>
        <v>0.155</v>
      </c>
      <c r="AT47" s="2">
        <f t="shared" si="36"/>
        <v>95.6517808219175</v>
      </c>
      <c r="AU47" s="1">
        <f t="shared" si="37"/>
        <v>24733.1239065943</v>
      </c>
    </row>
    <row r="48" s="1" customFormat="1" spans="1:47">
      <c r="A48" s="13"/>
      <c r="B48" s="13"/>
      <c r="C48" s="16">
        <v>6</v>
      </c>
      <c r="D48" s="19">
        <v>25.6775547423333</v>
      </c>
      <c r="E48" s="20">
        <f t="shared" si="38"/>
        <v>22.4391908312903</v>
      </c>
      <c r="F48" s="16" t="s">
        <v>73</v>
      </c>
      <c r="G48" s="13">
        <v>7</v>
      </c>
      <c r="H48" s="18">
        <f t="shared" si="21"/>
        <v>25.6775547423333</v>
      </c>
      <c r="I48" s="18">
        <f t="shared" si="22"/>
        <v>298.827554742333</v>
      </c>
      <c r="J48" s="18">
        <f t="shared" si="23"/>
        <v>0.372780203346262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0.190628246522792</v>
      </c>
      <c r="P48" s="18">
        <f t="shared" si="26"/>
        <v>0.0710624365023077</v>
      </c>
      <c r="Q48" s="24">
        <f t="shared" si="27"/>
        <v>0.0110146776578577</v>
      </c>
      <c r="R48" s="18">
        <f t="shared" si="28"/>
        <v>0.0119491114583333</v>
      </c>
      <c r="S48" s="25">
        <f t="shared" si="29"/>
        <v>0.921798888249221</v>
      </c>
      <c r="T48" s="3">
        <v>0.01</v>
      </c>
      <c r="U48" s="26">
        <f t="shared" si="30"/>
        <v>0.00921798888249221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0.0437179888824922</v>
      </c>
      <c r="AR48" s="29">
        <f t="shared" si="34"/>
        <v>7.70910416666667</v>
      </c>
      <c r="AS48" s="1">
        <f t="shared" si="35"/>
        <v>0.155</v>
      </c>
      <c r="AT48" s="2">
        <f t="shared" si="36"/>
        <v>95.6517808219175</v>
      </c>
      <c r="AU48" s="1">
        <f t="shared" si="37"/>
        <v>33478.3195332754</v>
      </c>
    </row>
    <row r="49" s="1" customFormat="1" spans="1:47">
      <c r="A49" s="13"/>
      <c r="B49" s="13"/>
      <c r="C49" s="16">
        <v>7</v>
      </c>
      <c r="D49" s="19">
        <v>25.8604577016129</v>
      </c>
      <c r="E49" s="20">
        <f t="shared" si="38"/>
        <v>25.6775547423333</v>
      </c>
      <c r="F49" s="16" t="s">
        <v>73</v>
      </c>
      <c r="G49" s="13">
        <v>8</v>
      </c>
      <c r="H49" s="18">
        <f t="shared" si="21"/>
        <v>25.8604577016129</v>
      </c>
      <c r="I49" s="18">
        <f t="shared" si="22"/>
        <v>299.010457701613</v>
      </c>
      <c r="J49" s="18">
        <f t="shared" si="23"/>
        <v>0.380284629229987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0.196656851687151</v>
      </c>
      <c r="P49" s="18">
        <f t="shared" si="26"/>
        <v>0.0747855779293847</v>
      </c>
      <c r="Q49" s="24">
        <f t="shared" si="27"/>
        <v>0.0115917645790546</v>
      </c>
      <c r="R49" s="18">
        <f t="shared" si="28"/>
        <v>0.0119491114583333</v>
      </c>
      <c r="S49" s="25">
        <f t="shared" si="29"/>
        <v>0.97009427181889</v>
      </c>
      <c r="T49" s="3">
        <v>0.01</v>
      </c>
      <c r="U49" s="26">
        <f t="shared" si="30"/>
        <v>0.0097009427181889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0.0442009427181889</v>
      </c>
      <c r="AR49" s="29">
        <f t="shared" si="34"/>
        <v>7.70910416666667</v>
      </c>
      <c r="AS49" s="1">
        <f t="shared" si="35"/>
        <v>0.155</v>
      </c>
      <c r="AT49" s="2">
        <f t="shared" si="36"/>
        <v>95.6517808219175</v>
      </c>
      <c r="AU49" s="1">
        <f t="shared" si="37"/>
        <v>33848.1554576756</v>
      </c>
    </row>
    <row r="50" s="1" customFormat="1" spans="1:47">
      <c r="A50" s="13"/>
      <c r="B50" s="13"/>
      <c r="C50" s="16">
        <v>8</v>
      </c>
      <c r="D50" s="19">
        <v>26.3633840003226</v>
      </c>
      <c r="E50" s="20">
        <f t="shared" si="38"/>
        <v>25.8604577016129</v>
      </c>
      <c r="F50" s="16" t="s">
        <v>73</v>
      </c>
      <c r="G50" s="13">
        <v>9</v>
      </c>
      <c r="H50" s="18">
        <f t="shared" si="21"/>
        <v>26.3633840003226</v>
      </c>
      <c r="I50" s="18">
        <f t="shared" si="22"/>
        <v>299.513384000323</v>
      </c>
      <c r="J50" s="18">
        <f t="shared" si="23"/>
        <v>0.401657048291622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0.198962315424433</v>
      </c>
      <c r="P50" s="18">
        <f t="shared" si="26"/>
        <v>0.0799146163346443</v>
      </c>
      <c r="Q50" s="24">
        <f t="shared" si="27"/>
        <v>0.0123867655318699</v>
      </c>
      <c r="R50" s="18">
        <f t="shared" si="28"/>
        <v>0.0119491114583333</v>
      </c>
      <c r="S50" s="25">
        <f t="shared" si="29"/>
        <v>1.03662649520532</v>
      </c>
      <c r="T50" s="3">
        <v>0.01</v>
      </c>
      <c r="U50" s="26">
        <f t="shared" si="30"/>
        <v>0.0103662649520532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0.0448662649520533</v>
      </c>
      <c r="AR50" s="29">
        <f t="shared" si="34"/>
        <v>7.70910416666667</v>
      </c>
      <c r="AS50" s="1">
        <f t="shared" si="35"/>
        <v>0.155</v>
      </c>
      <c r="AT50" s="2">
        <f t="shared" si="36"/>
        <v>95.6517808219175</v>
      </c>
      <c r="AU50" s="1">
        <f t="shared" si="37"/>
        <v>34357.6452788513</v>
      </c>
    </row>
    <row r="51" s="1" customFormat="1" spans="1:47">
      <c r="A51" s="13"/>
      <c r="B51" s="13"/>
      <c r="C51" s="16">
        <v>9</v>
      </c>
      <c r="D51" s="19">
        <v>23.6791287833333</v>
      </c>
      <c r="E51" s="20">
        <f t="shared" si="38"/>
        <v>26.3633840003226</v>
      </c>
      <c r="F51" s="16" t="s">
        <v>73</v>
      </c>
      <c r="G51" s="13">
        <v>10</v>
      </c>
      <c r="H51" s="18">
        <f t="shared" si="21"/>
        <v>23.6791287833333</v>
      </c>
      <c r="I51" s="18">
        <f t="shared" si="22"/>
        <v>296.829128783333</v>
      </c>
      <c r="J51" s="18">
        <f t="shared" si="23"/>
        <v>0.299351738535397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0.196138740756455</v>
      </c>
      <c r="P51" s="18">
        <f t="shared" si="26"/>
        <v>0.0587144730395884</v>
      </c>
      <c r="Q51" s="24">
        <f t="shared" si="27"/>
        <v>0.0091007433211362</v>
      </c>
      <c r="R51" s="18">
        <f t="shared" si="28"/>
        <v>0.0119491114583333</v>
      </c>
      <c r="S51" s="25">
        <f t="shared" si="29"/>
        <v>0.761625109353995</v>
      </c>
      <c r="T51" s="3">
        <v>0.01</v>
      </c>
      <c r="U51" s="26">
        <f t="shared" si="30"/>
        <v>0.00761625109353995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0.03471625109354</v>
      </c>
      <c r="AR51" s="29">
        <f t="shared" si="34"/>
        <v>7.70910416666667</v>
      </c>
      <c r="AS51" s="1">
        <f t="shared" si="35"/>
        <v>0.155</v>
      </c>
      <c r="AT51" s="2">
        <f t="shared" si="36"/>
        <v>95.6517808219175</v>
      </c>
      <c r="AU51" s="1">
        <f t="shared" si="37"/>
        <v>26584.9774158389</v>
      </c>
    </row>
    <row r="52" s="1" customFormat="1" spans="1:47">
      <c r="A52" s="13"/>
      <c r="B52" s="13"/>
      <c r="C52" s="16">
        <v>10</v>
      </c>
      <c r="D52" s="19">
        <v>19.2783436851613</v>
      </c>
      <c r="E52" s="20">
        <f t="shared" si="38"/>
        <v>23.6791287833333</v>
      </c>
      <c r="F52" s="16" t="s">
        <v>73</v>
      </c>
      <c r="G52" s="13">
        <v>11</v>
      </c>
      <c r="H52" s="18">
        <f t="shared" si="21"/>
        <v>19.2783436851613</v>
      </c>
      <c r="I52" s="18">
        <f t="shared" si="22"/>
        <v>292.428343685161</v>
      </c>
      <c r="J52" s="18">
        <f t="shared" si="23"/>
        <v>0.182722453241637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0.130553054331023</v>
      </c>
      <c r="O52" s="18">
        <f t="shared" si="39"/>
        <v>0.08396225505251</v>
      </c>
      <c r="P52" s="18">
        <f t="shared" si="26"/>
        <v>0.0153417892228947</v>
      </c>
      <c r="Q52" s="24">
        <f t="shared" si="27"/>
        <v>0.00237797732954867</v>
      </c>
      <c r="R52" s="18">
        <f t="shared" si="28"/>
        <v>0.0119491114583333</v>
      </c>
      <c r="S52" s="25">
        <f t="shared" si="29"/>
        <v>0.199008716074053</v>
      </c>
      <c r="T52" s="3">
        <v>0.01</v>
      </c>
      <c r="U52" s="26">
        <f t="shared" si="30"/>
        <v>0.00199008716074053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0.0290900871607405</v>
      </c>
      <c r="AR52" s="29">
        <f t="shared" si="34"/>
        <v>7.70910416666667</v>
      </c>
      <c r="AS52" s="1">
        <f t="shared" si="35"/>
        <v>0.155</v>
      </c>
      <c r="AT52" s="2">
        <f t="shared" si="36"/>
        <v>95.6517808219175</v>
      </c>
      <c r="AU52" s="1">
        <f t="shared" si="37"/>
        <v>22276.5790035716</v>
      </c>
    </row>
    <row r="53" s="1" customFormat="1" spans="1:48">
      <c r="A53" s="13"/>
      <c r="B53" s="13"/>
      <c r="C53" s="16">
        <v>11</v>
      </c>
      <c r="D53" s="19">
        <v>12.2062456005333</v>
      </c>
      <c r="E53" s="20">
        <f t="shared" si="38"/>
        <v>19.2783436851613</v>
      </c>
      <c r="F53" s="16" t="s">
        <v>75</v>
      </c>
      <c r="G53" s="13">
        <v>12</v>
      </c>
      <c r="H53" s="18">
        <f t="shared" si="21"/>
        <v>12.2062456005333</v>
      </c>
      <c r="I53" s="18">
        <f t="shared" si="22"/>
        <v>285.356245600533</v>
      </c>
      <c r="J53" s="18">
        <f t="shared" si="23"/>
        <v>0.0800596676718331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0.145711507496282</v>
      </c>
      <c r="P53" s="18">
        <f t="shared" si="26"/>
        <v>0.0116656148661142</v>
      </c>
      <c r="Q53" s="24">
        <f t="shared" si="27"/>
        <v>0.00180817030424769</v>
      </c>
      <c r="R53" s="18">
        <f t="shared" si="28"/>
        <v>0.0119491114583333</v>
      </c>
      <c r="S53" s="25">
        <f t="shared" si="29"/>
        <v>0.151322574113799</v>
      </c>
      <c r="T53" s="3">
        <v>0.01</v>
      </c>
      <c r="U53" s="26">
        <f t="shared" si="30"/>
        <v>0.00151322574113799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0.016313225741138</v>
      </c>
      <c r="AR53" s="29">
        <f t="shared" si="34"/>
        <v>7.70910416666667</v>
      </c>
      <c r="AS53" s="1">
        <f t="shared" si="35"/>
        <v>0.155</v>
      </c>
      <c r="AT53" s="2">
        <f t="shared" si="36"/>
        <v>95.6517808219175</v>
      </c>
      <c r="AU53" s="1">
        <f t="shared" si="37"/>
        <v>12492.3263384374</v>
      </c>
      <c r="AV53" s="1">
        <f>SUM(AU42:AU53)</f>
        <v>269173.947507829</v>
      </c>
    </row>
    <row r="54" s="1" customFormat="1" spans="1:46">
      <c r="A54" s="13"/>
      <c r="B54" s="13"/>
      <c r="C54" s="16">
        <v>12</v>
      </c>
      <c r="D54" s="19">
        <v>7.2786545183871</v>
      </c>
      <c r="E54" s="20">
        <f t="shared" si="38"/>
        <v>12.2062456005333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55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="1" customFormat="1" spans="1:55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="1" customFormat="1" spans="1:55">
      <c r="A58" s="13" t="s">
        <v>71</v>
      </c>
      <c r="B58" s="13">
        <f>F7</f>
        <v>108.2955</v>
      </c>
      <c r="C58" s="16" t="s">
        <v>72</v>
      </c>
      <c r="D58" s="17">
        <v>7</v>
      </c>
      <c r="E58" s="16"/>
      <c r="F58" s="16"/>
      <c r="G58" s="13">
        <v>1</v>
      </c>
      <c r="H58" s="18">
        <f t="shared" ref="H58:H69" si="40">E59</f>
        <v>7</v>
      </c>
      <c r="I58" s="18">
        <f t="shared" ref="I58:I69" si="41">H58+273.15</f>
        <v>280.15</v>
      </c>
      <c r="J58" s="18">
        <f t="shared" ref="J58:J69" si="42">EXP(($C$16*(I58-$C$14))/($C$17*I58*$C$14))</f>
        <v>0.0424643715341541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0.103470757818232</v>
      </c>
      <c r="Q58" s="24">
        <f t="shared" ref="Q58:Q69" si="46">P58*$B$60</f>
        <v>0.0465618410182045</v>
      </c>
      <c r="R58" s="18">
        <f t="shared" ref="R58:R69" si="47">L58*$B$60</f>
        <v>1.0964919375</v>
      </c>
      <c r="S58" s="25">
        <f t="shared" ref="S58:S69" si="48">Q58/R58</f>
        <v>0.0424643715341541</v>
      </c>
      <c r="T58" s="3">
        <v>0.27</v>
      </c>
      <c r="U58" s="26">
        <f t="shared" ref="U58:U69" si="49">S58*T58</f>
        <v>0.0114653803142216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0.229856812164738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683.199300261277</v>
      </c>
      <c r="AF58" s="1">
        <f t="shared" ref="AF58:AF69" si="54">AE58*10000*AC58*AB58</f>
        <v>14172091.8015695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="1" customFormat="1" spans="1:55">
      <c r="A59" s="13" t="s">
        <v>74</v>
      </c>
      <c r="B59" s="13">
        <v>27</v>
      </c>
      <c r="C59" s="16">
        <v>1</v>
      </c>
      <c r="D59" s="19">
        <v>7.67928684990323</v>
      </c>
      <c r="E59" s="20">
        <f t="shared" ref="E59:E70" si="55">D58</f>
        <v>7</v>
      </c>
      <c r="F59" s="16" t="s">
        <v>73</v>
      </c>
      <c r="G59" s="13">
        <v>2</v>
      </c>
      <c r="H59" s="18">
        <f t="shared" si="40"/>
        <v>7.67928684990323</v>
      </c>
      <c r="I59" s="18">
        <f t="shared" si="41"/>
        <v>280.829286849903</v>
      </c>
      <c r="J59" s="18">
        <f t="shared" si="42"/>
        <v>0.0461886649398326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4.76982674218177</v>
      </c>
      <c r="P59" s="18">
        <f t="shared" si="45"/>
        <v>0.220311929215687</v>
      </c>
      <c r="Q59" s="24">
        <f t="shared" si="46"/>
        <v>0.0991403681470591</v>
      </c>
      <c r="R59" s="18">
        <f t="shared" si="47"/>
        <v>1.0964919375</v>
      </c>
      <c r="S59" s="25">
        <f t="shared" si="48"/>
        <v>0.0904159572509936</v>
      </c>
      <c r="T59" s="3">
        <v>0.27</v>
      </c>
      <c r="U59" s="26">
        <f t="shared" si="49"/>
        <v>0.0244123084577683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0.233760311000017</v>
      </c>
      <c r="AC59" s="29">
        <f t="shared" si="51"/>
        <v>9.024625</v>
      </c>
      <c r="AD59" s="1">
        <f t="shared" si="52"/>
        <v>0.45</v>
      </c>
      <c r="AE59" s="30">
        <f t="shared" si="53"/>
        <v>683.199300261277</v>
      </c>
      <c r="AF59" s="1">
        <f t="shared" si="54"/>
        <v>14412766.608289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="1" customFormat="1" spans="1:55">
      <c r="A60" s="13" t="s">
        <v>38</v>
      </c>
      <c r="B60" s="13">
        <f>H7</f>
        <v>0.45</v>
      </c>
      <c r="C60" s="16">
        <v>2</v>
      </c>
      <c r="D60" s="19">
        <v>8.83503926546429</v>
      </c>
      <c r="E60" s="20">
        <f t="shared" si="55"/>
        <v>7.67928684990323</v>
      </c>
      <c r="F60" s="16" t="s">
        <v>73</v>
      </c>
      <c r="G60" s="13">
        <v>3</v>
      </c>
      <c r="H60" s="18">
        <f t="shared" si="40"/>
        <v>8.83503926546429</v>
      </c>
      <c r="I60" s="18">
        <f t="shared" si="41"/>
        <v>281.985039265464</v>
      </c>
      <c r="J60" s="18">
        <f t="shared" si="42"/>
        <v>0.0532416146314299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6.98616356296608</v>
      </c>
      <c r="P60" s="18">
        <f t="shared" si="45"/>
        <v>0.371954628171577</v>
      </c>
      <c r="Q60" s="24">
        <f t="shared" si="46"/>
        <v>0.16737958267721</v>
      </c>
      <c r="R60" s="18">
        <f t="shared" si="47"/>
        <v>1.0964919375</v>
      </c>
      <c r="S60" s="25">
        <f t="shared" si="48"/>
        <v>0.152650080637013</v>
      </c>
      <c r="T60" s="3">
        <v>0.27</v>
      </c>
      <c r="U60" s="26">
        <f t="shared" si="49"/>
        <v>0.0412155217719936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0.238826479814256</v>
      </c>
      <c r="AC60" s="29">
        <f t="shared" si="51"/>
        <v>9.024625</v>
      </c>
      <c r="AD60" s="1">
        <f t="shared" si="52"/>
        <v>0.45</v>
      </c>
      <c r="AE60" s="30">
        <f t="shared" si="53"/>
        <v>683.199300261277</v>
      </c>
      <c r="AF60" s="1">
        <f t="shared" si="54"/>
        <v>14725127.1985254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="1" customFormat="1" spans="1:55">
      <c r="A61" s="13"/>
      <c r="B61" s="13"/>
      <c r="C61" s="16">
        <v>3</v>
      </c>
      <c r="D61" s="19">
        <v>12.4649893116452</v>
      </c>
      <c r="E61" s="20">
        <f t="shared" si="55"/>
        <v>8.83503926546429</v>
      </c>
      <c r="F61" s="16" t="s">
        <v>73</v>
      </c>
      <c r="G61" s="13">
        <v>4</v>
      </c>
      <c r="H61" s="18">
        <f t="shared" si="40"/>
        <v>12.4649893116452</v>
      </c>
      <c r="I61" s="18">
        <f t="shared" si="41"/>
        <v>285.614989311645</v>
      </c>
      <c r="J61" s="18">
        <f t="shared" si="42"/>
        <v>0.082573061618607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9.0508576847945</v>
      </c>
      <c r="P61" s="18">
        <f t="shared" si="45"/>
        <v>0.747357029307779</v>
      </c>
      <c r="Q61" s="24">
        <f t="shared" si="46"/>
        <v>0.336310663188501</v>
      </c>
      <c r="R61" s="18">
        <f t="shared" si="47"/>
        <v>1.0964919375</v>
      </c>
      <c r="S61" s="25">
        <f t="shared" si="48"/>
        <v>0.306715126383226</v>
      </c>
      <c r="T61" s="3">
        <v>0.27</v>
      </c>
      <c r="U61" s="26">
        <f t="shared" si="49"/>
        <v>0.082813084123471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0.300168144863227</v>
      </c>
      <c r="AC61" s="29">
        <f t="shared" si="51"/>
        <v>9.024625</v>
      </c>
      <c r="AD61" s="1">
        <f t="shared" si="52"/>
        <v>0.45</v>
      </c>
      <c r="AE61" s="30">
        <f t="shared" si="53"/>
        <v>683.199300261277</v>
      </c>
      <c r="AF61" s="1">
        <f t="shared" si="54"/>
        <v>18507219.6244487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="1" customFormat="1" spans="1:55">
      <c r="A62" s="13"/>
      <c r="B62" s="13"/>
      <c r="C62" s="16">
        <v>4</v>
      </c>
      <c r="D62" s="19">
        <v>17.6666518603</v>
      </c>
      <c r="E62" s="20">
        <f t="shared" si="55"/>
        <v>12.4649893116452</v>
      </c>
      <c r="F62" s="16" t="s">
        <v>73</v>
      </c>
      <c r="G62" s="13">
        <v>5</v>
      </c>
      <c r="H62" s="18">
        <f t="shared" si="40"/>
        <v>17.6666518603</v>
      </c>
      <c r="I62" s="18">
        <f t="shared" si="41"/>
        <v>290.8166518603</v>
      </c>
      <c r="J62" s="18">
        <f t="shared" si="42"/>
        <v>0.151933318418901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7.88832562271239</v>
      </c>
      <c r="O62" s="18">
        <f t="shared" si="56"/>
        <v>2.85182378277434</v>
      </c>
      <c r="P62" s="18">
        <f t="shared" si="45"/>
        <v>0.433287050862848</v>
      </c>
      <c r="Q62" s="24">
        <f t="shared" si="46"/>
        <v>0.194979172888282</v>
      </c>
      <c r="R62" s="18">
        <f t="shared" si="47"/>
        <v>1.0964919375</v>
      </c>
      <c r="S62" s="25">
        <f t="shared" si="48"/>
        <v>0.177820890623997</v>
      </c>
      <c r="T62" s="3">
        <v>0.27</v>
      </c>
      <c r="U62" s="26">
        <f t="shared" si="49"/>
        <v>0.0480116404684791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0.289675509601246</v>
      </c>
      <c r="AC62" s="29">
        <f t="shared" si="51"/>
        <v>9.024625</v>
      </c>
      <c r="AD62" s="1">
        <f t="shared" si="52"/>
        <v>0.45</v>
      </c>
      <c r="AE62" s="30">
        <f t="shared" si="53"/>
        <v>683.199300261277</v>
      </c>
      <c r="AF62" s="1">
        <f t="shared" si="54"/>
        <v>17860283.8700862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="1" customFormat="1" spans="1:55">
      <c r="A63" s="13"/>
      <c r="B63" s="13"/>
      <c r="C63" s="16">
        <v>5</v>
      </c>
      <c r="D63" s="19">
        <v>22.4391908312903</v>
      </c>
      <c r="E63" s="20">
        <f t="shared" si="55"/>
        <v>17.6666518603</v>
      </c>
      <c r="F63" s="16" t="s">
        <v>75</v>
      </c>
      <c r="G63" s="13">
        <v>6</v>
      </c>
      <c r="H63" s="18">
        <f t="shared" si="40"/>
        <v>22.4391908312903</v>
      </c>
      <c r="I63" s="18">
        <f t="shared" si="41"/>
        <v>295.58919083129</v>
      </c>
      <c r="J63" s="18">
        <f t="shared" si="42"/>
        <v>0.260869051336719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4.85518548191149</v>
      </c>
      <c r="P63" s="18">
        <f t="shared" si="45"/>
        <v>1.26656763073006</v>
      </c>
      <c r="Q63" s="24">
        <f t="shared" si="46"/>
        <v>0.569955433828527</v>
      </c>
      <c r="R63" s="18">
        <f t="shared" si="47"/>
        <v>1.0964919375</v>
      </c>
      <c r="S63" s="25">
        <f t="shared" si="48"/>
        <v>0.519799019341652</v>
      </c>
      <c r="T63" s="3">
        <v>0.27</v>
      </c>
      <c r="U63" s="26">
        <f t="shared" si="49"/>
        <v>0.140345735222246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0.317514239169507</v>
      </c>
      <c r="AC63" s="29">
        <f t="shared" si="51"/>
        <v>9.024625</v>
      </c>
      <c r="AD63" s="1">
        <f t="shared" si="52"/>
        <v>0.45</v>
      </c>
      <c r="AE63" s="30">
        <f t="shared" si="53"/>
        <v>683.199300261277</v>
      </c>
      <c r="AF63" s="1">
        <f t="shared" si="54"/>
        <v>19576713.4479822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="1" customFormat="1" spans="1:55">
      <c r="A64" s="13"/>
      <c r="B64" s="13"/>
      <c r="C64" s="16">
        <v>6</v>
      </c>
      <c r="D64" s="19">
        <v>25.6775547423333</v>
      </c>
      <c r="E64" s="20">
        <f t="shared" si="55"/>
        <v>22.4391908312903</v>
      </c>
      <c r="F64" s="16" t="s">
        <v>73</v>
      </c>
      <c r="G64" s="13">
        <v>7</v>
      </c>
      <c r="H64" s="18">
        <f t="shared" si="40"/>
        <v>25.6775547423333</v>
      </c>
      <c r="I64" s="18">
        <f t="shared" si="41"/>
        <v>298.827554742333</v>
      </c>
      <c r="J64" s="18">
        <f t="shared" si="42"/>
        <v>0.372780203346262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6.02526660118143</v>
      </c>
      <c r="P64" s="18">
        <f t="shared" si="45"/>
        <v>2.24610010880385</v>
      </c>
      <c r="Q64" s="24">
        <f t="shared" si="46"/>
        <v>1.01074504896173</v>
      </c>
      <c r="R64" s="18">
        <f t="shared" si="47"/>
        <v>1.0964919375</v>
      </c>
      <c r="S64" s="25">
        <f t="shared" si="48"/>
        <v>0.921798888249221</v>
      </c>
      <c r="T64" s="3">
        <v>0.27</v>
      </c>
      <c r="U64" s="26">
        <f t="shared" si="49"/>
        <v>0.24888569982729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0.365439038497928</v>
      </c>
      <c r="AC64" s="29">
        <f t="shared" si="51"/>
        <v>9.024625</v>
      </c>
      <c r="AD64" s="1">
        <f t="shared" si="52"/>
        <v>0.45</v>
      </c>
      <c r="AE64" s="30">
        <f t="shared" si="53"/>
        <v>683.199300261277</v>
      </c>
      <c r="AF64" s="1">
        <f t="shared" si="54"/>
        <v>22531573.2550842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="1" customFormat="1" spans="1:55">
      <c r="A65" s="13"/>
      <c r="B65" s="13"/>
      <c r="C65" s="16">
        <v>7</v>
      </c>
      <c r="D65" s="19">
        <v>25.8604577016129</v>
      </c>
      <c r="E65" s="20">
        <f t="shared" si="55"/>
        <v>25.6775547423333</v>
      </c>
      <c r="F65" s="16" t="s">
        <v>73</v>
      </c>
      <c r="G65" s="13">
        <v>8</v>
      </c>
      <c r="H65" s="18">
        <f t="shared" si="40"/>
        <v>25.8604577016129</v>
      </c>
      <c r="I65" s="18">
        <f t="shared" si="41"/>
        <v>299.010457701613</v>
      </c>
      <c r="J65" s="18">
        <f t="shared" si="42"/>
        <v>0.380284629229987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6.21581524237757</v>
      </c>
      <c r="P65" s="18">
        <f t="shared" si="45"/>
        <v>2.36377899480966</v>
      </c>
      <c r="Q65" s="24">
        <f t="shared" si="46"/>
        <v>1.06370054766435</v>
      </c>
      <c r="R65" s="18">
        <f t="shared" si="47"/>
        <v>1.0964919375</v>
      </c>
      <c r="S65" s="25">
        <f t="shared" si="48"/>
        <v>0.97009427181889</v>
      </c>
      <c r="T65" s="3">
        <v>0.27</v>
      </c>
      <c r="U65" s="26">
        <f t="shared" si="49"/>
        <v>0.2619254533911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0.369370524197417</v>
      </c>
      <c r="AC65" s="29">
        <f t="shared" si="51"/>
        <v>9.024625</v>
      </c>
      <c r="AD65" s="1">
        <f t="shared" si="52"/>
        <v>0.45</v>
      </c>
      <c r="AE65" s="30">
        <f t="shared" si="53"/>
        <v>683.199300261277</v>
      </c>
      <c r="AF65" s="1">
        <f t="shared" si="54"/>
        <v>22773973.6247969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="1" customFormat="1" spans="1:55">
      <c r="A66" s="13"/>
      <c r="B66" s="13"/>
      <c r="C66" s="16">
        <v>8</v>
      </c>
      <c r="D66" s="19">
        <v>26.3633840003226</v>
      </c>
      <c r="E66" s="20">
        <f t="shared" si="55"/>
        <v>25.8604577016129</v>
      </c>
      <c r="F66" s="16" t="s">
        <v>73</v>
      </c>
      <c r="G66" s="13">
        <v>9</v>
      </c>
      <c r="H66" s="18">
        <f t="shared" si="40"/>
        <v>26.3633840003226</v>
      </c>
      <c r="I66" s="18">
        <f t="shared" si="41"/>
        <v>299.513384000323</v>
      </c>
      <c r="J66" s="18">
        <f t="shared" si="42"/>
        <v>0.401657048291622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6.28868499756792</v>
      </c>
      <c r="P66" s="18">
        <f t="shared" si="45"/>
        <v>2.52589465375894</v>
      </c>
      <c r="Q66" s="24">
        <f t="shared" si="46"/>
        <v>1.13665259419152</v>
      </c>
      <c r="R66" s="18">
        <f t="shared" si="47"/>
        <v>1.0964919375</v>
      </c>
      <c r="S66" s="25">
        <f t="shared" si="48"/>
        <v>1.03662649520532</v>
      </c>
      <c r="T66" s="3">
        <v>0.27</v>
      </c>
      <c r="U66" s="26">
        <f t="shared" si="49"/>
        <v>0.279889153705438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0.374786579842189</v>
      </c>
      <c r="AC66" s="29">
        <f t="shared" si="51"/>
        <v>9.024625</v>
      </c>
      <c r="AD66" s="1">
        <f t="shared" si="52"/>
        <v>0.45</v>
      </c>
      <c r="AE66" s="30">
        <f t="shared" si="53"/>
        <v>683.199300261277</v>
      </c>
      <c r="AF66" s="1">
        <f t="shared" si="54"/>
        <v>23107906.8986349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="1" customFormat="1" spans="1:55">
      <c r="A67" s="13"/>
      <c r="B67" s="13"/>
      <c r="C67" s="16">
        <v>9</v>
      </c>
      <c r="D67" s="19">
        <v>23.6791287833333</v>
      </c>
      <c r="E67" s="20">
        <f t="shared" si="55"/>
        <v>26.3633840003226</v>
      </c>
      <c r="F67" s="16" t="s">
        <v>73</v>
      </c>
      <c r="G67" s="13">
        <v>10</v>
      </c>
      <c r="H67" s="18">
        <f t="shared" si="40"/>
        <v>23.6791287833333</v>
      </c>
      <c r="I67" s="18">
        <f t="shared" si="41"/>
        <v>296.829128783333</v>
      </c>
      <c r="J67" s="18">
        <f t="shared" si="42"/>
        <v>0.299351738535397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6.19943909380898</v>
      </c>
      <c r="P67" s="18">
        <f t="shared" si="45"/>
        <v>1.85581287067602</v>
      </c>
      <c r="Q67" s="24">
        <f t="shared" si="46"/>
        <v>0.835115791804211</v>
      </c>
      <c r="R67" s="18">
        <f t="shared" si="47"/>
        <v>1.0964919375</v>
      </c>
      <c r="S67" s="25">
        <f t="shared" si="48"/>
        <v>0.761625109353995</v>
      </c>
      <c r="T67" s="3">
        <v>0.27</v>
      </c>
      <c r="U67" s="26">
        <f t="shared" si="49"/>
        <v>0.205638779525579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0.337200092026962</v>
      </c>
      <c r="AC67" s="29">
        <f t="shared" si="51"/>
        <v>9.024625</v>
      </c>
      <c r="AD67" s="1">
        <f t="shared" si="52"/>
        <v>0.45</v>
      </c>
      <c r="AE67" s="30">
        <f t="shared" si="53"/>
        <v>683.199300261277</v>
      </c>
      <c r="AF67" s="1">
        <f t="shared" si="54"/>
        <v>20790467.8338565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="1" customFormat="1" spans="1:55">
      <c r="A68" s="13"/>
      <c r="B68" s="13"/>
      <c r="C68" s="16">
        <v>10</v>
      </c>
      <c r="D68" s="19">
        <v>19.2783436851613</v>
      </c>
      <c r="E68" s="20">
        <f t="shared" si="55"/>
        <v>23.6791287833333</v>
      </c>
      <c r="F68" s="16" t="s">
        <v>73</v>
      </c>
      <c r="G68" s="13">
        <v>11</v>
      </c>
      <c r="H68" s="18">
        <f t="shared" si="40"/>
        <v>19.2783436851613</v>
      </c>
      <c r="I68" s="18">
        <f t="shared" si="41"/>
        <v>292.428343685161</v>
      </c>
      <c r="J68" s="18">
        <f t="shared" si="42"/>
        <v>0.182722453241637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4.12644491197631</v>
      </c>
      <c r="O68" s="18">
        <f t="shared" si="56"/>
        <v>2.65383006115665</v>
      </c>
      <c r="P68" s="18">
        <f t="shared" si="45"/>
        <v>0.484914339260946</v>
      </c>
      <c r="Q68" s="24">
        <f t="shared" si="46"/>
        <v>0.218211452667426</v>
      </c>
      <c r="R68" s="18">
        <f t="shared" si="47"/>
        <v>1.0964919375</v>
      </c>
      <c r="S68" s="25">
        <f t="shared" si="48"/>
        <v>0.199008716074053</v>
      </c>
      <c r="T68" s="3">
        <v>0.27</v>
      </c>
      <c r="U68" s="26">
        <f t="shared" si="49"/>
        <v>0.0537323533399943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0.291400304532008</v>
      </c>
      <c r="AC68" s="29">
        <f t="shared" si="51"/>
        <v>9.024625</v>
      </c>
      <c r="AD68" s="1">
        <f t="shared" si="52"/>
        <v>0.45</v>
      </c>
      <c r="AE68" s="30">
        <f t="shared" si="53"/>
        <v>683.199300261277</v>
      </c>
      <c r="AF68" s="1">
        <f t="shared" si="54"/>
        <v>17966628.1279197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="1" customFormat="1" spans="1:55">
      <c r="A69" s="13"/>
      <c r="B69" s="13"/>
      <c r="C69" s="16">
        <v>11</v>
      </c>
      <c r="D69" s="19">
        <v>12.2062456005333</v>
      </c>
      <c r="E69" s="20">
        <f t="shared" si="55"/>
        <v>19.2783436851613</v>
      </c>
      <c r="F69" s="16" t="s">
        <v>75</v>
      </c>
      <c r="G69" s="13">
        <v>12</v>
      </c>
      <c r="H69" s="18">
        <f t="shared" si="40"/>
        <v>12.2062456005333</v>
      </c>
      <c r="I69" s="18">
        <f t="shared" si="41"/>
        <v>285.356245600533</v>
      </c>
      <c r="J69" s="18">
        <f t="shared" si="42"/>
        <v>0.0800596676718331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4.6055644718957</v>
      </c>
      <c r="P69" s="18">
        <f t="shared" si="45"/>
        <v>0.368719961061171</v>
      </c>
      <c r="Q69" s="24">
        <f t="shared" si="46"/>
        <v>0.165923982477527</v>
      </c>
      <c r="R69" s="18">
        <f t="shared" si="47"/>
        <v>1.0964919375</v>
      </c>
      <c r="S69" s="25">
        <f t="shared" si="48"/>
        <v>0.151322574113799</v>
      </c>
      <c r="T69" s="3">
        <v>0.27</v>
      </c>
      <c r="U69" s="26">
        <f t="shared" si="49"/>
        <v>0.0408570950107258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0.238718414145734</v>
      </c>
      <c r="AC69" s="29">
        <f t="shared" si="51"/>
        <v>9.024625</v>
      </c>
      <c r="AD69" s="1">
        <f t="shared" si="52"/>
        <v>0.45</v>
      </c>
      <c r="AE69" s="30">
        <f t="shared" si="53"/>
        <v>683.199300261277</v>
      </c>
      <c r="AF69" s="1">
        <f t="shared" si="54"/>
        <v>14718464.2827716</v>
      </c>
      <c r="AG69" s="1">
        <f>SUM(AF58:AF69)</f>
        <v>221143216.573965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="1" customFormat="1" spans="1:46">
      <c r="A70" s="13"/>
      <c r="B70" s="13"/>
      <c r="C70" s="16">
        <v>12</v>
      </c>
      <c r="D70" s="19">
        <v>7.2786545183871</v>
      </c>
      <c r="E70" s="20">
        <f t="shared" si="55"/>
        <v>12.2062456005333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7</v>
      </c>
      <c r="E74" s="16"/>
      <c r="F74" s="16"/>
      <c r="G74" s="13">
        <v>1</v>
      </c>
      <c r="H74" s="18">
        <f t="shared" ref="H74:H85" si="57">E75</f>
        <v>7</v>
      </c>
      <c r="I74" s="18">
        <f t="shared" ref="I74:I85" si="58">H74+273.15</f>
        <v>280.15</v>
      </c>
      <c r="J74" s="18">
        <f t="shared" ref="J74:J85" si="59">EXP(($C$16*(I74-$C$14))/($C$17*I74*$C$14))</f>
        <v>0.0424643715341541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0.0221332797310318</v>
      </c>
      <c r="Q74" s="24">
        <f t="shared" ref="Q74:Q85" si="63">P74*$B$76</f>
        <v>0.00575465273006827</v>
      </c>
      <c r="R74" s="18">
        <f t="shared" ref="R74:R85" si="64">L74*$B$76</f>
        <v>0.1355172</v>
      </c>
      <c r="S74" s="25">
        <f t="shared" ref="S74:S85" si="65">Q74/R74</f>
        <v>0.0424643715341541</v>
      </c>
      <c r="T74" s="3">
        <v>0.01</v>
      </c>
      <c r="U74" s="26">
        <f t="shared" ref="U74:U85" si="66">S74*T74</f>
        <v>0.000424643715341541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0.0103746437153415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1.386</v>
      </c>
      <c r="AX74" s="1">
        <f t="shared" ref="AX74:AX85" si="73">AW74*10000*AV74*0.67*AU74*AT74</f>
        <v>1305.58647970876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7.67928684990323</v>
      </c>
      <c r="E75" s="20">
        <f t="shared" ref="E75:E86" si="74">D74</f>
        <v>7</v>
      </c>
      <c r="F75" s="16" t="s">
        <v>73</v>
      </c>
      <c r="G75" s="13">
        <v>2</v>
      </c>
      <c r="H75" s="18">
        <f t="shared" si="57"/>
        <v>7.67928684990323</v>
      </c>
      <c r="I75" s="18">
        <f t="shared" si="58"/>
        <v>280.829286849903</v>
      </c>
      <c r="J75" s="18">
        <f t="shared" si="59"/>
        <v>0.0461886649398326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1.02030672026897</v>
      </c>
      <c r="P75" s="18">
        <f t="shared" si="62"/>
        <v>0.0471266052383629</v>
      </c>
      <c r="Q75" s="24">
        <f t="shared" si="63"/>
        <v>0.0122529173619743</v>
      </c>
      <c r="R75" s="18">
        <f t="shared" si="64"/>
        <v>0.1355172</v>
      </c>
      <c r="S75" s="25">
        <f t="shared" si="65"/>
        <v>0.0904159572509936</v>
      </c>
      <c r="T75" s="3">
        <v>0.01</v>
      </c>
      <c r="U75" s="26">
        <f t="shared" si="66"/>
        <v>0.000904159572509936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0.00639415957250994</v>
      </c>
      <c r="AU75" s="29">
        <f t="shared" si="70"/>
        <v>52.122</v>
      </c>
      <c r="AV75" s="1">
        <f t="shared" si="71"/>
        <v>0.26</v>
      </c>
      <c r="AW75" s="2">
        <f t="shared" si="72"/>
        <v>1.386</v>
      </c>
      <c r="AX75" s="1">
        <f t="shared" si="73"/>
        <v>804.666503836126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8.83503926546429</v>
      </c>
      <c r="E76" s="20">
        <f t="shared" si="74"/>
        <v>7.67928684990323</v>
      </c>
      <c r="F76" s="16" t="s">
        <v>73</v>
      </c>
      <c r="G76" s="13">
        <v>3</v>
      </c>
      <c r="H76" s="18">
        <f t="shared" si="57"/>
        <v>8.83503926546429</v>
      </c>
      <c r="I76" s="18">
        <f t="shared" si="58"/>
        <v>281.985039265464</v>
      </c>
      <c r="J76" s="18">
        <f t="shared" si="59"/>
        <v>0.0532416146314299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1.49440011503061</v>
      </c>
      <c r="P76" s="18">
        <f t="shared" si="62"/>
        <v>0.079564275029624</v>
      </c>
      <c r="Q76" s="24">
        <f t="shared" si="63"/>
        <v>0.0206867115077022</v>
      </c>
      <c r="R76" s="18">
        <f t="shared" si="64"/>
        <v>0.1355172</v>
      </c>
      <c r="S76" s="25">
        <f t="shared" si="65"/>
        <v>0.152650080637013</v>
      </c>
      <c r="T76" s="3">
        <v>0.01</v>
      </c>
      <c r="U76" s="26">
        <f t="shared" si="66"/>
        <v>0.00152650080637013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0.00701650080637013</v>
      </c>
      <c r="AU76" s="29">
        <f t="shared" si="70"/>
        <v>52.122</v>
      </c>
      <c r="AV76" s="1">
        <f t="shared" si="71"/>
        <v>0.26</v>
      </c>
      <c r="AW76" s="2">
        <f t="shared" si="72"/>
        <v>1.386</v>
      </c>
      <c r="AX76" s="1">
        <f t="shared" si="73"/>
        <v>882.984403032185</v>
      </c>
    </row>
    <row r="77" s="1" customFormat="1" spans="1:50">
      <c r="A77" s="13"/>
      <c r="B77" s="13"/>
      <c r="C77" s="16">
        <v>3</v>
      </c>
      <c r="D77" s="19">
        <v>12.4649893116452</v>
      </c>
      <c r="E77" s="20">
        <f t="shared" si="74"/>
        <v>8.83503926546429</v>
      </c>
      <c r="F77" s="16" t="s">
        <v>73</v>
      </c>
      <c r="G77" s="13">
        <v>4</v>
      </c>
      <c r="H77" s="18">
        <f t="shared" si="57"/>
        <v>12.4649893116452</v>
      </c>
      <c r="I77" s="18">
        <f t="shared" si="58"/>
        <v>285.614989311645</v>
      </c>
      <c r="J77" s="18">
        <f t="shared" si="59"/>
        <v>0.082573061618607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1.93605584000098</v>
      </c>
      <c r="P77" s="18">
        <f t="shared" si="62"/>
        <v>0.159866058173465</v>
      </c>
      <c r="Q77" s="24">
        <f t="shared" si="63"/>
        <v>0.0415651751251009</v>
      </c>
      <c r="R77" s="18">
        <f t="shared" si="64"/>
        <v>0.1355172</v>
      </c>
      <c r="S77" s="25">
        <f t="shared" si="65"/>
        <v>0.306715126383226</v>
      </c>
      <c r="T77" s="3">
        <v>0.01</v>
      </c>
      <c r="U77" s="26">
        <f t="shared" si="66"/>
        <v>0.00306715126383226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0.00855715126383226</v>
      </c>
      <c r="AU77" s="29">
        <f t="shared" si="70"/>
        <v>52.122</v>
      </c>
      <c r="AV77" s="1">
        <f t="shared" si="71"/>
        <v>0.26</v>
      </c>
      <c r="AW77" s="2">
        <f t="shared" si="72"/>
        <v>1.386</v>
      </c>
      <c r="AX77" s="1">
        <f t="shared" si="73"/>
        <v>1076.86599187607</v>
      </c>
    </row>
    <row r="78" s="1" customFormat="1" spans="1:50">
      <c r="A78" s="13"/>
      <c r="B78" s="13"/>
      <c r="C78" s="16">
        <v>4</v>
      </c>
      <c r="D78" s="19">
        <v>17.6666518603</v>
      </c>
      <c r="E78" s="20">
        <f t="shared" si="74"/>
        <v>12.4649893116452</v>
      </c>
      <c r="F78" s="16" t="s">
        <v>73</v>
      </c>
      <c r="G78" s="13">
        <v>5</v>
      </c>
      <c r="H78" s="18">
        <f t="shared" si="57"/>
        <v>17.6666518603</v>
      </c>
      <c r="I78" s="18">
        <f t="shared" si="58"/>
        <v>290.8166518603</v>
      </c>
      <c r="J78" s="18">
        <f t="shared" si="59"/>
        <v>0.151933318418901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1.68738029273614</v>
      </c>
      <c r="O78" s="18">
        <f t="shared" si="75"/>
        <v>0.610029489091376</v>
      </c>
      <c r="P78" s="18">
        <f t="shared" si="62"/>
        <v>0.0926838046110395</v>
      </c>
      <c r="Q78" s="24">
        <f t="shared" si="63"/>
        <v>0.0240977891988703</v>
      </c>
      <c r="R78" s="18">
        <f t="shared" si="64"/>
        <v>0.1355172</v>
      </c>
      <c r="S78" s="25">
        <f t="shared" si="65"/>
        <v>0.177820890623997</v>
      </c>
      <c r="T78" s="3">
        <v>0.01</v>
      </c>
      <c r="U78" s="26">
        <f t="shared" si="66"/>
        <v>0.00177820890623997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0.01172820890624</v>
      </c>
      <c r="AU78" s="29">
        <f t="shared" si="70"/>
        <v>52.122</v>
      </c>
      <c r="AV78" s="1">
        <f t="shared" si="71"/>
        <v>0.26</v>
      </c>
      <c r="AW78" s="2">
        <f t="shared" si="72"/>
        <v>1.386</v>
      </c>
      <c r="AX78" s="1">
        <f t="shared" si="73"/>
        <v>1475.92451358535</v>
      </c>
    </row>
    <row r="79" s="1" customFormat="1" spans="1:50">
      <c r="A79" s="13"/>
      <c r="B79" s="13"/>
      <c r="C79" s="16">
        <v>5</v>
      </c>
      <c r="D79" s="19">
        <v>22.4391908312903</v>
      </c>
      <c r="E79" s="20">
        <f t="shared" si="74"/>
        <v>17.6666518603</v>
      </c>
      <c r="F79" s="16" t="s">
        <v>75</v>
      </c>
      <c r="G79" s="13">
        <v>6</v>
      </c>
      <c r="H79" s="18">
        <f t="shared" si="57"/>
        <v>22.4391908312903</v>
      </c>
      <c r="I79" s="18">
        <f t="shared" si="58"/>
        <v>295.58919083129</v>
      </c>
      <c r="J79" s="18">
        <f t="shared" si="59"/>
        <v>0.260869051336719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1.03856568448034</v>
      </c>
      <c r="P79" s="18">
        <f t="shared" si="62"/>
        <v>0.270929644861256</v>
      </c>
      <c r="Q79" s="24">
        <f t="shared" si="63"/>
        <v>0.0704417076639265</v>
      </c>
      <c r="R79" s="18">
        <f t="shared" si="64"/>
        <v>0.1355172</v>
      </c>
      <c r="S79" s="25">
        <f t="shared" si="65"/>
        <v>0.519799019341652</v>
      </c>
      <c r="T79" s="3">
        <v>0.01</v>
      </c>
      <c r="U79" s="26">
        <f t="shared" si="66"/>
        <v>0.00519799019341652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0.0151479901934165</v>
      </c>
      <c r="AU79" s="29">
        <f t="shared" si="70"/>
        <v>52.122</v>
      </c>
      <c r="AV79" s="1">
        <f t="shared" si="71"/>
        <v>0.26</v>
      </c>
      <c r="AW79" s="2">
        <f t="shared" si="72"/>
        <v>1.386</v>
      </c>
      <c r="AX79" s="1">
        <f t="shared" si="73"/>
        <v>1906.28340923555</v>
      </c>
    </row>
    <row r="80" s="1" customFormat="1" spans="1:50">
      <c r="A80" s="13"/>
      <c r="B80" s="13"/>
      <c r="C80" s="16">
        <v>6</v>
      </c>
      <c r="D80" s="19">
        <v>25.6775547423333</v>
      </c>
      <c r="E80" s="20">
        <f t="shared" si="74"/>
        <v>22.4391908312903</v>
      </c>
      <c r="F80" s="16" t="s">
        <v>73</v>
      </c>
      <c r="G80" s="13">
        <v>7</v>
      </c>
      <c r="H80" s="18">
        <f t="shared" si="57"/>
        <v>25.6775547423333</v>
      </c>
      <c r="I80" s="18">
        <f t="shared" si="58"/>
        <v>298.827554742333</v>
      </c>
      <c r="J80" s="18">
        <f t="shared" si="59"/>
        <v>0.372780203346262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1.28885603961908</v>
      </c>
      <c r="P80" s="18">
        <f t="shared" si="62"/>
        <v>0.480460016533259</v>
      </c>
      <c r="Q80" s="24">
        <f t="shared" si="63"/>
        <v>0.124919604298647</v>
      </c>
      <c r="R80" s="18">
        <f t="shared" si="64"/>
        <v>0.1355172</v>
      </c>
      <c r="S80" s="25">
        <f t="shared" si="65"/>
        <v>0.921798888249221</v>
      </c>
      <c r="T80" s="3">
        <v>0.01</v>
      </c>
      <c r="U80" s="26">
        <f t="shared" si="66"/>
        <v>0.00921798888249221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0.0241179888824922</v>
      </c>
      <c r="AU80" s="29">
        <f t="shared" si="70"/>
        <v>52.122</v>
      </c>
      <c r="AV80" s="1">
        <f t="shared" si="71"/>
        <v>0.26</v>
      </c>
      <c r="AW80" s="2">
        <f t="shared" si="72"/>
        <v>1.386</v>
      </c>
      <c r="AX80" s="1">
        <f t="shared" si="73"/>
        <v>3035.1037651717</v>
      </c>
    </row>
    <row r="81" s="1" customFormat="1" spans="1:50">
      <c r="A81" s="13"/>
      <c r="B81" s="13"/>
      <c r="C81" s="16">
        <v>7</v>
      </c>
      <c r="D81" s="19">
        <v>25.8604577016129</v>
      </c>
      <c r="E81" s="20">
        <f t="shared" si="74"/>
        <v>25.6775547423333</v>
      </c>
      <c r="F81" s="16" t="s">
        <v>73</v>
      </c>
      <c r="G81" s="13">
        <v>8</v>
      </c>
      <c r="H81" s="18">
        <f t="shared" si="57"/>
        <v>25.8604577016129</v>
      </c>
      <c r="I81" s="18">
        <f t="shared" si="58"/>
        <v>299.010457701613</v>
      </c>
      <c r="J81" s="18">
        <f t="shared" si="59"/>
        <v>0.380284629229987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1.32961602308582</v>
      </c>
      <c r="P81" s="18">
        <f t="shared" si="62"/>
        <v>0.505632536357442</v>
      </c>
      <c r="Q81" s="24">
        <f t="shared" si="63"/>
        <v>0.131464459452935</v>
      </c>
      <c r="R81" s="18">
        <f t="shared" si="64"/>
        <v>0.1355172</v>
      </c>
      <c r="S81" s="25">
        <f t="shared" si="65"/>
        <v>0.97009427181889</v>
      </c>
      <c r="T81" s="3">
        <v>0.01</v>
      </c>
      <c r="U81" s="26">
        <f t="shared" si="66"/>
        <v>0.0097009427181889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0.0246009427181889</v>
      </c>
      <c r="AU81" s="29">
        <f t="shared" si="70"/>
        <v>52.122</v>
      </c>
      <c r="AV81" s="1">
        <f t="shared" si="71"/>
        <v>0.26</v>
      </c>
      <c r="AW81" s="2">
        <f t="shared" si="72"/>
        <v>1.386</v>
      </c>
      <c r="AX81" s="1">
        <f t="shared" si="73"/>
        <v>3095.88059910544</v>
      </c>
    </row>
    <row r="82" s="1" customFormat="1" spans="1:50">
      <c r="A82" s="13"/>
      <c r="B82" s="13"/>
      <c r="C82" s="16">
        <v>8</v>
      </c>
      <c r="D82" s="19">
        <v>26.3633840003226</v>
      </c>
      <c r="E82" s="20">
        <f t="shared" si="74"/>
        <v>25.8604577016129</v>
      </c>
      <c r="F82" s="16" t="s">
        <v>73</v>
      </c>
      <c r="G82" s="13">
        <v>9</v>
      </c>
      <c r="H82" s="18">
        <f t="shared" si="57"/>
        <v>26.3633840003226</v>
      </c>
      <c r="I82" s="18">
        <f t="shared" si="58"/>
        <v>299.513384000323</v>
      </c>
      <c r="J82" s="18">
        <f t="shared" si="59"/>
        <v>0.401657048291622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1.34520348672838</v>
      </c>
      <c r="P82" s="18">
        <f t="shared" si="62"/>
        <v>0.540310461830919</v>
      </c>
      <c r="Q82" s="24">
        <f t="shared" si="63"/>
        <v>0.140480720076039</v>
      </c>
      <c r="R82" s="18">
        <f t="shared" si="64"/>
        <v>0.1355172</v>
      </c>
      <c r="S82" s="25">
        <f t="shared" si="65"/>
        <v>1.03662649520533</v>
      </c>
      <c r="T82" s="3">
        <v>0.01</v>
      </c>
      <c r="U82" s="26">
        <f t="shared" si="66"/>
        <v>0.0103662649520533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0.0252662649520533</v>
      </c>
      <c r="AU82" s="29">
        <f t="shared" si="70"/>
        <v>52.122</v>
      </c>
      <c r="AV82" s="1">
        <f t="shared" si="71"/>
        <v>0.26</v>
      </c>
      <c r="AW82" s="2">
        <f t="shared" si="72"/>
        <v>1.386</v>
      </c>
      <c r="AX82" s="1">
        <f t="shared" si="73"/>
        <v>3179.60739850371</v>
      </c>
    </row>
    <row r="83" s="1" customFormat="1" spans="1:50">
      <c r="A83" s="13"/>
      <c r="B83" s="13"/>
      <c r="C83" s="16">
        <v>9</v>
      </c>
      <c r="D83" s="19">
        <v>23.6791287833333</v>
      </c>
      <c r="E83" s="20">
        <f t="shared" si="74"/>
        <v>26.3633840003226</v>
      </c>
      <c r="F83" s="16" t="s">
        <v>73</v>
      </c>
      <c r="G83" s="13">
        <v>10</v>
      </c>
      <c r="H83" s="18">
        <f t="shared" si="57"/>
        <v>23.6791287833333</v>
      </c>
      <c r="I83" s="18">
        <f t="shared" si="58"/>
        <v>296.829128783333</v>
      </c>
      <c r="J83" s="18">
        <f t="shared" si="59"/>
        <v>0.299351738535397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1.32611302489746</v>
      </c>
      <c r="P83" s="18">
        <f t="shared" si="62"/>
        <v>0.396974239497489</v>
      </c>
      <c r="Q83" s="24">
        <f t="shared" si="63"/>
        <v>0.103213302269347</v>
      </c>
      <c r="R83" s="18">
        <f t="shared" si="64"/>
        <v>0.1355172</v>
      </c>
      <c r="S83" s="25">
        <f t="shared" si="65"/>
        <v>0.761625109353995</v>
      </c>
      <c r="T83" s="3">
        <v>0.01</v>
      </c>
      <c r="U83" s="26">
        <f t="shared" si="66"/>
        <v>0.00761625109353995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0.0175662510935399</v>
      </c>
      <c r="AU83" s="29">
        <f t="shared" si="70"/>
        <v>52.122</v>
      </c>
      <c r="AV83" s="1">
        <f t="shared" si="71"/>
        <v>0.26</v>
      </c>
      <c r="AW83" s="2">
        <f t="shared" si="72"/>
        <v>1.386</v>
      </c>
      <c r="AX83" s="1">
        <f t="shared" si="73"/>
        <v>2210.60699106041</v>
      </c>
    </row>
    <row r="84" s="1" customFormat="1" spans="1:50">
      <c r="A84" s="13"/>
      <c r="B84" s="13"/>
      <c r="C84" s="16">
        <v>10</v>
      </c>
      <c r="D84" s="19">
        <v>19.2783436851613</v>
      </c>
      <c r="E84" s="20">
        <f t="shared" si="74"/>
        <v>23.6791287833333</v>
      </c>
      <c r="F84" s="16" t="s">
        <v>73</v>
      </c>
      <c r="G84" s="13">
        <v>11</v>
      </c>
      <c r="H84" s="18">
        <f t="shared" si="57"/>
        <v>19.2783436851613</v>
      </c>
      <c r="I84" s="18">
        <f t="shared" si="58"/>
        <v>292.428343685161</v>
      </c>
      <c r="J84" s="18">
        <f t="shared" si="59"/>
        <v>0.182722453241637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0.882681846129973</v>
      </c>
      <c r="O84" s="18">
        <f t="shared" si="75"/>
        <v>0.567676939269999</v>
      </c>
      <c r="P84" s="18">
        <f t="shared" si="62"/>
        <v>0.103727322992118</v>
      </c>
      <c r="Q84" s="24">
        <f t="shared" si="63"/>
        <v>0.0269691039779507</v>
      </c>
      <c r="R84" s="18">
        <f t="shared" si="64"/>
        <v>0.1355172</v>
      </c>
      <c r="S84" s="25">
        <f t="shared" si="65"/>
        <v>0.199008716074053</v>
      </c>
      <c r="T84" s="3">
        <v>0.01</v>
      </c>
      <c r="U84" s="26">
        <f t="shared" si="66"/>
        <v>0.00199008716074053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0.0119400871607405</v>
      </c>
      <c r="AU84" s="29">
        <f t="shared" si="70"/>
        <v>52.122</v>
      </c>
      <c r="AV84" s="1">
        <f t="shared" si="71"/>
        <v>0.26</v>
      </c>
      <c r="AW84" s="2">
        <f t="shared" si="72"/>
        <v>1.386</v>
      </c>
      <c r="AX84" s="1">
        <f t="shared" si="73"/>
        <v>1502.58811688685</v>
      </c>
    </row>
    <row r="85" s="1" customFormat="1" spans="1:51">
      <c r="A85" s="13"/>
      <c r="B85" s="13"/>
      <c r="C85" s="16">
        <v>11</v>
      </c>
      <c r="D85" s="19">
        <v>12.2062456005333</v>
      </c>
      <c r="E85" s="20">
        <f t="shared" si="74"/>
        <v>19.2783436851613</v>
      </c>
      <c r="F85" s="16" t="s">
        <v>75</v>
      </c>
      <c r="G85" s="13">
        <v>12</v>
      </c>
      <c r="H85" s="18">
        <f t="shared" si="57"/>
        <v>12.2062456005333</v>
      </c>
      <c r="I85" s="18">
        <f t="shared" si="58"/>
        <v>285.356245600533</v>
      </c>
      <c r="J85" s="18">
        <f t="shared" si="59"/>
        <v>0.0800596676718331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0.985169616277881</v>
      </c>
      <c r="P85" s="18">
        <f t="shared" si="62"/>
        <v>0.0788723520795945</v>
      </c>
      <c r="Q85" s="24">
        <f t="shared" si="63"/>
        <v>0.0205068115406946</v>
      </c>
      <c r="R85" s="18">
        <f t="shared" si="64"/>
        <v>0.1355172</v>
      </c>
      <c r="S85" s="25">
        <f t="shared" si="65"/>
        <v>0.151322574113799</v>
      </c>
      <c r="T85" s="3">
        <v>0.01</v>
      </c>
      <c r="U85" s="26">
        <f t="shared" si="66"/>
        <v>0.00151322574113799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0.00700322574113799</v>
      </c>
      <c r="AU85" s="29">
        <f t="shared" si="70"/>
        <v>52.122</v>
      </c>
      <c r="AV85" s="1">
        <f t="shared" si="71"/>
        <v>0.26</v>
      </c>
      <c r="AW85" s="2">
        <f t="shared" si="72"/>
        <v>1.386</v>
      </c>
      <c r="AX85" s="1">
        <f t="shared" si="73"/>
        <v>881.313815958558</v>
      </c>
      <c r="AY85" s="1">
        <f>SUM(AX74:AX85)</f>
        <v>21357.4119879607</v>
      </c>
    </row>
    <row r="86" s="1" customFormat="1" spans="1:46">
      <c r="A86" s="13"/>
      <c r="B86" s="13"/>
      <c r="C86" s="16">
        <v>12</v>
      </c>
      <c r="D86" s="19">
        <v>7.2786545183871</v>
      </c>
      <c r="E86" s="20">
        <f t="shared" si="74"/>
        <v>12.2062456005333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7</v>
      </c>
      <c r="E90" s="16"/>
      <c r="F90" s="16"/>
      <c r="G90" s="13">
        <v>1</v>
      </c>
      <c r="H90" s="18">
        <f t="shared" ref="H90:H101" si="76">E91</f>
        <v>7</v>
      </c>
      <c r="I90" s="18">
        <f t="shared" ref="I90:I101" si="77">H90+273.15</f>
        <v>280.15</v>
      </c>
      <c r="J90" s="18">
        <f t="shared" ref="J90:J101" si="78">EXP(($C$16*(I90-$C$14))/($C$17*I90*$C$14))</f>
        <v>0.0424643715341541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0.0120896065757737</v>
      </c>
      <c r="Q90" s="24">
        <f t="shared" ref="Q90:Q101" si="82">P90*$B$76</f>
        <v>0.00314329770970115</v>
      </c>
      <c r="R90" s="18">
        <f t="shared" ref="R90:R101" si="83">L90*$B$76</f>
        <v>0.074022</v>
      </c>
      <c r="S90" s="25">
        <f t="shared" ref="S90:S101" si="84">Q90/R90</f>
        <v>0.0424643715341541</v>
      </c>
      <c r="T90" s="3">
        <v>0.01</v>
      </c>
      <c r="U90" s="26">
        <f t="shared" ref="U90:U101" si="85">S90*T90</f>
        <v>0.000424643715341541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0.0103746437153415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0.088568392921581</v>
      </c>
      <c r="AX90" s="1">
        <f t="shared" ref="AX90:AX101" si="92">AW90*10000*AV90*0.67*AU90*AT90</f>
        <v>45.5708966090479</v>
      </c>
      <c r="AZ90" s="2">
        <f t="shared" ref="AZ90:AZ101" si="93">$E$10</f>
        <v>0.121080346911128</v>
      </c>
      <c r="BA90" s="1">
        <f t="shared" ref="BA90:BA101" si="94">AZ90*10000*AV90*0.67*AU90*AT90</f>
        <v>62.2991993922719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7.67928684990323</v>
      </c>
      <c r="E91" s="20">
        <f t="shared" ref="E91:E102" si="95">D90</f>
        <v>7</v>
      </c>
      <c r="F91" s="16" t="s">
        <v>73</v>
      </c>
      <c r="G91" s="13">
        <v>2</v>
      </c>
      <c r="H91" s="18">
        <f t="shared" si="76"/>
        <v>7.67928684990323</v>
      </c>
      <c r="I91" s="18">
        <f t="shared" si="77"/>
        <v>280.829286849903</v>
      </c>
      <c r="J91" s="18">
        <f t="shared" si="78"/>
        <v>0.0461886649398326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0.557310393424226</v>
      </c>
      <c r="P91" s="18">
        <f t="shared" si="81"/>
        <v>0.0257414230293579</v>
      </c>
      <c r="Q91" s="24">
        <f t="shared" si="82"/>
        <v>0.00669276998763305</v>
      </c>
      <c r="R91" s="18">
        <f t="shared" si="83"/>
        <v>0.074022</v>
      </c>
      <c r="S91" s="25">
        <f t="shared" si="84"/>
        <v>0.0904159572509936</v>
      </c>
      <c r="T91" s="3">
        <v>0.01</v>
      </c>
      <c r="U91" s="26">
        <f t="shared" si="85"/>
        <v>0.000904159572509936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0.00639415957250994</v>
      </c>
      <c r="AU91" s="29">
        <f t="shared" si="89"/>
        <v>28.47</v>
      </c>
      <c r="AV91" s="1">
        <f t="shared" si="90"/>
        <v>0.26</v>
      </c>
      <c r="AW91" s="2">
        <f t="shared" si="91"/>
        <v>0.088568392921581</v>
      </c>
      <c r="AX91" s="1">
        <f t="shared" si="92"/>
        <v>28.086514850598</v>
      </c>
      <c r="AZ91" s="2">
        <f t="shared" si="93"/>
        <v>0.121080346911128</v>
      </c>
      <c r="BA91" s="1">
        <f t="shared" si="94"/>
        <v>38.3965978094012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8.83503926546429</v>
      </c>
      <c r="E92" s="20">
        <f t="shared" si="95"/>
        <v>7.67928684990323</v>
      </c>
      <c r="F92" s="16" t="s">
        <v>73</v>
      </c>
      <c r="G92" s="13">
        <v>3</v>
      </c>
      <c r="H92" s="18">
        <f t="shared" si="76"/>
        <v>8.83503926546429</v>
      </c>
      <c r="I92" s="18">
        <f t="shared" si="77"/>
        <v>281.985039265464</v>
      </c>
      <c r="J92" s="18">
        <f t="shared" si="78"/>
        <v>0.0532416146314299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0.816268970394869</v>
      </c>
      <c r="P92" s="18">
        <f t="shared" si="81"/>
        <v>0.0434594779573577</v>
      </c>
      <c r="Q92" s="24">
        <f t="shared" si="82"/>
        <v>0.011299464268913</v>
      </c>
      <c r="R92" s="18">
        <f t="shared" si="83"/>
        <v>0.074022</v>
      </c>
      <c r="S92" s="25">
        <f t="shared" si="84"/>
        <v>0.152650080637013</v>
      </c>
      <c r="T92" s="3">
        <v>0.01</v>
      </c>
      <c r="U92" s="26">
        <f t="shared" si="85"/>
        <v>0.00152650080637013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0.00701650080637013</v>
      </c>
      <c r="AU92" s="29">
        <f t="shared" si="89"/>
        <v>28.47</v>
      </c>
      <c r="AV92" s="1">
        <f t="shared" si="90"/>
        <v>0.26</v>
      </c>
      <c r="AW92" s="2">
        <f t="shared" si="91"/>
        <v>0.088568392921581</v>
      </c>
      <c r="AX92" s="1">
        <f t="shared" si="92"/>
        <v>30.8201651620639</v>
      </c>
      <c r="AZ92" s="2">
        <f t="shared" si="93"/>
        <v>0.121080346911128</v>
      </c>
      <c r="BA92" s="1">
        <f t="shared" si="94"/>
        <v>42.1337247587301</v>
      </c>
    </row>
    <row r="93" s="1" customFormat="1" spans="1:53">
      <c r="A93" s="13"/>
      <c r="B93" s="13"/>
      <c r="C93" s="16">
        <v>3</v>
      </c>
      <c r="D93" s="19">
        <v>12.4649893116452</v>
      </c>
      <c r="E93" s="20">
        <f t="shared" si="95"/>
        <v>8.83503926546429</v>
      </c>
      <c r="F93" s="16" t="s">
        <v>73</v>
      </c>
      <c r="G93" s="13">
        <v>4</v>
      </c>
      <c r="H93" s="18">
        <f t="shared" si="76"/>
        <v>12.4649893116452</v>
      </c>
      <c r="I93" s="18">
        <f t="shared" si="77"/>
        <v>285.614989311645</v>
      </c>
      <c r="J93" s="18">
        <f t="shared" si="78"/>
        <v>0.082573061618607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1.05750949243751</v>
      </c>
      <c r="P93" s="18">
        <f t="shared" si="81"/>
        <v>0.0873217964813044</v>
      </c>
      <c r="Q93" s="24">
        <f t="shared" si="82"/>
        <v>0.0227036670851391</v>
      </c>
      <c r="R93" s="18">
        <f t="shared" si="83"/>
        <v>0.074022</v>
      </c>
      <c r="S93" s="25">
        <f t="shared" si="84"/>
        <v>0.306715126383226</v>
      </c>
      <c r="T93" s="3">
        <v>0.01</v>
      </c>
      <c r="U93" s="26">
        <f t="shared" si="85"/>
        <v>0.00306715126383226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0.00855715126383226</v>
      </c>
      <c r="AU93" s="29">
        <f t="shared" si="89"/>
        <v>28.47</v>
      </c>
      <c r="AV93" s="1">
        <f t="shared" si="90"/>
        <v>0.26</v>
      </c>
      <c r="AW93" s="2">
        <f t="shared" si="91"/>
        <v>0.088568392921581</v>
      </c>
      <c r="AX93" s="1">
        <f t="shared" si="92"/>
        <v>37.5875129991628</v>
      </c>
      <c r="AZ93" s="2">
        <f t="shared" si="93"/>
        <v>0.121080346911128</v>
      </c>
      <c r="BA93" s="1">
        <f t="shared" si="94"/>
        <v>51.3852511413947</v>
      </c>
    </row>
    <row r="94" s="1" customFormat="1" spans="1:53">
      <c r="A94" s="13"/>
      <c r="B94" s="13"/>
      <c r="C94" s="16">
        <v>4</v>
      </c>
      <c r="D94" s="19">
        <v>17.6666518603</v>
      </c>
      <c r="E94" s="20">
        <f t="shared" si="95"/>
        <v>12.4649893116452</v>
      </c>
      <c r="F94" s="16" t="s">
        <v>73</v>
      </c>
      <c r="G94" s="13">
        <v>5</v>
      </c>
      <c r="H94" s="18">
        <f t="shared" si="76"/>
        <v>17.6666518603</v>
      </c>
      <c r="I94" s="18">
        <f t="shared" si="77"/>
        <v>290.8166518603</v>
      </c>
      <c r="J94" s="18">
        <f t="shared" si="78"/>
        <v>0.151933318418901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0.921678311158396</v>
      </c>
      <c r="O94" s="18">
        <f t="shared" si="96"/>
        <v>0.33320938479781</v>
      </c>
      <c r="P94" s="18">
        <f t="shared" si="81"/>
        <v>0.0506256075606518</v>
      </c>
      <c r="Q94" s="24">
        <f t="shared" si="82"/>
        <v>0.0131626579657695</v>
      </c>
      <c r="R94" s="18">
        <f t="shared" si="83"/>
        <v>0.074022</v>
      </c>
      <c r="S94" s="25">
        <f t="shared" si="84"/>
        <v>0.177820890623997</v>
      </c>
      <c r="T94" s="3">
        <v>0.01</v>
      </c>
      <c r="U94" s="26">
        <f t="shared" si="85"/>
        <v>0.00177820890623997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0.01172820890624</v>
      </c>
      <c r="AU94" s="29">
        <f t="shared" si="89"/>
        <v>28.47</v>
      </c>
      <c r="AV94" s="1">
        <f t="shared" si="90"/>
        <v>0.26</v>
      </c>
      <c r="AW94" s="2">
        <f t="shared" si="91"/>
        <v>0.088568392921581</v>
      </c>
      <c r="AX94" s="1">
        <f t="shared" si="92"/>
        <v>51.5164674701295</v>
      </c>
      <c r="AZ94" s="2">
        <f t="shared" si="93"/>
        <v>0.121080346911128</v>
      </c>
      <c r="BA94" s="1">
        <f t="shared" si="94"/>
        <v>70.4272884170085</v>
      </c>
    </row>
    <row r="95" s="1" customFormat="1" spans="1:53">
      <c r="A95" s="13"/>
      <c r="B95" s="13"/>
      <c r="C95" s="16">
        <v>5</v>
      </c>
      <c r="D95" s="19">
        <v>22.4391908312903</v>
      </c>
      <c r="E95" s="20">
        <f t="shared" si="95"/>
        <v>17.6666518603</v>
      </c>
      <c r="F95" s="16" t="s">
        <v>75</v>
      </c>
      <c r="G95" s="13">
        <v>6</v>
      </c>
      <c r="H95" s="18">
        <f t="shared" si="76"/>
        <v>22.4391908312903</v>
      </c>
      <c r="I95" s="18">
        <f t="shared" si="77"/>
        <v>295.58919083129</v>
      </c>
      <c r="J95" s="18">
        <f t="shared" si="78"/>
        <v>0.260869051336719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0.567283777237159</v>
      </c>
      <c r="P95" s="18">
        <f t="shared" si="81"/>
        <v>0.147986780806568</v>
      </c>
      <c r="Q95" s="24">
        <f t="shared" si="82"/>
        <v>0.0384765630097077</v>
      </c>
      <c r="R95" s="18">
        <f t="shared" si="83"/>
        <v>0.074022</v>
      </c>
      <c r="S95" s="25">
        <f t="shared" si="84"/>
        <v>0.519799019341651</v>
      </c>
      <c r="T95" s="3">
        <v>0.01</v>
      </c>
      <c r="U95" s="26">
        <f t="shared" si="85"/>
        <v>0.00519799019341651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0.0151479901934165</v>
      </c>
      <c r="AU95" s="29">
        <f t="shared" si="89"/>
        <v>28.47</v>
      </c>
      <c r="AV95" s="1">
        <f t="shared" si="90"/>
        <v>0.26</v>
      </c>
      <c r="AW95" s="2">
        <f t="shared" si="91"/>
        <v>0.088568392921581</v>
      </c>
      <c r="AX95" s="1">
        <f t="shared" si="92"/>
        <v>66.5379471218139</v>
      </c>
      <c r="AZ95" s="2">
        <f t="shared" si="93"/>
        <v>0.121080346911128</v>
      </c>
      <c r="BA95" s="1">
        <f t="shared" si="94"/>
        <v>90.9628983264576</v>
      </c>
    </row>
    <row r="96" s="1" customFormat="1" spans="1:53">
      <c r="A96" s="13"/>
      <c r="B96" s="13"/>
      <c r="C96" s="16">
        <v>6</v>
      </c>
      <c r="D96" s="19">
        <v>25.6775547423333</v>
      </c>
      <c r="E96" s="20">
        <f t="shared" si="95"/>
        <v>22.4391908312903</v>
      </c>
      <c r="F96" s="16" t="s">
        <v>73</v>
      </c>
      <c r="G96" s="13">
        <v>7</v>
      </c>
      <c r="H96" s="18">
        <f t="shared" si="76"/>
        <v>25.6775547423333</v>
      </c>
      <c r="I96" s="18">
        <f t="shared" si="77"/>
        <v>298.827554742333</v>
      </c>
      <c r="J96" s="18">
        <f t="shared" si="78"/>
        <v>0.372780203346262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0.70399699643059</v>
      </c>
      <c r="P96" s="18">
        <f t="shared" si="81"/>
        <v>0.262436143484553</v>
      </c>
      <c r="Q96" s="24">
        <f t="shared" si="82"/>
        <v>0.0682333973059838</v>
      </c>
      <c r="R96" s="18">
        <f t="shared" si="83"/>
        <v>0.074022</v>
      </c>
      <c r="S96" s="25">
        <f t="shared" si="84"/>
        <v>0.921798888249221</v>
      </c>
      <c r="T96" s="3">
        <v>0.01</v>
      </c>
      <c r="U96" s="26">
        <f t="shared" si="85"/>
        <v>0.00921798888249221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0.0241179888824922</v>
      </c>
      <c r="AU96" s="29">
        <f t="shared" si="89"/>
        <v>28.47</v>
      </c>
      <c r="AV96" s="1">
        <f t="shared" si="90"/>
        <v>0.26</v>
      </c>
      <c r="AW96" s="2">
        <f t="shared" si="91"/>
        <v>0.088568392921581</v>
      </c>
      <c r="AX96" s="1">
        <f t="shared" si="92"/>
        <v>105.938903343442</v>
      </c>
      <c r="AZ96" s="2">
        <f t="shared" si="93"/>
        <v>0.121080346911128</v>
      </c>
      <c r="BA96" s="1">
        <f t="shared" si="94"/>
        <v>144.827276922205</v>
      </c>
    </row>
    <row r="97" s="1" customFormat="1" spans="1:53">
      <c r="A97" s="13"/>
      <c r="B97" s="13"/>
      <c r="C97" s="16">
        <v>7</v>
      </c>
      <c r="D97" s="19">
        <v>25.8604577016129</v>
      </c>
      <c r="E97" s="20">
        <f t="shared" si="95"/>
        <v>25.6775547423333</v>
      </c>
      <c r="F97" s="16" t="s">
        <v>73</v>
      </c>
      <c r="G97" s="13">
        <v>8</v>
      </c>
      <c r="H97" s="18">
        <f t="shared" si="76"/>
        <v>25.8604577016129</v>
      </c>
      <c r="I97" s="18">
        <f t="shared" si="77"/>
        <v>299.010457701613</v>
      </c>
      <c r="J97" s="18">
        <f t="shared" si="78"/>
        <v>0.380284629229987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0.726260852946037</v>
      </c>
      <c r="P97" s="18">
        <f t="shared" si="81"/>
        <v>0.276185839186838</v>
      </c>
      <c r="Q97" s="24">
        <f t="shared" si="82"/>
        <v>0.0718083181885779</v>
      </c>
      <c r="R97" s="18">
        <f t="shared" si="83"/>
        <v>0.074022</v>
      </c>
      <c r="S97" s="25">
        <f t="shared" si="84"/>
        <v>0.97009427181889</v>
      </c>
      <c r="T97" s="3">
        <v>0.01</v>
      </c>
      <c r="U97" s="26">
        <f t="shared" si="85"/>
        <v>0.0097009427181889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0.0246009427181889</v>
      </c>
      <c r="AU97" s="29">
        <f t="shared" si="89"/>
        <v>28.47</v>
      </c>
      <c r="AV97" s="1">
        <f t="shared" si="90"/>
        <v>0.26</v>
      </c>
      <c r="AW97" s="2">
        <f t="shared" si="91"/>
        <v>0.088568392921581</v>
      </c>
      <c r="AX97" s="1">
        <f t="shared" si="92"/>
        <v>108.060290825976</v>
      </c>
      <c r="AZ97" s="2">
        <f t="shared" si="93"/>
        <v>0.121080346911128</v>
      </c>
      <c r="BA97" s="1">
        <f t="shared" si="94"/>
        <v>147.727389748522</v>
      </c>
    </row>
    <row r="98" s="1" customFormat="1" spans="1:53">
      <c r="A98" s="13"/>
      <c r="B98" s="13"/>
      <c r="C98" s="16">
        <v>8</v>
      </c>
      <c r="D98" s="19">
        <v>26.3633840003226</v>
      </c>
      <c r="E98" s="20">
        <f t="shared" si="95"/>
        <v>25.8604577016129</v>
      </c>
      <c r="F98" s="16" t="s">
        <v>73</v>
      </c>
      <c r="G98" s="13">
        <v>9</v>
      </c>
      <c r="H98" s="18">
        <f t="shared" si="76"/>
        <v>26.3633840003226</v>
      </c>
      <c r="I98" s="18">
        <f t="shared" si="77"/>
        <v>299.513384000323</v>
      </c>
      <c r="J98" s="18">
        <f t="shared" si="78"/>
        <v>0.401657048291622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0.734775013759199</v>
      </c>
      <c r="P98" s="18">
        <f t="shared" si="81"/>
        <v>0.295127563184956</v>
      </c>
      <c r="Q98" s="24">
        <f t="shared" si="82"/>
        <v>0.0767331664280885</v>
      </c>
      <c r="R98" s="18">
        <f t="shared" si="83"/>
        <v>0.074022</v>
      </c>
      <c r="S98" s="25">
        <f t="shared" si="84"/>
        <v>1.03662649520532</v>
      </c>
      <c r="T98" s="3">
        <v>0.01</v>
      </c>
      <c r="U98" s="26">
        <f t="shared" si="85"/>
        <v>0.0103662649520532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0.0252662649520532</v>
      </c>
      <c r="AU98" s="29">
        <f t="shared" si="89"/>
        <v>28.47</v>
      </c>
      <c r="AV98" s="1">
        <f t="shared" si="90"/>
        <v>0.26</v>
      </c>
      <c r="AW98" s="2">
        <f t="shared" si="91"/>
        <v>0.088568392921581</v>
      </c>
      <c r="AX98" s="1">
        <f t="shared" si="92"/>
        <v>110.982736315482</v>
      </c>
      <c r="AZ98" s="2">
        <f t="shared" si="93"/>
        <v>0.121080346911128</v>
      </c>
      <c r="BA98" s="1">
        <f t="shared" si="94"/>
        <v>151.722615381797</v>
      </c>
    </row>
    <row r="99" s="1" customFormat="1" spans="1:53">
      <c r="A99" s="13"/>
      <c r="B99" s="13"/>
      <c r="C99" s="16">
        <v>9</v>
      </c>
      <c r="D99" s="19">
        <v>23.6791287833333</v>
      </c>
      <c r="E99" s="20">
        <f t="shared" si="95"/>
        <v>26.3633840003226</v>
      </c>
      <c r="F99" s="16" t="s">
        <v>73</v>
      </c>
      <c r="G99" s="13">
        <v>10</v>
      </c>
      <c r="H99" s="18">
        <f t="shared" si="76"/>
        <v>23.6791287833333</v>
      </c>
      <c r="I99" s="18">
        <f t="shared" si="77"/>
        <v>296.829128783333</v>
      </c>
      <c r="J99" s="18">
        <f t="shared" si="78"/>
        <v>0.299351738535397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0.724347450574243</v>
      </c>
      <c r="P99" s="18">
        <f t="shared" si="81"/>
        <v>0.216834668633082</v>
      </c>
      <c r="Q99" s="24">
        <f t="shared" si="82"/>
        <v>0.0563770138446014</v>
      </c>
      <c r="R99" s="18">
        <f t="shared" si="83"/>
        <v>0.074022</v>
      </c>
      <c r="S99" s="25">
        <f t="shared" si="84"/>
        <v>0.761625109353995</v>
      </c>
      <c r="T99" s="3">
        <v>0.01</v>
      </c>
      <c r="U99" s="26">
        <f t="shared" si="85"/>
        <v>0.00761625109353995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0.0175662510935399</v>
      </c>
      <c r="AU99" s="29">
        <f t="shared" si="89"/>
        <v>28.47</v>
      </c>
      <c r="AV99" s="1">
        <f t="shared" si="90"/>
        <v>0.26</v>
      </c>
      <c r="AW99" s="2">
        <f t="shared" si="91"/>
        <v>0.088568392921581</v>
      </c>
      <c r="AX99" s="1">
        <f t="shared" si="92"/>
        <v>77.1602220140366</v>
      </c>
      <c r="AZ99" s="2">
        <f t="shared" si="93"/>
        <v>0.121080346911128</v>
      </c>
      <c r="BA99" s="1">
        <f t="shared" si="94"/>
        <v>105.484430066053</v>
      </c>
    </row>
    <row r="100" s="1" customFormat="1" spans="1:53">
      <c r="A100" s="13"/>
      <c r="B100" s="13"/>
      <c r="C100" s="16">
        <v>10</v>
      </c>
      <c r="D100" s="19">
        <v>19.2783436851613</v>
      </c>
      <c r="E100" s="20">
        <f t="shared" si="95"/>
        <v>23.6791287833333</v>
      </c>
      <c r="F100" s="16" t="s">
        <v>73</v>
      </c>
      <c r="G100" s="13">
        <v>11</v>
      </c>
      <c r="H100" s="18">
        <f t="shared" si="76"/>
        <v>19.2783436851613</v>
      </c>
      <c r="I100" s="18">
        <f t="shared" si="77"/>
        <v>292.428343685161</v>
      </c>
      <c r="J100" s="18">
        <f t="shared" si="78"/>
        <v>0.182722453241637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0.482137142844103</v>
      </c>
      <c r="O100" s="18">
        <f t="shared" si="96"/>
        <v>0.310075639097058</v>
      </c>
      <c r="P100" s="18">
        <f t="shared" si="81"/>
        <v>0.0566577814662829</v>
      </c>
      <c r="Q100" s="24">
        <f t="shared" si="82"/>
        <v>0.0147310231812336</v>
      </c>
      <c r="R100" s="18">
        <f t="shared" si="83"/>
        <v>0.074022</v>
      </c>
      <c r="S100" s="25">
        <f t="shared" si="84"/>
        <v>0.199008716074053</v>
      </c>
      <c r="T100" s="3">
        <v>0.01</v>
      </c>
      <c r="U100" s="26">
        <f t="shared" si="85"/>
        <v>0.00199008716074053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0.0119400871607405</v>
      </c>
      <c r="AU100" s="29">
        <f t="shared" si="89"/>
        <v>28.47</v>
      </c>
      <c r="AV100" s="1">
        <f t="shared" si="90"/>
        <v>0.26</v>
      </c>
      <c r="AW100" s="2">
        <f t="shared" si="91"/>
        <v>0.088568392921581</v>
      </c>
      <c r="AX100" s="1">
        <f t="shared" si="92"/>
        <v>52.4471483006695</v>
      </c>
      <c r="AZ100" s="2">
        <f t="shared" si="93"/>
        <v>0.121080346911128</v>
      </c>
      <c r="BA100" s="1">
        <f t="shared" si="94"/>
        <v>71.6996063862991</v>
      </c>
    </row>
    <row r="101" s="1" customFormat="1" spans="1:54">
      <c r="A101" s="13"/>
      <c r="B101" s="13"/>
      <c r="C101" s="16">
        <v>11</v>
      </c>
      <c r="D101" s="19">
        <v>12.2062456005333</v>
      </c>
      <c r="E101" s="20">
        <f t="shared" si="95"/>
        <v>19.2783436851613</v>
      </c>
      <c r="F101" s="16" t="s">
        <v>75</v>
      </c>
      <c r="G101" s="13">
        <v>12</v>
      </c>
      <c r="H101" s="18">
        <f t="shared" si="76"/>
        <v>12.2062456005333</v>
      </c>
      <c r="I101" s="18">
        <f t="shared" si="77"/>
        <v>285.356245600533</v>
      </c>
      <c r="J101" s="18">
        <f t="shared" si="78"/>
        <v>0.0800596676718331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0.538117857630775</v>
      </c>
      <c r="P101" s="18">
        <f t="shared" si="81"/>
        <v>0.0430815368501987</v>
      </c>
      <c r="Q101" s="24">
        <f t="shared" si="82"/>
        <v>0.0112011995810517</v>
      </c>
      <c r="R101" s="18">
        <f t="shared" si="83"/>
        <v>0.074022</v>
      </c>
      <c r="S101" s="25">
        <f t="shared" si="84"/>
        <v>0.151322574113799</v>
      </c>
      <c r="T101" s="3">
        <v>0.01</v>
      </c>
      <c r="U101" s="26">
        <f t="shared" si="85"/>
        <v>0.00151322574113799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0.00700322574113799</v>
      </c>
      <c r="AU101" s="29">
        <f t="shared" si="89"/>
        <v>28.47</v>
      </c>
      <c r="AV101" s="1">
        <f t="shared" si="90"/>
        <v>0.26</v>
      </c>
      <c r="AW101" s="2">
        <f t="shared" si="91"/>
        <v>0.088568392921581</v>
      </c>
      <c r="AX101" s="1">
        <f t="shared" si="92"/>
        <v>30.7618540873156</v>
      </c>
      <c r="AY101" s="1">
        <f>SUM(AX90:AX101)</f>
        <v>745.470659099739</v>
      </c>
      <c r="AZ101" s="2">
        <f t="shared" si="93"/>
        <v>0.121080346911128</v>
      </c>
      <c r="BA101" s="1">
        <f t="shared" si="94"/>
        <v>42.0540086780112</v>
      </c>
      <c r="BB101" s="1">
        <f>SUM(BA90:BA101)</f>
        <v>1019.12028702815</v>
      </c>
    </row>
    <row r="102" s="1" customFormat="1" spans="1:46">
      <c r="A102" s="13"/>
      <c r="B102" s="13"/>
      <c r="C102" s="16">
        <v>12</v>
      </c>
      <c r="D102" s="19">
        <v>7.2786545183871</v>
      </c>
      <c r="E102" s="20">
        <f t="shared" si="95"/>
        <v>12.2062456005333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I10" sqref="I1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190.4944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179.219178082192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5083.55769935457</v>
      </c>
      <c r="F7" s="3">
        <v>122.786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3">
        <v>0.01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168759446.68431</v>
      </c>
      <c r="J14" s="14" t="s">
        <v>22</v>
      </c>
      <c r="K14" s="14">
        <f>I14/(10000*1000)</f>
        <v>16.875944668431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79108413.2876712</v>
      </c>
      <c r="J15" s="14" t="s">
        <v>22</v>
      </c>
      <c r="K15" s="14">
        <f>I15/(10000*1000)</f>
        <v>7.91084132876712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15</v>
      </c>
      <c r="E27" s="16"/>
      <c r="F27" s="16"/>
      <c r="G27" s="13">
        <v>1</v>
      </c>
      <c r="H27" s="18">
        <f t="shared" ref="H27:H38" si="0">E28</f>
        <v>15</v>
      </c>
      <c r="I27" s="18">
        <f t="shared" ref="I27:I38" si="1">H27+273.15</f>
        <v>288.15</v>
      </c>
      <c r="J27" s="18">
        <f t="shared" ref="J27:J38" si="2">EXP(($C$16*(I27-$C$14))/($C$17*I27*$C$14))</f>
        <v>0.11145232763902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0.124286744264211</v>
      </c>
      <c r="Q27" s="24">
        <f t="shared" ref="Q27:Q38" si="6">P27*$B$29</f>
        <v>0.0149144093117053</v>
      </c>
      <c r="R27" s="18">
        <f t="shared" ref="R27:R38" si="7">L27*$B$29</f>
        <v>0.133818733333333</v>
      </c>
      <c r="S27" s="25">
        <f t="shared" ref="S27:S38" si="8">Q27/R27</f>
        <v>0.11145232763902</v>
      </c>
      <c r="T27" s="3">
        <v>0.01</v>
      </c>
      <c r="U27" s="26">
        <f t="shared" ref="U27:U38" si="9">S27*T27</f>
        <v>0.0011145232763902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0.0305645232763902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15.8745333333333</v>
      </c>
      <c r="AU27" s="1">
        <f t="shared" ref="AU27:AU38" si="17">AT27*10000*AS27*0.67*AR27*AQ27</f>
        <v>43502.1088668435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13.3189983730323</v>
      </c>
      <c r="E28" s="20">
        <f t="shared" ref="E28:E39" si="18">D27</f>
        <v>15</v>
      </c>
      <c r="F28" s="16" t="s">
        <v>73</v>
      </c>
      <c r="G28" s="13">
        <v>2</v>
      </c>
      <c r="H28" s="18">
        <f t="shared" si="0"/>
        <v>13.3189983730323</v>
      </c>
      <c r="I28" s="18">
        <f t="shared" si="1"/>
        <v>286.468998373032</v>
      </c>
      <c r="J28" s="18">
        <f t="shared" si="2"/>
        <v>0.0914061677270921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2.10602547795801</v>
      </c>
      <c r="P28" s="18">
        <f t="shared" si="5"/>
        <v>0.192503718075759</v>
      </c>
      <c r="Q28" s="24">
        <f t="shared" si="6"/>
        <v>0.0231004461690911</v>
      </c>
      <c r="R28" s="18">
        <f t="shared" si="7"/>
        <v>0.133818733333333</v>
      </c>
      <c r="S28" s="25">
        <f t="shared" si="8"/>
        <v>0.172624905300437</v>
      </c>
      <c r="T28" s="3">
        <v>0.01</v>
      </c>
      <c r="U28" s="26">
        <f t="shared" si="9"/>
        <v>0.00172624905300437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0.0236262490530044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15.8745333333333</v>
      </c>
      <c r="AU28" s="1">
        <f t="shared" si="17"/>
        <v>33626.9487707953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15.8309566926786</v>
      </c>
      <c r="E29" s="20">
        <f t="shared" si="18"/>
        <v>13.3189983730323</v>
      </c>
      <c r="F29" s="16" t="s">
        <v>73</v>
      </c>
      <c r="G29" s="13">
        <v>3</v>
      </c>
      <c r="H29" s="18">
        <f t="shared" si="0"/>
        <v>15.8309566926786</v>
      </c>
      <c r="I29" s="18">
        <f t="shared" si="1"/>
        <v>288.980956692679</v>
      </c>
      <c r="J29" s="18">
        <f t="shared" si="2"/>
        <v>0.122825070334001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3.02867787099336</v>
      </c>
      <c r="P29" s="18">
        <f t="shared" si="5"/>
        <v>0.371997572523792</v>
      </c>
      <c r="Q29" s="24">
        <f t="shared" si="6"/>
        <v>0.0446397087028551</v>
      </c>
      <c r="R29" s="18">
        <f t="shared" si="7"/>
        <v>0.133818733333333</v>
      </c>
      <c r="S29" s="25">
        <f t="shared" si="8"/>
        <v>0.333583404885926</v>
      </c>
      <c r="T29" s="3">
        <v>0.01</v>
      </c>
      <c r="U29" s="26">
        <f t="shared" si="9"/>
        <v>0.00333583404885926</v>
      </c>
      <c r="V29" s="25"/>
      <c r="W29" s="3"/>
      <c r="X29" s="26"/>
      <c r="Y29" s="28">
        <v>0.04</v>
      </c>
      <c r="Z29" s="3">
        <v>0.21</v>
      </c>
      <c r="AA29" s="27">
        <f t="shared" si="10"/>
        <v>0.0084</v>
      </c>
      <c r="AB29" s="3">
        <v>0.015</v>
      </c>
      <c r="AC29" s="3">
        <v>0.29</v>
      </c>
      <c r="AD29" s="27">
        <f t="shared" si="11"/>
        <v>0.00435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0.015</v>
      </c>
      <c r="AO29" s="3">
        <v>0.38</v>
      </c>
      <c r="AP29" s="3">
        <f t="shared" si="13"/>
        <v>0.0057</v>
      </c>
      <c r="AQ29" s="1">
        <f t="shared" si="14"/>
        <v>0.0327858340488593</v>
      </c>
      <c r="AR29" s="29">
        <f t="shared" si="15"/>
        <v>111.515611111111</v>
      </c>
      <c r="AS29" s="1">
        <f t="shared" si="16"/>
        <v>0.12</v>
      </c>
      <c r="AT29" s="2">
        <f t="shared" si="20"/>
        <v>15.8745333333333</v>
      </c>
      <c r="AU29" s="1">
        <f t="shared" si="17"/>
        <v>46663.6730822319</v>
      </c>
    </row>
    <row r="30" s="1" customFormat="1" spans="1:47">
      <c r="A30" s="13"/>
      <c r="B30" s="13"/>
      <c r="C30" s="16">
        <v>3</v>
      </c>
      <c r="D30" s="19">
        <v>18.1675263506452</v>
      </c>
      <c r="E30" s="20">
        <f t="shared" si="18"/>
        <v>15.8309566926786</v>
      </c>
      <c r="F30" s="16" t="s">
        <v>73</v>
      </c>
      <c r="G30" s="13">
        <v>4</v>
      </c>
      <c r="H30" s="18">
        <f t="shared" si="0"/>
        <v>18.1675263506452</v>
      </c>
      <c r="I30" s="18">
        <f t="shared" si="1"/>
        <v>291.317526350645</v>
      </c>
      <c r="J30" s="18">
        <f t="shared" si="2"/>
        <v>0.160935999577321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3.77183640958068</v>
      </c>
      <c r="P30" s="18">
        <f t="shared" si="5"/>
        <v>0.607024262818001</v>
      </c>
      <c r="Q30" s="24">
        <f t="shared" si="6"/>
        <v>0.0728429115381601</v>
      </c>
      <c r="R30" s="18">
        <f t="shared" si="7"/>
        <v>0.133818733333333</v>
      </c>
      <c r="S30" s="25">
        <f t="shared" si="8"/>
        <v>0.54434016616129</v>
      </c>
      <c r="T30" s="3">
        <v>0.01</v>
      </c>
      <c r="U30" s="26">
        <f t="shared" si="9"/>
        <v>0.0054434016616129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0.0348934016616129</v>
      </c>
      <c r="AR30" s="29">
        <f t="shared" si="15"/>
        <v>111.515611111111</v>
      </c>
      <c r="AS30" s="1">
        <f t="shared" si="16"/>
        <v>0.12</v>
      </c>
      <c r="AT30" s="2">
        <f t="shared" si="20"/>
        <v>15.8745333333333</v>
      </c>
      <c r="AU30" s="1">
        <f t="shared" si="17"/>
        <v>49663.3480617878</v>
      </c>
    </row>
    <row r="31" s="1" customFormat="1" spans="1:47">
      <c r="A31" s="13"/>
      <c r="B31" s="13"/>
      <c r="C31" s="16">
        <v>4</v>
      </c>
      <c r="D31" s="19">
        <v>21.931439761</v>
      </c>
      <c r="E31" s="20">
        <f t="shared" si="18"/>
        <v>18.1675263506452</v>
      </c>
      <c r="F31" s="16" t="s">
        <v>73</v>
      </c>
      <c r="G31" s="13">
        <v>5</v>
      </c>
      <c r="H31" s="18">
        <f t="shared" si="0"/>
        <v>21.931439761</v>
      </c>
      <c r="I31" s="18">
        <f t="shared" si="1"/>
        <v>295.081439761</v>
      </c>
      <c r="J31" s="18">
        <f t="shared" si="2"/>
        <v>0.246494020730891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3.00657153942455</v>
      </c>
      <c r="O31" s="18">
        <f t="shared" si="19"/>
        <v>1.27339671844925</v>
      </c>
      <c r="P31" s="18">
        <f t="shared" si="5"/>
        <v>0.313884677116077</v>
      </c>
      <c r="Q31" s="24">
        <f t="shared" si="6"/>
        <v>0.0376661612539292</v>
      </c>
      <c r="R31" s="18">
        <f t="shared" si="7"/>
        <v>0.133818733333333</v>
      </c>
      <c r="S31" s="25">
        <f t="shared" si="8"/>
        <v>0.281471512363709</v>
      </c>
      <c r="T31" s="3">
        <v>0.01</v>
      </c>
      <c r="U31" s="26">
        <f t="shared" si="9"/>
        <v>0.00281471512363709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0.0322647151236371</v>
      </c>
      <c r="AR31" s="29">
        <f t="shared" si="15"/>
        <v>111.515611111111</v>
      </c>
      <c r="AS31" s="1">
        <f t="shared" si="16"/>
        <v>0.12</v>
      </c>
      <c r="AT31" s="2">
        <f t="shared" si="20"/>
        <v>15.8745333333333</v>
      </c>
      <c r="AU31" s="1">
        <f t="shared" si="17"/>
        <v>45921.9709456539</v>
      </c>
    </row>
    <row r="32" s="1" customFormat="1" spans="1:47">
      <c r="A32" s="13"/>
      <c r="B32" s="13"/>
      <c r="C32" s="16">
        <v>5</v>
      </c>
      <c r="D32" s="19">
        <v>25.6305497348387</v>
      </c>
      <c r="E32" s="20">
        <f t="shared" si="18"/>
        <v>21.931439761</v>
      </c>
      <c r="F32" s="16" t="s">
        <v>75</v>
      </c>
      <c r="G32" s="13">
        <v>6</v>
      </c>
      <c r="H32" s="18">
        <f t="shared" si="0"/>
        <v>25.6305497348387</v>
      </c>
      <c r="I32" s="18">
        <f t="shared" si="1"/>
        <v>298.780549734839</v>
      </c>
      <c r="J32" s="18">
        <f t="shared" si="2"/>
        <v>0.370874184783015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2.07466815244428</v>
      </c>
      <c r="P32" s="18">
        <f t="shared" si="5"/>
        <v>0.769440859733056</v>
      </c>
      <c r="Q32" s="24">
        <f t="shared" si="6"/>
        <v>0.0923329031679668</v>
      </c>
      <c r="R32" s="18">
        <f t="shared" si="7"/>
        <v>0.133818733333333</v>
      </c>
      <c r="S32" s="25">
        <f t="shared" si="8"/>
        <v>0.689984883790312</v>
      </c>
      <c r="T32" s="3">
        <v>0.01</v>
      </c>
      <c r="U32" s="26">
        <f t="shared" si="9"/>
        <v>0.00689984883790312</v>
      </c>
      <c r="V32" s="25"/>
      <c r="W32" s="3"/>
      <c r="X32" s="26"/>
      <c r="Y32" s="28">
        <v>0.05</v>
      </c>
      <c r="Z32" s="3">
        <v>0.21</v>
      </c>
      <c r="AA32" s="27">
        <f t="shared" si="10"/>
        <v>0.0105</v>
      </c>
      <c r="AB32" s="3">
        <v>0.02</v>
      </c>
      <c r="AC32" s="3">
        <v>0.29</v>
      </c>
      <c r="AD32" s="27">
        <f t="shared" si="11"/>
        <v>0.0058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0.02</v>
      </c>
      <c r="AO32" s="3">
        <v>0.38</v>
      </c>
      <c r="AP32" s="3">
        <f t="shared" si="13"/>
        <v>0.0076</v>
      </c>
      <c r="AQ32" s="1">
        <f t="shared" si="14"/>
        <v>0.0417998488379031</v>
      </c>
      <c r="AR32" s="29">
        <f t="shared" si="15"/>
        <v>111.515611111111</v>
      </c>
      <c r="AS32" s="1">
        <f t="shared" si="16"/>
        <v>0.12</v>
      </c>
      <c r="AT32" s="2">
        <f t="shared" si="20"/>
        <v>15.8745333333333</v>
      </c>
      <c r="AU32" s="1">
        <f t="shared" si="17"/>
        <v>59493.2091143946</v>
      </c>
    </row>
    <row r="33" s="1" customFormat="1" spans="1:47">
      <c r="A33" s="13"/>
      <c r="B33" s="13"/>
      <c r="C33" s="16">
        <v>6</v>
      </c>
      <c r="D33" s="19">
        <v>28.2175249646667</v>
      </c>
      <c r="E33" s="20">
        <f t="shared" si="18"/>
        <v>25.6305497348387</v>
      </c>
      <c r="F33" s="16" t="s">
        <v>73</v>
      </c>
      <c r="G33" s="13">
        <v>7</v>
      </c>
      <c r="H33" s="18">
        <f t="shared" si="0"/>
        <v>28.2175249646667</v>
      </c>
      <c r="I33" s="18">
        <f t="shared" si="1"/>
        <v>301.367524964667</v>
      </c>
      <c r="J33" s="18">
        <f t="shared" si="2"/>
        <v>0.490588603638169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2.42038340382234</v>
      </c>
      <c r="P33" s="18">
        <f t="shared" si="5"/>
        <v>1.1874125143502</v>
      </c>
      <c r="Q33" s="24">
        <f t="shared" si="6"/>
        <v>0.142489501722024</v>
      </c>
      <c r="R33" s="18">
        <f t="shared" si="7"/>
        <v>0.133818733333333</v>
      </c>
      <c r="S33" s="25">
        <f t="shared" si="8"/>
        <v>1.06479487716486</v>
      </c>
      <c r="T33" s="3">
        <v>0.01</v>
      </c>
      <c r="U33" s="26">
        <f t="shared" si="9"/>
        <v>0.0106479487716486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0.0455479487716486</v>
      </c>
      <c r="AR33" s="29">
        <f t="shared" si="15"/>
        <v>111.515611111111</v>
      </c>
      <c r="AS33" s="1">
        <f t="shared" si="16"/>
        <v>0.12</v>
      </c>
      <c r="AT33" s="2">
        <f t="shared" si="20"/>
        <v>15.8745333333333</v>
      </c>
      <c r="AU33" s="1">
        <f t="shared" si="17"/>
        <v>64827.8335051356</v>
      </c>
    </row>
    <row r="34" s="1" customFormat="1" spans="1:47">
      <c r="A34" s="13"/>
      <c r="B34" s="13"/>
      <c r="C34" s="16">
        <v>7</v>
      </c>
      <c r="D34" s="19">
        <v>27.5891145754839</v>
      </c>
      <c r="E34" s="20">
        <f t="shared" si="18"/>
        <v>28.2175249646667</v>
      </c>
      <c r="F34" s="16" t="s">
        <v>73</v>
      </c>
      <c r="G34" s="13">
        <v>8</v>
      </c>
      <c r="H34" s="18">
        <f t="shared" si="0"/>
        <v>27.5891145754839</v>
      </c>
      <c r="I34" s="18">
        <f t="shared" si="1"/>
        <v>300.739114575484</v>
      </c>
      <c r="J34" s="18">
        <f t="shared" si="2"/>
        <v>0.458561850500862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2.34812700058325</v>
      </c>
      <c r="P34" s="18">
        <f t="shared" si="5"/>
        <v>1.07676146259849</v>
      </c>
      <c r="Q34" s="24">
        <f t="shared" si="6"/>
        <v>0.129211375511819</v>
      </c>
      <c r="R34" s="18">
        <f t="shared" si="7"/>
        <v>0.133818733333333</v>
      </c>
      <c r="S34" s="25">
        <f t="shared" si="8"/>
        <v>0.965570158177797</v>
      </c>
      <c r="T34" s="3">
        <v>0.01</v>
      </c>
      <c r="U34" s="26">
        <f t="shared" si="9"/>
        <v>0.00965570158177797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0.044555701581778</v>
      </c>
      <c r="AR34" s="29">
        <f t="shared" si="15"/>
        <v>111.515611111111</v>
      </c>
      <c r="AS34" s="1">
        <f t="shared" si="16"/>
        <v>0.12</v>
      </c>
      <c r="AT34" s="2">
        <f t="shared" si="20"/>
        <v>15.8745333333333</v>
      </c>
      <c r="AU34" s="1">
        <f t="shared" si="17"/>
        <v>63415.5803223774</v>
      </c>
    </row>
    <row r="35" s="1" customFormat="1" spans="1:47">
      <c r="A35" s="13"/>
      <c r="B35" s="13"/>
      <c r="C35" s="16">
        <v>8</v>
      </c>
      <c r="D35" s="19">
        <v>27.9098180419355</v>
      </c>
      <c r="E35" s="20">
        <f t="shared" si="18"/>
        <v>27.5891145754839</v>
      </c>
      <c r="F35" s="16" t="s">
        <v>73</v>
      </c>
      <c r="G35" s="13">
        <v>9</v>
      </c>
      <c r="H35" s="18">
        <f t="shared" si="0"/>
        <v>27.9098180419355</v>
      </c>
      <c r="I35" s="18">
        <f t="shared" si="1"/>
        <v>301.059818041936</v>
      </c>
      <c r="J35" s="18">
        <f t="shared" si="2"/>
        <v>0.474652933554917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2.38652164909587</v>
      </c>
      <c r="P35" s="18">
        <f t="shared" si="5"/>
        <v>1.13276950173567</v>
      </c>
      <c r="Q35" s="24">
        <f t="shared" si="6"/>
        <v>0.135932340208281</v>
      </c>
      <c r="R35" s="18">
        <f t="shared" si="7"/>
        <v>0.133818733333333</v>
      </c>
      <c r="S35" s="25">
        <f t="shared" si="8"/>
        <v>1.01579455149738</v>
      </c>
      <c r="T35" s="3">
        <v>0.01</v>
      </c>
      <c r="U35" s="26">
        <f t="shared" si="9"/>
        <v>0.0101579455149738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0.0450579455149738</v>
      </c>
      <c r="AR35" s="29">
        <f t="shared" si="15"/>
        <v>111.515611111111</v>
      </c>
      <c r="AS35" s="1">
        <f t="shared" si="16"/>
        <v>0.12</v>
      </c>
      <c r="AT35" s="2">
        <f t="shared" si="20"/>
        <v>15.8745333333333</v>
      </c>
      <c r="AU35" s="1">
        <f t="shared" si="17"/>
        <v>64130.4179156885</v>
      </c>
    </row>
    <row r="36" s="1" customFormat="1" spans="1:47">
      <c r="A36" s="13"/>
      <c r="B36" s="13"/>
      <c r="C36" s="16">
        <v>9</v>
      </c>
      <c r="D36" s="19">
        <v>26.6143110823333</v>
      </c>
      <c r="E36" s="20">
        <f t="shared" si="18"/>
        <v>27.9098180419355</v>
      </c>
      <c r="F36" s="16" t="s">
        <v>73</v>
      </c>
      <c r="G36" s="13">
        <v>10</v>
      </c>
      <c r="H36" s="18">
        <f t="shared" si="0"/>
        <v>26.6143110823333</v>
      </c>
      <c r="I36" s="18">
        <f t="shared" si="1"/>
        <v>299.764311082333</v>
      </c>
      <c r="J36" s="18">
        <f t="shared" si="2"/>
        <v>0.412737182858573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2.36890825847131</v>
      </c>
      <c r="P36" s="18">
        <f t="shared" si="5"/>
        <v>0.977736521051855</v>
      </c>
      <c r="Q36" s="24">
        <f t="shared" si="6"/>
        <v>0.117328382526223</v>
      </c>
      <c r="R36" s="18">
        <f t="shared" si="7"/>
        <v>0.133818733333333</v>
      </c>
      <c r="S36" s="25">
        <f t="shared" si="8"/>
        <v>0.876770984178767</v>
      </c>
      <c r="T36" s="3">
        <v>0.01</v>
      </c>
      <c r="U36" s="26">
        <f t="shared" si="9"/>
        <v>0.00876770984178767</v>
      </c>
      <c r="V36" s="25"/>
      <c r="W36" s="3"/>
      <c r="X36" s="26"/>
      <c r="Y36" s="28">
        <v>0.05</v>
      </c>
      <c r="Z36" s="3">
        <v>0.21</v>
      </c>
      <c r="AA36" s="27">
        <f t="shared" si="10"/>
        <v>0.0105</v>
      </c>
      <c r="AB36" s="3">
        <v>0.02</v>
      </c>
      <c r="AC36" s="3">
        <v>0.29</v>
      </c>
      <c r="AD36" s="27">
        <f t="shared" si="11"/>
        <v>0.0058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0.02</v>
      </c>
      <c r="AO36" s="3">
        <v>0.38</v>
      </c>
      <c r="AP36" s="3">
        <f t="shared" si="13"/>
        <v>0.0076</v>
      </c>
      <c r="AQ36" s="1">
        <f t="shared" si="14"/>
        <v>0.0436677098417877</v>
      </c>
      <c r="AR36" s="29">
        <f t="shared" si="15"/>
        <v>111.515611111111</v>
      </c>
      <c r="AS36" s="1">
        <f t="shared" si="16"/>
        <v>0.12</v>
      </c>
      <c r="AT36" s="2">
        <f t="shared" si="20"/>
        <v>15.8745333333333</v>
      </c>
      <c r="AU36" s="1">
        <f t="shared" si="17"/>
        <v>62151.7126351049</v>
      </c>
    </row>
    <row r="37" s="1" customFormat="1" spans="1:47">
      <c r="A37" s="13"/>
      <c r="B37" s="13"/>
      <c r="C37" s="16">
        <v>10</v>
      </c>
      <c r="D37" s="19">
        <v>23.5819818345161</v>
      </c>
      <c r="E37" s="20">
        <f t="shared" si="18"/>
        <v>26.6143110823333</v>
      </c>
      <c r="F37" s="16" t="s">
        <v>73</v>
      </c>
      <c r="G37" s="13">
        <v>11</v>
      </c>
      <c r="H37" s="18">
        <f t="shared" si="0"/>
        <v>23.5819818345161</v>
      </c>
      <c r="I37" s="18">
        <f t="shared" si="1"/>
        <v>296.731981834516</v>
      </c>
      <c r="J37" s="18">
        <f t="shared" si="2"/>
        <v>0.29615412533954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1.32161315054848</v>
      </c>
      <c r="O37" s="18">
        <f t="shared" si="19"/>
        <v>1.18471469798208</v>
      </c>
      <c r="P37" s="18">
        <f t="shared" si="5"/>
        <v>0.350858145157781</v>
      </c>
      <c r="Q37" s="24">
        <f t="shared" si="6"/>
        <v>0.0421029774189338</v>
      </c>
      <c r="R37" s="18">
        <f t="shared" si="7"/>
        <v>0.133818733333333</v>
      </c>
      <c r="S37" s="25">
        <f t="shared" si="8"/>
        <v>0.314626931298611</v>
      </c>
      <c r="T37" s="3">
        <v>0.01</v>
      </c>
      <c r="U37" s="26">
        <f t="shared" si="9"/>
        <v>0.00314626931298611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0.0325962693129861</v>
      </c>
      <c r="AR37" s="29">
        <f t="shared" si="15"/>
        <v>111.515611111111</v>
      </c>
      <c r="AS37" s="1">
        <f t="shared" si="16"/>
        <v>0.12</v>
      </c>
      <c r="AT37" s="2">
        <f t="shared" si="20"/>
        <v>15.8745333333333</v>
      </c>
      <c r="AU37" s="1">
        <f t="shared" si="17"/>
        <v>46393.8679325589</v>
      </c>
    </row>
    <row r="38" s="1" customFormat="1" spans="1:48">
      <c r="A38" s="13"/>
      <c r="B38" s="13"/>
      <c r="C38" s="16">
        <v>11</v>
      </c>
      <c r="D38" s="19">
        <v>20.423019206</v>
      </c>
      <c r="E38" s="20">
        <f t="shared" si="18"/>
        <v>23.5819818345161</v>
      </c>
      <c r="F38" s="16" t="s">
        <v>75</v>
      </c>
      <c r="G38" s="13">
        <v>12</v>
      </c>
      <c r="H38" s="18">
        <f t="shared" si="0"/>
        <v>20.423019206</v>
      </c>
      <c r="I38" s="18">
        <f t="shared" si="1"/>
        <v>293.573019206</v>
      </c>
      <c r="J38" s="18">
        <f t="shared" si="2"/>
        <v>0.208053366313638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1.94901266393541</v>
      </c>
      <c r="P38" s="18">
        <f t="shared" si="5"/>
        <v>0.405498645719674</v>
      </c>
      <c r="Q38" s="24">
        <f t="shared" si="6"/>
        <v>0.0486598374863609</v>
      </c>
      <c r="R38" s="18">
        <f t="shared" si="7"/>
        <v>0.133818733333333</v>
      </c>
      <c r="S38" s="25">
        <f t="shared" si="8"/>
        <v>0.363625004319481</v>
      </c>
      <c r="T38" s="3">
        <v>0.01</v>
      </c>
      <c r="U38" s="26">
        <f t="shared" si="9"/>
        <v>0.00363625004319481</v>
      </c>
      <c r="V38" s="25"/>
      <c r="W38" s="3"/>
      <c r="X38" s="26"/>
      <c r="Y38" s="28">
        <v>0.04</v>
      </c>
      <c r="Z38" s="3">
        <v>0.21</v>
      </c>
      <c r="AA38" s="27">
        <f t="shared" si="10"/>
        <v>0.0084</v>
      </c>
      <c r="AB38" s="3">
        <v>0.015</v>
      </c>
      <c r="AC38" s="3">
        <v>0.29</v>
      </c>
      <c r="AD38" s="27">
        <f t="shared" si="11"/>
        <v>0.00435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0.0330862500431948</v>
      </c>
      <c r="AR38" s="29">
        <f t="shared" si="15"/>
        <v>111.515611111111</v>
      </c>
      <c r="AS38" s="1">
        <f t="shared" si="16"/>
        <v>0.12</v>
      </c>
      <c r="AT38" s="2">
        <f t="shared" si="20"/>
        <v>15.8745333333333</v>
      </c>
      <c r="AU38" s="1">
        <f t="shared" si="17"/>
        <v>47091.2514603649</v>
      </c>
      <c r="AV38" s="1">
        <f>SUM(AU27:AU38)</f>
        <v>626881.922612937</v>
      </c>
    </row>
    <row r="39" s="1" customFormat="1" spans="1:46">
      <c r="A39" s="13"/>
      <c r="B39" s="13"/>
      <c r="C39" s="16">
        <v>12</v>
      </c>
      <c r="D39" s="19">
        <v>14.023390955871</v>
      </c>
      <c r="E39" s="20">
        <f t="shared" si="18"/>
        <v>20.423019206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15</v>
      </c>
      <c r="E42" s="16"/>
      <c r="F42" s="16"/>
      <c r="G42" s="13">
        <v>1</v>
      </c>
      <c r="H42" s="18">
        <f t="shared" ref="H42:H53" si="21">E43</f>
        <v>15</v>
      </c>
      <c r="I42" s="18">
        <f t="shared" ref="I42:I53" si="22">H42+273.15</f>
        <v>288.15</v>
      </c>
      <c r="J42" s="18">
        <f t="shared" ref="J42:J53" si="23">EXP(($C$16*(I42-$C$14))/($C$17*I42*$C$14))</f>
        <v>0.11145232763902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0.00859197603386667</v>
      </c>
      <c r="Q42" s="24">
        <f t="shared" ref="Q42:Q53" si="27">P42*$B$44</f>
        <v>0.00111695688440267</v>
      </c>
      <c r="R42" s="18">
        <f t="shared" ref="R42:R53" si="28">L42*$B$44</f>
        <v>0.0100218354166667</v>
      </c>
      <c r="S42" s="25">
        <f t="shared" ref="S42:S53" si="29">Q42/R42</f>
        <v>0.11145232763902</v>
      </c>
      <c r="T42" s="3">
        <v>0.01</v>
      </c>
      <c r="U42" s="26">
        <f t="shared" ref="U42:U53" si="30">S42*T42</f>
        <v>0.0011145232763902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0.0282145232763902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14.9349315068493</v>
      </c>
      <c r="AU42" s="1">
        <f t="shared" ref="AU42:AU53" si="37">AT42*10000*AS42*0.67*AR42*AQ42</f>
        <v>2829.42392076498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13.3189983730323</v>
      </c>
      <c r="E43" s="20">
        <f t="shared" ref="E43:E54" si="38">D42</f>
        <v>15</v>
      </c>
      <c r="F43" s="16" t="s">
        <v>73</v>
      </c>
      <c r="G43" s="13">
        <v>2</v>
      </c>
      <c r="H43" s="18">
        <f t="shared" si="21"/>
        <v>13.3189983730323</v>
      </c>
      <c r="I43" s="18">
        <f t="shared" si="22"/>
        <v>286.468998373032</v>
      </c>
      <c r="J43" s="18">
        <f t="shared" si="23"/>
        <v>0.0914061677270921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0.145590107299467</v>
      </c>
      <c r="P43" s="18">
        <f t="shared" si="26"/>
        <v>0.0133078337672204</v>
      </c>
      <c r="Q43" s="24">
        <f t="shared" si="27"/>
        <v>0.00173001838973865</v>
      </c>
      <c r="R43" s="18">
        <f t="shared" si="28"/>
        <v>0.0100218354166667</v>
      </c>
      <c r="S43" s="25">
        <f t="shared" si="29"/>
        <v>0.172624905300437</v>
      </c>
      <c r="T43" s="3">
        <v>0.01</v>
      </c>
      <c r="U43" s="26">
        <f t="shared" si="30"/>
        <v>0.00172624905300437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0.0165262490530044</v>
      </c>
      <c r="AR43" s="29">
        <f t="shared" si="34"/>
        <v>7.70910416666667</v>
      </c>
      <c r="AS43" s="1">
        <f t="shared" si="35"/>
        <v>0.13</v>
      </c>
      <c r="AT43" s="2">
        <f t="shared" si="36"/>
        <v>14.9349315068493</v>
      </c>
      <c r="AU43" s="1">
        <f t="shared" si="37"/>
        <v>1657.29415071204</v>
      </c>
    </row>
    <row r="44" s="1" customFormat="1" spans="1:47">
      <c r="A44" s="13" t="s">
        <v>38</v>
      </c>
      <c r="B44" s="13">
        <f>I5</f>
        <v>0.13</v>
      </c>
      <c r="C44" s="16">
        <v>2</v>
      </c>
      <c r="D44" s="19">
        <v>15.8309566926786</v>
      </c>
      <c r="E44" s="20">
        <f t="shared" si="38"/>
        <v>13.3189983730323</v>
      </c>
      <c r="F44" s="16" t="s">
        <v>73</v>
      </c>
      <c r="G44" s="13">
        <v>3</v>
      </c>
      <c r="H44" s="18">
        <f t="shared" si="21"/>
        <v>15.8309566926786</v>
      </c>
      <c r="I44" s="18">
        <f t="shared" si="22"/>
        <v>288.980956692679</v>
      </c>
      <c r="J44" s="18">
        <f t="shared" si="23"/>
        <v>0.122825070334001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0.209373315198913</v>
      </c>
      <c r="P44" s="18">
        <f t="shared" si="26"/>
        <v>0.0257162921653694</v>
      </c>
      <c r="Q44" s="24">
        <f t="shared" si="27"/>
        <v>0.00334311798149803</v>
      </c>
      <c r="R44" s="18">
        <f t="shared" si="28"/>
        <v>0.0100218354166667</v>
      </c>
      <c r="S44" s="25">
        <f t="shared" si="29"/>
        <v>0.333583404885926</v>
      </c>
      <c r="T44" s="3">
        <v>0.01</v>
      </c>
      <c r="U44" s="26">
        <f t="shared" si="30"/>
        <v>0.00333583404885926</v>
      </c>
      <c r="V44" s="25"/>
      <c r="W44" s="3"/>
      <c r="X44" s="26"/>
      <c r="Y44" s="28">
        <v>0.04</v>
      </c>
      <c r="Z44" s="3">
        <v>0.49</v>
      </c>
      <c r="AA44" s="27">
        <f t="shared" si="31"/>
        <v>0.0196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0.015</v>
      </c>
      <c r="AO44" s="3">
        <v>0.5</v>
      </c>
      <c r="AP44" s="3">
        <f t="shared" si="32"/>
        <v>0.0075</v>
      </c>
      <c r="AQ44" s="1">
        <f t="shared" si="33"/>
        <v>0.0304358340488593</v>
      </c>
      <c r="AR44" s="29">
        <f t="shared" si="34"/>
        <v>7.70910416666667</v>
      </c>
      <c r="AS44" s="1">
        <f t="shared" si="35"/>
        <v>0.13</v>
      </c>
      <c r="AT44" s="2">
        <f t="shared" si="36"/>
        <v>14.9349315068493</v>
      </c>
      <c r="AU44" s="1">
        <f t="shared" si="37"/>
        <v>3052.1825962708</v>
      </c>
    </row>
    <row r="45" s="1" customFormat="1" spans="1:47">
      <c r="A45" s="13"/>
      <c r="B45" s="13"/>
      <c r="C45" s="16">
        <v>3</v>
      </c>
      <c r="D45" s="19">
        <v>18.1675263506452</v>
      </c>
      <c r="E45" s="20">
        <f t="shared" si="38"/>
        <v>15.8309566926786</v>
      </c>
      <c r="F45" s="16" t="s">
        <v>73</v>
      </c>
      <c r="G45" s="13">
        <v>4</v>
      </c>
      <c r="H45" s="18">
        <f t="shared" si="21"/>
        <v>18.1675263506452</v>
      </c>
      <c r="I45" s="18">
        <f t="shared" si="22"/>
        <v>291.317526350645</v>
      </c>
      <c r="J45" s="18">
        <f t="shared" si="23"/>
        <v>0.160935999577321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0.26074806470021</v>
      </c>
      <c r="P45" s="18">
        <f t="shared" si="26"/>
        <v>0.0419637504303803</v>
      </c>
      <c r="Q45" s="24">
        <f t="shared" si="27"/>
        <v>0.00545528755594944</v>
      </c>
      <c r="R45" s="18">
        <f t="shared" si="28"/>
        <v>0.0100218354166667</v>
      </c>
      <c r="S45" s="25">
        <f t="shared" si="29"/>
        <v>0.54434016616129</v>
      </c>
      <c r="T45" s="3">
        <v>0.01</v>
      </c>
      <c r="U45" s="26">
        <f t="shared" si="30"/>
        <v>0.0054434016616129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0.0325434016616129</v>
      </c>
      <c r="AR45" s="29">
        <f t="shared" si="34"/>
        <v>7.70910416666667</v>
      </c>
      <c r="AS45" s="1">
        <f t="shared" si="35"/>
        <v>0.13</v>
      </c>
      <c r="AT45" s="2">
        <f t="shared" si="36"/>
        <v>14.9349315068493</v>
      </c>
      <c r="AU45" s="1">
        <f t="shared" si="37"/>
        <v>3263.5348193702</v>
      </c>
    </row>
    <row r="46" s="1" customFormat="1" spans="1:47">
      <c r="A46" s="13"/>
      <c r="B46" s="13"/>
      <c r="C46" s="16">
        <v>4</v>
      </c>
      <c r="D46" s="19">
        <v>21.931439761</v>
      </c>
      <c r="E46" s="20">
        <f t="shared" si="38"/>
        <v>18.1675263506452</v>
      </c>
      <c r="F46" s="16" t="s">
        <v>73</v>
      </c>
      <c r="G46" s="13">
        <v>5</v>
      </c>
      <c r="H46" s="18">
        <f t="shared" si="21"/>
        <v>21.931439761</v>
      </c>
      <c r="I46" s="18">
        <f t="shared" si="22"/>
        <v>295.081439761</v>
      </c>
      <c r="J46" s="18">
        <f t="shared" si="23"/>
        <v>0.246494020730891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0.207845098556338</v>
      </c>
      <c r="O46" s="18">
        <f t="shared" si="39"/>
        <v>0.0880302573801582</v>
      </c>
      <c r="P46" s="18">
        <f t="shared" si="26"/>
        <v>0.0216989320876104</v>
      </c>
      <c r="Q46" s="24">
        <f t="shared" si="27"/>
        <v>0.00282086117138935</v>
      </c>
      <c r="R46" s="18">
        <f t="shared" si="28"/>
        <v>0.0100218354166667</v>
      </c>
      <c r="S46" s="25">
        <f t="shared" si="29"/>
        <v>0.281471512363709</v>
      </c>
      <c r="T46" s="3">
        <v>0.01</v>
      </c>
      <c r="U46" s="26">
        <f t="shared" si="30"/>
        <v>0.00281471512363709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0.0299147151236371</v>
      </c>
      <c r="AR46" s="29">
        <f t="shared" si="34"/>
        <v>7.70910416666667</v>
      </c>
      <c r="AS46" s="1">
        <f t="shared" si="35"/>
        <v>0.13</v>
      </c>
      <c r="AT46" s="2">
        <f t="shared" si="36"/>
        <v>14.9349315068493</v>
      </c>
      <c r="AU46" s="1">
        <f t="shared" si="37"/>
        <v>2999.92346936148</v>
      </c>
    </row>
    <row r="47" s="1" customFormat="1" spans="1:47">
      <c r="A47" s="13"/>
      <c r="B47" s="13"/>
      <c r="C47" s="16">
        <v>5</v>
      </c>
      <c r="D47" s="19">
        <v>25.6305497348387</v>
      </c>
      <c r="E47" s="20">
        <f t="shared" si="38"/>
        <v>21.931439761</v>
      </c>
      <c r="F47" s="16" t="s">
        <v>75</v>
      </c>
      <c r="G47" s="13">
        <v>6</v>
      </c>
      <c r="H47" s="18">
        <f t="shared" si="21"/>
        <v>25.6305497348387</v>
      </c>
      <c r="I47" s="18">
        <f t="shared" si="22"/>
        <v>298.780549734839</v>
      </c>
      <c r="J47" s="18">
        <f t="shared" si="23"/>
        <v>0.370874184783015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0.143422366959214</v>
      </c>
      <c r="P47" s="18">
        <f t="shared" si="26"/>
        <v>0.0531916534256491</v>
      </c>
      <c r="Q47" s="24">
        <f t="shared" si="27"/>
        <v>0.00691491494533438</v>
      </c>
      <c r="R47" s="18">
        <f t="shared" si="28"/>
        <v>0.0100218354166667</v>
      </c>
      <c r="S47" s="25">
        <f t="shared" si="29"/>
        <v>0.689984883790312</v>
      </c>
      <c r="T47" s="3">
        <v>0.01</v>
      </c>
      <c r="U47" s="26">
        <f t="shared" si="30"/>
        <v>0.00689984883790312</v>
      </c>
      <c r="V47" s="25"/>
      <c r="W47" s="3"/>
      <c r="X47" s="26"/>
      <c r="Y47" s="28">
        <v>0.05</v>
      </c>
      <c r="Z47" s="3">
        <v>0.49</v>
      </c>
      <c r="AA47" s="27">
        <f t="shared" si="31"/>
        <v>0.0245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0.02</v>
      </c>
      <c r="AO47" s="3">
        <v>0.5</v>
      </c>
      <c r="AP47" s="3">
        <f t="shared" si="32"/>
        <v>0.01</v>
      </c>
      <c r="AQ47" s="1">
        <f t="shared" si="33"/>
        <v>0.0413998488379031</v>
      </c>
      <c r="AR47" s="29">
        <f t="shared" si="34"/>
        <v>7.70910416666667</v>
      </c>
      <c r="AS47" s="1">
        <f t="shared" si="35"/>
        <v>0.13</v>
      </c>
      <c r="AT47" s="2">
        <f t="shared" si="36"/>
        <v>14.9349315068493</v>
      </c>
      <c r="AU47" s="1">
        <f t="shared" si="37"/>
        <v>4151.68179417859</v>
      </c>
    </row>
    <row r="48" s="1" customFormat="1" spans="1:47">
      <c r="A48" s="13"/>
      <c r="B48" s="13"/>
      <c r="C48" s="16">
        <v>6</v>
      </c>
      <c r="D48" s="19">
        <v>28.2175249646667</v>
      </c>
      <c r="E48" s="20">
        <f t="shared" si="38"/>
        <v>25.6305497348387</v>
      </c>
      <c r="F48" s="16" t="s">
        <v>73</v>
      </c>
      <c r="G48" s="13">
        <v>7</v>
      </c>
      <c r="H48" s="18">
        <f t="shared" si="21"/>
        <v>28.2175249646667</v>
      </c>
      <c r="I48" s="18">
        <f t="shared" si="22"/>
        <v>301.367524964667</v>
      </c>
      <c r="J48" s="18">
        <f t="shared" si="23"/>
        <v>0.490588603638169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0.167321755200232</v>
      </c>
      <c r="P48" s="18">
        <f t="shared" si="26"/>
        <v>0.0820861462419694</v>
      </c>
      <c r="Q48" s="24">
        <f t="shared" si="27"/>
        <v>0.010671199011456</v>
      </c>
      <c r="R48" s="18">
        <f t="shared" si="28"/>
        <v>0.0100218354166667</v>
      </c>
      <c r="S48" s="25">
        <f t="shared" si="29"/>
        <v>1.06479487716486</v>
      </c>
      <c r="T48" s="3">
        <v>0.01</v>
      </c>
      <c r="U48" s="26">
        <f t="shared" si="30"/>
        <v>0.0106479487716486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0.0451479487716486</v>
      </c>
      <c r="AR48" s="29">
        <f t="shared" si="34"/>
        <v>7.70910416666667</v>
      </c>
      <c r="AS48" s="1">
        <f t="shared" si="35"/>
        <v>0.13</v>
      </c>
      <c r="AT48" s="2">
        <f t="shared" si="36"/>
        <v>14.9349315068493</v>
      </c>
      <c r="AU48" s="1">
        <f t="shared" si="37"/>
        <v>4527.55075733883</v>
      </c>
    </row>
    <row r="49" s="1" customFormat="1" spans="1:47">
      <c r="A49" s="13"/>
      <c r="B49" s="13"/>
      <c r="C49" s="16">
        <v>7</v>
      </c>
      <c r="D49" s="19">
        <v>27.5891145754839</v>
      </c>
      <c r="E49" s="20">
        <f t="shared" si="38"/>
        <v>28.2175249646667</v>
      </c>
      <c r="F49" s="16" t="s">
        <v>73</v>
      </c>
      <c r="G49" s="13">
        <v>8</v>
      </c>
      <c r="H49" s="18">
        <f t="shared" si="21"/>
        <v>27.5891145754839</v>
      </c>
      <c r="I49" s="18">
        <f t="shared" si="22"/>
        <v>300.739114575484</v>
      </c>
      <c r="J49" s="18">
        <f t="shared" si="23"/>
        <v>0.458561850500862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0.162326650624929</v>
      </c>
      <c r="P49" s="18">
        <f t="shared" si="26"/>
        <v>0.0744368092961745</v>
      </c>
      <c r="Q49" s="24">
        <f t="shared" si="27"/>
        <v>0.00967678520850269</v>
      </c>
      <c r="R49" s="18">
        <f t="shared" si="28"/>
        <v>0.0100218354166667</v>
      </c>
      <c r="S49" s="25">
        <f t="shared" si="29"/>
        <v>0.965570158177797</v>
      </c>
      <c r="T49" s="3">
        <v>0.01</v>
      </c>
      <c r="U49" s="26">
        <f t="shared" si="30"/>
        <v>0.00965570158177797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0.044155701581778</v>
      </c>
      <c r="AR49" s="29">
        <f t="shared" si="34"/>
        <v>7.70910416666667</v>
      </c>
      <c r="AS49" s="1">
        <f t="shared" si="35"/>
        <v>0.13</v>
      </c>
      <c r="AT49" s="2">
        <f t="shared" si="36"/>
        <v>14.9349315068493</v>
      </c>
      <c r="AU49" s="1">
        <f t="shared" si="37"/>
        <v>4428.04569369379</v>
      </c>
    </row>
    <row r="50" s="1" customFormat="1" spans="1:47">
      <c r="A50" s="13"/>
      <c r="B50" s="13"/>
      <c r="C50" s="16">
        <v>8</v>
      </c>
      <c r="D50" s="19">
        <v>27.9098180419355</v>
      </c>
      <c r="E50" s="20">
        <f t="shared" si="38"/>
        <v>27.5891145754839</v>
      </c>
      <c r="F50" s="16" t="s">
        <v>73</v>
      </c>
      <c r="G50" s="13">
        <v>9</v>
      </c>
      <c r="H50" s="18">
        <f t="shared" si="21"/>
        <v>27.9098180419355</v>
      </c>
      <c r="I50" s="18">
        <f t="shared" si="22"/>
        <v>301.059818041936</v>
      </c>
      <c r="J50" s="18">
        <f t="shared" si="23"/>
        <v>0.474652933554917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0.164980882995422</v>
      </c>
      <c r="P50" s="18">
        <f t="shared" si="26"/>
        <v>0.0783086600942573</v>
      </c>
      <c r="Q50" s="24">
        <f t="shared" si="27"/>
        <v>0.0101801258122535</v>
      </c>
      <c r="R50" s="18">
        <f t="shared" si="28"/>
        <v>0.0100218354166667</v>
      </c>
      <c r="S50" s="25">
        <f t="shared" si="29"/>
        <v>1.01579455149738</v>
      </c>
      <c r="T50" s="3">
        <v>0.01</v>
      </c>
      <c r="U50" s="26">
        <f t="shared" si="30"/>
        <v>0.0101579455149738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0.0446579455149738</v>
      </c>
      <c r="AR50" s="29">
        <f t="shared" si="34"/>
        <v>7.70910416666667</v>
      </c>
      <c r="AS50" s="1">
        <f t="shared" si="35"/>
        <v>0.13</v>
      </c>
      <c r="AT50" s="2">
        <f t="shared" si="36"/>
        <v>14.9349315068493</v>
      </c>
      <c r="AU50" s="1">
        <f t="shared" si="37"/>
        <v>4478.41198855273</v>
      </c>
    </row>
    <row r="51" s="1" customFormat="1" spans="1:47">
      <c r="A51" s="13"/>
      <c r="B51" s="13"/>
      <c r="C51" s="16">
        <v>9</v>
      </c>
      <c r="D51" s="19">
        <v>26.6143110823333</v>
      </c>
      <c r="E51" s="20">
        <f t="shared" si="38"/>
        <v>27.9098180419355</v>
      </c>
      <c r="F51" s="16" t="s">
        <v>73</v>
      </c>
      <c r="G51" s="13">
        <v>10</v>
      </c>
      <c r="H51" s="18">
        <f t="shared" si="21"/>
        <v>26.6143110823333</v>
      </c>
      <c r="I51" s="18">
        <f t="shared" si="22"/>
        <v>299.764311082333</v>
      </c>
      <c r="J51" s="18">
        <f t="shared" si="23"/>
        <v>0.412737182858573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0.163763264567831</v>
      </c>
      <c r="P51" s="18">
        <f t="shared" si="26"/>
        <v>0.0675911884734497</v>
      </c>
      <c r="Q51" s="24">
        <f t="shared" si="27"/>
        <v>0.00878685450154846</v>
      </c>
      <c r="R51" s="18">
        <f t="shared" si="28"/>
        <v>0.0100218354166667</v>
      </c>
      <c r="S51" s="25">
        <f t="shared" si="29"/>
        <v>0.876770984178767</v>
      </c>
      <c r="T51" s="3">
        <v>0.01</v>
      </c>
      <c r="U51" s="26">
        <f t="shared" si="30"/>
        <v>0.00876770984178767</v>
      </c>
      <c r="V51" s="25"/>
      <c r="W51" s="3"/>
      <c r="X51" s="26"/>
      <c r="Y51" s="28">
        <v>0.05</v>
      </c>
      <c r="Z51" s="3">
        <v>0.49</v>
      </c>
      <c r="AA51" s="27">
        <f t="shared" si="31"/>
        <v>0.0245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0.02</v>
      </c>
      <c r="AO51" s="3">
        <v>0.5</v>
      </c>
      <c r="AP51" s="3">
        <f t="shared" si="32"/>
        <v>0.01</v>
      </c>
      <c r="AQ51" s="1">
        <f t="shared" si="33"/>
        <v>0.0432677098417877</v>
      </c>
      <c r="AR51" s="29">
        <f t="shared" si="34"/>
        <v>7.70910416666667</v>
      </c>
      <c r="AS51" s="1">
        <f t="shared" si="35"/>
        <v>0.13</v>
      </c>
      <c r="AT51" s="2">
        <f t="shared" si="36"/>
        <v>14.9349315068493</v>
      </c>
      <c r="AU51" s="1">
        <f t="shared" si="37"/>
        <v>4338.99563086062</v>
      </c>
    </row>
    <row r="52" s="1" customFormat="1" spans="1:47">
      <c r="A52" s="13"/>
      <c r="B52" s="13"/>
      <c r="C52" s="16">
        <v>10</v>
      </c>
      <c r="D52" s="19">
        <v>23.5819818345161</v>
      </c>
      <c r="E52" s="20">
        <f t="shared" si="38"/>
        <v>26.6143110823333</v>
      </c>
      <c r="F52" s="16" t="s">
        <v>73</v>
      </c>
      <c r="G52" s="13">
        <v>11</v>
      </c>
      <c r="H52" s="18">
        <f t="shared" si="21"/>
        <v>23.5819818345161</v>
      </c>
      <c r="I52" s="18">
        <f t="shared" si="22"/>
        <v>296.731981834516</v>
      </c>
      <c r="J52" s="18">
        <f t="shared" si="23"/>
        <v>0.29615412533954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0.0913634722896621</v>
      </c>
      <c r="O52" s="18">
        <f t="shared" si="39"/>
        <v>0.0818996454713857</v>
      </c>
      <c r="P52" s="18">
        <f t="shared" si="26"/>
        <v>0.0242549178701967</v>
      </c>
      <c r="Q52" s="24">
        <f t="shared" si="27"/>
        <v>0.00315313932312557</v>
      </c>
      <c r="R52" s="18">
        <f t="shared" si="28"/>
        <v>0.0100218354166667</v>
      </c>
      <c r="S52" s="25">
        <f t="shared" si="29"/>
        <v>0.314626931298611</v>
      </c>
      <c r="T52" s="3">
        <v>0.01</v>
      </c>
      <c r="U52" s="26">
        <f t="shared" si="30"/>
        <v>0.00314626931298611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0.0302462693129861</v>
      </c>
      <c r="AR52" s="29">
        <f t="shared" si="34"/>
        <v>7.70910416666667</v>
      </c>
      <c r="AS52" s="1">
        <f t="shared" si="35"/>
        <v>0.13</v>
      </c>
      <c r="AT52" s="2">
        <f t="shared" si="36"/>
        <v>14.9349315068493</v>
      </c>
      <c r="AU52" s="1">
        <f t="shared" si="37"/>
        <v>3033.17256399208</v>
      </c>
    </row>
    <row r="53" s="1" customFormat="1" spans="1:48">
      <c r="A53" s="13"/>
      <c r="B53" s="13"/>
      <c r="C53" s="16">
        <v>11</v>
      </c>
      <c r="D53" s="19">
        <v>20.423019206</v>
      </c>
      <c r="E53" s="20">
        <f t="shared" si="38"/>
        <v>23.5819818345161</v>
      </c>
      <c r="F53" s="16" t="s">
        <v>75</v>
      </c>
      <c r="G53" s="13">
        <v>12</v>
      </c>
      <c r="H53" s="18">
        <f t="shared" si="21"/>
        <v>20.423019206</v>
      </c>
      <c r="I53" s="18">
        <f t="shared" si="22"/>
        <v>293.573019206</v>
      </c>
      <c r="J53" s="18">
        <f t="shared" si="23"/>
        <v>0.208053366313638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0.134735769267856</v>
      </c>
      <c r="P53" s="18">
        <f t="shared" si="26"/>
        <v>0.028032230359035</v>
      </c>
      <c r="Q53" s="24">
        <f t="shared" si="27"/>
        <v>0.00364418994667455</v>
      </c>
      <c r="R53" s="18">
        <f t="shared" si="28"/>
        <v>0.0100218354166667</v>
      </c>
      <c r="S53" s="25">
        <f t="shared" si="29"/>
        <v>0.363625004319482</v>
      </c>
      <c r="T53" s="3">
        <v>0.01</v>
      </c>
      <c r="U53" s="26">
        <f t="shared" si="30"/>
        <v>0.00363625004319482</v>
      </c>
      <c r="V53" s="25"/>
      <c r="W53" s="3"/>
      <c r="X53" s="26"/>
      <c r="Y53" s="28">
        <v>0.04</v>
      </c>
      <c r="Z53" s="3">
        <v>0.49</v>
      </c>
      <c r="AA53" s="27">
        <f t="shared" si="31"/>
        <v>0.0196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0.015</v>
      </c>
      <c r="AO53" s="3">
        <v>0.5</v>
      </c>
      <c r="AP53" s="3">
        <f t="shared" si="32"/>
        <v>0.0075</v>
      </c>
      <c r="AQ53" s="1">
        <f t="shared" si="33"/>
        <v>0.0307362500431948</v>
      </c>
      <c r="AR53" s="29">
        <f t="shared" si="34"/>
        <v>7.70910416666667</v>
      </c>
      <c r="AS53" s="1">
        <f t="shared" si="35"/>
        <v>0.13</v>
      </c>
      <c r="AT53" s="2">
        <f t="shared" si="36"/>
        <v>14.9349315068493</v>
      </c>
      <c r="AU53" s="1">
        <f t="shared" si="37"/>
        <v>3082.30907376705</v>
      </c>
      <c r="AV53" s="1">
        <f>SUM(AU42:AU53)</f>
        <v>41842.5264588632</v>
      </c>
    </row>
    <row r="54" s="1" customFormat="1" spans="1:46">
      <c r="A54" s="13"/>
      <c r="B54" s="13"/>
      <c r="C54" s="16">
        <v>12</v>
      </c>
      <c r="D54" s="19">
        <v>14.023390955871</v>
      </c>
      <c r="E54" s="20">
        <f t="shared" si="38"/>
        <v>20.423019206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15</v>
      </c>
      <c r="E58" s="16"/>
      <c r="F58" s="16"/>
      <c r="G58" s="13">
        <v>1</v>
      </c>
      <c r="H58" s="18">
        <f t="shared" ref="H58:H69" si="40">E59</f>
        <v>15</v>
      </c>
      <c r="I58" s="18">
        <f t="shared" ref="I58:I69" si="41">H58+273.15</f>
        <v>288.15</v>
      </c>
      <c r="J58" s="18">
        <f t="shared" ref="J58:J69" si="42">EXP(($C$16*(I58-$C$14))/($C$17*I58*$C$14))</f>
        <v>0.11145232763902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0.307907673783406</v>
      </c>
      <c r="Q58" s="24">
        <f t="shared" ref="Q58:Q69" si="46">P58*$B$60</f>
        <v>0.138558453202533</v>
      </c>
      <c r="R58" s="18">
        <f t="shared" ref="R58:R69" si="47">L58*$B$60</f>
        <v>1.24320825</v>
      </c>
      <c r="S58" s="25">
        <f t="shared" ref="S58:S69" si="48">Q58/R58</f>
        <v>0.11145232763902</v>
      </c>
      <c r="T58" s="3">
        <v>0.27</v>
      </c>
      <c r="U58" s="26">
        <f t="shared" ref="U58:U69" si="49">S58*T58</f>
        <v>0.0300921284625354</v>
      </c>
      <c r="V58" s="3">
        <v>220.1</v>
      </c>
      <c r="W58" s="27">
        <v>12.1</v>
      </c>
      <c r="X58" s="27">
        <v>4.5</v>
      </c>
      <c r="Y58" s="27">
        <v>1.5</v>
      </c>
      <c r="Z58" s="27">
        <v>6.8</v>
      </c>
      <c r="AA58" s="3">
        <v>30.2</v>
      </c>
      <c r="AB58" s="2">
        <f t="shared" ref="AB58:AB69" si="50">U58*0.67*AD58+(V58+W58+X58+Y58+Z58+AA58)/1000</f>
        <v>0.284272776731454</v>
      </c>
      <c r="AC58" s="29">
        <f t="shared" ref="AC58:AC69" si="51">$B$58/12</f>
        <v>10.2321666666667</v>
      </c>
      <c r="AD58" s="1">
        <f t="shared" ref="AD58:AD69" si="52">$B$60</f>
        <v>0.45</v>
      </c>
      <c r="AE58" s="30">
        <f t="shared" ref="AE58:AE69" si="53">$E$7/12</f>
        <v>423.629808279547</v>
      </c>
      <c r="AF58" s="1">
        <f t="shared" ref="AF58:AF69" si="54">AE58*10000*AC58*AB58</f>
        <v>12322232.2001088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13.3189983730323</v>
      </c>
      <c r="E59" s="20">
        <f t="shared" ref="E59:E70" si="55">D58</f>
        <v>15</v>
      </c>
      <c r="F59" s="16" t="s">
        <v>73</v>
      </c>
      <c r="G59" s="13">
        <v>2</v>
      </c>
      <c r="H59" s="18">
        <f t="shared" si="40"/>
        <v>13.3189983730323</v>
      </c>
      <c r="I59" s="18">
        <f t="shared" si="41"/>
        <v>286.468998373032</v>
      </c>
      <c r="J59" s="18">
        <f t="shared" si="42"/>
        <v>0.0914061677270921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5.21746232621659</v>
      </c>
      <c r="P59" s="18">
        <f t="shared" si="45"/>
        <v>0.476908236499938</v>
      </c>
      <c r="Q59" s="24">
        <f t="shared" si="46"/>
        <v>0.214608706424972</v>
      </c>
      <c r="R59" s="18">
        <f t="shared" si="47"/>
        <v>1.24320825</v>
      </c>
      <c r="S59" s="25">
        <f t="shared" si="48"/>
        <v>0.172624905300437</v>
      </c>
      <c r="T59" s="3">
        <v>0.27</v>
      </c>
      <c r="U59" s="26">
        <f t="shared" si="49"/>
        <v>0.046608724431118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0.240452530415982</v>
      </c>
      <c r="AC59" s="29">
        <f t="shared" si="51"/>
        <v>10.2321666666667</v>
      </c>
      <c r="AD59" s="1">
        <f t="shared" si="52"/>
        <v>0.45</v>
      </c>
      <c r="AE59" s="30">
        <f t="shared" si="53"/>
        <v>423.629808279547</v>
      </c>
      <c r="AF59" s="1">
        <f t="shared" si="54"/>
        <v>10422777.541194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0.45</v>
      </c>
      <c r="C60" s="16">
        <v>2</v>
      </c>
      <c r="D60" s="19">
        <v>15.8309566926786</v>
      </c>
      <c r="E60" s="20">
        <f t="shared" si="55"/>
        <v>13.3189983730323</v>
      </c>
      <c r="F60" s="16" t="s">
        <v>73</v>
      </c>
      <c r="G60" s="13">
        <v>3</v>
      </c>
      <c r="H60" s="18">
        <f t="shared" si="40"/>
        <v>15.8309566926786</v>
      </c>
      <c r="I60" s="18">
        <f t="shared" si="41"/>
        <v>288.980956692679</v>
      </c>
      <c r="J60" s="18">
        <f t="shared" si="42"/>
        <v>0.122825070334001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7.50323908971665</v>
      </c>
      <c r="P60" s="18">
        <f t="shared" si="45"/>
        <v>0.921585868927274</v>
      </c>
      <c r="Q60" s="24">
        <f t="shared" si="46"/>
        <v>0.414713641017273</v>
      </c>
      <c r="R60" s="18">
        <f t="shared" si="47"/>
        <v>1.24320825</v>
      </c>
      <c r="S60" s="25">
        <f t="shared" si="48"/>
        <v>0.333583404885926</v>
      </c>
      <c r="T60" s="3">
        <v>0.27</v>
      </c>
      <c r="U60" s="26">
        <f t="shared" si="49"/>
        <v>0.0900675193192</v>
      </c>
      <c r="V60" s="3">
        <v>220.1</v>
      </c>
      <c r="W60" s="27">
        <v>12.1</v>
      </c>
      <c r="X60" s="27">
        <v>4.5</v>
      </c>
      <c r="Y60" s="27">
        <v>1.5</v>
      </c>
      <c r="Z60" s="27">
        <v>6.8</v>
      </c>
      <c r="AA60" s="3">
        <v>30.2</v>
      </c>
      <c r="AB60" s="2">
        <f t="shared" si="50"/>
        <v>0.302355357074739</v>
      </c>
      <c r="AC60" s="29">
        <f t="shared" si="51"/>
        <v>10.2321666666667</v>
      </c>
      <c r="AD60" s="1">
        <f t="shared" si="52"/>
        <v>0.45</v>
      </c>
      <c r="AE60" s="30">
        <f t="shared" si="53"/>
        <v>423.629808279547</v>
      </c>
      <c r="AF60" s="1">
        <f t="shared" si="54"/>
        <v>13106048.9142135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18.1675263506452</v>
      </c>
      <c r="E61" s="20">
        <f t="shared" si="55"/>
        <v>15.8309566926786</v>
      </c>
      <c r="F61" s="16" t="s">
        <v>73</v>
      </c>
      <c r="G61" s="13">
        <v>4</v>
      </c>
      <c r="H61" s="18">
        <f t="shared" si="40"/>
        <v>18.1675263506452</v>
      </c>
      <c r="I61" s="18">
        <f t="shared" si="41"/>
        <v>291.317526350645</v>
      </c>
      <c r="J61" s="18">
        <f t="shared" si="42"/>
        <v>0.160935999577321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9.34433822078938</v>
      </c>
      <c r="P61" s="18">
        <f t="shared" si="45"/>
        <v>1.5038404119513</v>
      </c>
      <c r="Q61" s="24">
        <f t="shared" si="46"/>
        <v>0.676728185378087</v>
      </c>
      <c r="R61" s="18">
        <f t="shared" si="47"/>
        <v>1.24320825</v>
      </c>
      <c r="S61" s="25">
        <f t="shared" si="48"/>
        <v>0.54434016616129</v>
      </c>
      <c r="T61" s="3">
        <v>0.27</v>
      </c>
      <c r="U61" s="26">
        <f t="shared" si="49"/>
        <v>0.146971844863548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0.31951201122636</v>
      </c>
      <c r="AC61" s="29">
        <f t="shared" si="51"/>
        <v>10.2321666666667</v>
      </c>
      <c r="AD61" s="1">
        <f t="shared" si="52"/>
        <v>0.45</v>
      </c>
      <c r="AE61" s="30">
        <f t="shared" si="53"/>
        <v>423.629808279547</v>
      </c>
      <c r="AF61" s="1">
        <f t="shared" si="54"/>
        <v>13849729.9612135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21.931439761</v>
      </c>
      <c r="E62" s="20">
        <f t="shared" si="55"/>
        <v>18.1675263506452</v>
      </c>
      <c r="F62" s="16" t="s">
        <v>73</v>
      </c>
      <c r="G62" s="13">
        <v>5</v>
      </c>
      <c r="H62" s="18">
        <f t="shared" si="40"/>
        <v>21.931439761</v>
      </c>
      <c r="I62" s="18">
        <f t="shared" si="41"/>
        <v>295.081439761</v>
      </c>
      <c r="J62" s="18">
        <f t="shared" si="42"/>
        <v>0.246494020730891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7.44847291839617</v>
      </c>
      <c r="O62" s="18">
        <f t="shared" si="56"/>
        <v>3.1547098904419</v>
      </c>
      <c r="P62" s="18">
        <f t="shared" si="45"/>
        <v>0.777617125134534</v>
      </c>
      <c r="Q62" s="24">
        <f t="shared" si="46"/>
        <v>0.34992770631054</v>
      </c>
      <c r="R62" s="18">
        <f t="shared" si="47"/>
        <v>1.24320825</v>
      </c>
      <c r="S62" s="25">
        <f t="shared" si="48"/>
        <v>0.281471512363709</v>
      </c>
      <c r="T62" s="3">
        <v>0.27</v>
      </c>
      <c r="U62" s="26">
        <f t="shared" si="49"/>
        <v>0.0759973083382015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0.298113188463968</v>
      </c>
      <c r="AC62" s="29">
        <f t="shared" si="51"/>
        <v>10.2321666666667</v>
      </c>
      <c r="AD62" s="1">
        <f t="shared" si="52"/>
        <v>0.45</v>
      </c>
      <c r="AE62" s="30">
        <f t="shared" si="53"/>
        <v>423.629808279547</v>
      </c>
      <c r="AF62" s="1">
        <f t="shared" si="54"/>
        <v>12922165.71845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25.6305497348387</v>
      </c>
      <c r="E63" s="20">
        <f t="shared" si="55"/>
        <v>21.931439761</v>
      </c>
      <c r="F63" s="16" t="s">
        <v>75</v>
      </c>
      <c r="G63" s="13">
        <v>6</v>
      </c>
      <c r="H63" s="18">
        <f t="shared" si="40"/>
        <v>25.6305497348387</v>
      </c>
      <c r="I63" s="18">
        <f t="shared" si="41"/>
        <v>298.780549734839</v>
      </c>
      <c r="J63" s="18">
        <f t="shared" si="42"/>
        <v>0.370874184783015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5.13977776530737</v>
      </c>
      <c r="P63" s="18">
        <f t="shared" si="45"/>
        <v>1.90621088867424</v>
      </c>
      <c r="Q63" s="24">
        <f t="shared" si="46"/>
        <v>0.857794899903407</v>
      </c>
      <c r="R63" s="18">
        <f t="shared" si="47"/>
        <v>1.24320825</v>
      </c>
      <c r="S63" s="25">
        <f t="shared" si="48"/>
        <v>0.689984883790312</v>
      </c>
      <c r="T63" s="3">
        <v>0.27</v>
      </c>
      <c r="U63" s="26">
        <f t="shared" si="49"/>
        <v>0.186295918623384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0.34656821946495</v>
      </c>
      <c r="AC63" s="29">
        <f t="shared" si="51"/>
        <v>10.2321666666667</v>
      </c>
      <c r="AD63" s="1">
        <f t="shared" si="52"/>
        <v>0.45</v>
      </c>
      <c r="AE63" s="30">
        <f t="shared" si="53"/>
        <v>423.629808279547</v>
      </c>
      <c r="AF63" s="1">
        <f t="shared" si="54"/>
        <v>15022522.1089658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28.2175249646667</v>
      </c>
      <c r="E64" s="20">
        <f t="shared" si="55"/>
        <v>25.6305497348387</v>
      </c>
      <c r="F64" s="16" t="s">
        <v>73</v>
      </c>
      <c r="G64" s="13">
        <v>7</v>
      </c>
      <c r="H64" s="18">
        <f t="shared" si="40"/>
        <v>28.2175249646667</v>
      </c>
      <c r="I64" s="18">
        <f t="shared" si="41"/>
        <v>301.367524964667</v>
      </c>
      <c r="J64" s="18">
        <f t="shared" si="42"/>
        <v>0.490588603638169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5.99625187663313</v>
      </c>
      <c r="P64" s="18">
        <f t="shared" si="45"/>
        <v>2.9416928352202</v>
      </c>
      <c r="Q64" s="24">
        <f t="shared" si="46"/>
        <v>1.32376177584909</v>
      </c>
      <c r="R64" s="18">
        <f t="shared" si="47"/>
        <v>1.24320825</v>
      </c>
      <c r="S64" s="25">
        <f t="shared" si="48"/>
        <v>1.06479487716486</v>
      </c>
      <c r="T64" s="3">
        <v>0.27</v>
      </c>
      <c r="U64" s="26">
        <f t="shared" si="49"/>
        <v>0.287494616834512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0.377079626975605</v>
      </c>
      <c r="AC64" s="29">
        <f t="shared" si="51"/>
        <v>10.2321666666667</v>
      </c>
      <c r="AD64" s="1">
        <f t="shared" si="52"/>
        <v>0.45</v>
      </c>
      <c r="AE64" s="30">
        <f t="shared" si="53"/>
        <v>423.629808279547</v>
      </c>
      <c r="AF64" s="1">
        <f t="shared" si="54"/>
        <v>16345085.0797198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27.5891145754839</v>
      </c>
      <c r="E65" s="20">
        <f t="shared" si="55"/>
        <v>28.2175249646667</v>
      </c>
      <c r="F65" s="16" t="s">
        <v>73</v>
      </c>
      <c r="G65" s="13">
        <v>8</v>
      </c>
      <c r="H65" s="18">
        <f t="shared" si="40"/>
        <v>27.5891145754839</v>
      </c>
      <c r="I65" s="18">
        <f t="shared" si="41"/>
        <v>300.739114575484</v>
      </c>
      <c r="J65" s="18">
        <f t="shared" si="42"/>
        <v>0.458561850500862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5.81724404141293</v>
      </c>
      <c r="P65" s="18">
        <f t="shared" si="45"/>
        <v>2.66756619244543</v>
      </c>
      <c r="Q65" s="24">
        <f t="shared" si="46"/>
        <v>1.20040478660044</v>
      </c>
      <c r="R65" s="18">
        <f t="shared" si="47"/>
        <v>1.24320825</v>
      </c>
      <c r="S65" s="25">
        <f t="shared" si="48"/>
        <v>0.965570158177798</v>
      </c>
      <c r="T65" s="3">
        <v>0.27</v>
      </c>
      <c r="U65" s="26">
        <f t="shared" si="49"/>
        <v>0.260703942708005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0.369002238726464</v>
      </c>
      <c r="AC65" s="29">
        <f t="shared" si="51"/>
        <v>10.2321666666667</v>
      </c>
      <c r="AD65" s="1">
        <f t="shared" si="52"/>
        <v>0.45</v>
      </c>
      <c r="AE65" s="30">
        <f t="shared" si="53"/>
        <v>423.629808279547</v>
      </c>
      <c r="AF65" s="1">
        <f t="shared" si="54"/>
        <v>15994958.505094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27.9098180419355</v>
      </c>
      <c r="E66" s="20">
        <f t="shared" si="55"/>
        <v>27.5891145754839</v>
      </c>
      <c r="F66" s="16" t="s">
        <v>73</v>
      </c>
      <c r="G66" s="13">
        <v>9</v>
      </c>
      <c r="H66" s="18">
        <f t="shared" si="40"/>
        <v>27.9098180419355</v>
      </c>
      <c r="I66" s="18">
        <f t="shared" si="41"/>
        <v>301.059818041936</v>
      </c>
      <c r="J66" s="18">
        <f t="shared" si="42"/>
        <v>0.474652933554917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5.91236284896751</v>
      </c>
      <c r="P66" s="18">
        <f t="shared" si="45"/>
        <v>2.80632037050353</v>
      </c>
      <c r="Q66" s="24">
        <f t="shared" si="46"/>
        <v>1.26284416672659</v>
      </c>
      <c r="R66" s="18">
        <f t="shared" si="47"/>
        <v>1.24320825</v>
      </c>
      <c r="S66" s="25">
        <f t="shared" si="48"/>
        <v>1.01579455149738</v>
      </c>
      <c r="T66" s="3">
        <v>0.27</v>
      </c>
      <c r="U66" s="26">
        <f t="shared" si="49"/>
        <v>0.274264528904292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0.373090755464644</v>
      </c>
      <c r="AC66" s="29">
        <f t="shared" si="51"/>
        <v>10.2321666666667</v>
      </c>
      <c r="AD66" s="1">
        <f t="shared" si="52"/>
        <v>0.45</v>
      </c>
      <c r="AE66" s="30">
        <f t="shared" si="53"/>
        <v>423.629808279547</v>
      </c>
      <c r="AF66" s="1">
        <f t="shared" si="54"/>
        <v>16172181.4287279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26.6143110823333</v>
      </c>
      <c r="E67" s="20">
        <f t="shared" si="55"/>
        <v>27.9098180419355</v>
      </c>
      <c r="F67" s="16" t="s">
        <v>73</v>
      </c>
      <c r="G67" s="13">
        <v>10</v>
      </c>
      <c r="H67" s="18">
        <f t="shared" si="40"/>
        <v>26.6143110823333</v>
      </c>
      <c r="I67" s="18">
        <f t="shared" si="41"/>
        <v>299.764311082333</v>
      </c>
      <c r="J67" s="18">
        <f t="shared" si="42"/>
        <v>0.412737182858573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5.86872747846397</v>
      </c>
      <c r="P67" s="18">
        <f t="shared" si="45"/>
        <v>2.42224204642592</v>
      </c>
      <c r="Q67" s="24">
        <f t="shared" si="46"/>
        <v>1.09000892089166</v>
      </c>
      <c r="R67" s="18">
        <f t="shared" si="47"/>
        <v>1.24320825</v>
      </c>
      <c r="S67" s="25">
        <f t="shared" si="48"/>
        <v>0.876770984178767</v>
      </c>
      <c r="T67" s="3">
        <v>0.27</v>
      </c>
      <c r="U67" s="26">
        <f t="shared" si="49"/>
        <v>0.236728165728267</v>
      </c>
      <c r="V67" s="3">
        <v>229.1</v>
      </c>
      <c r="W67" s="27">
        <v>15.1</v>
      </c>
      <c r="X67" s="27">
        <v>6</v>
      </c>
      <c r="Y67" s="27">
        <v>3</v>
      </c>
      <c r="Z67" s="27">
        <v>7</v>
      </c>
      <c r="AA67" s="3">
        <v>30.2</v>
      </c>
      <c r="AB67" s="2">
        <f t="shared" si="50"/>
        <v>0.361773541967073</v>
      </c>
      <c r="AC67" s="29">
        <f t="shared" si="51"/>
        <v>10.2321666666667</v>
      </c>
      <c r="AD67" s="1">
        <f t="shared" si="52"/>
        <v>0.45</v>
      </c>
      <c r="AE67" s="30">
        <f t="shared" si="53"/>
        <v>423.629808279547</v>
      </c>
      <c r="AF67" s="1">
        <f t="shared" si="54"/>
        <v>15681619.7429461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23.5819818345161</v>
      </c>
      <c r="E68" s="20">
        <f t="shared" si="55"/>
        <v>26.6143110823333</v>
      </c>
      <c r="F68" s="16" t="s">
        <v>73</v>
      </c>
      <c r="G68" s="13">
        <v>11</v>
      </c>
      <c r="H68" s="18">
        <f t="shared" si="40"/>
        <v>23.5819818345161</v>
      </c>
      <c r="I68" s="18">
        <f t="shared" si="41"/>
        <v>296.731981834516</v>
      </c>
      <c r="J68" s="18">
        <f t="shared" si="42"/>
        <v>0.29615412533954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3.27416116043615</v>
      </c>
      <c r="O68" s="18">
        <f t="shared" si="56"/>
        <v>2.9350092716019</v>
      </c>
      <c r="P68" s="18">
        <f t="shared" si="45"/>
        <v>0.869215103694702</v>
      </c>
      <c r="Q68" s="24">
        <f t="shared" si="46"/>
        <v>0.391146796662616</v>
      </c>
      <c r="R68" s="18">
        <f t="shared" si="47"/>
        <v>1.24320825</v>
      </c>
      <c r="S68" s="25">
        <f t="shared" si="48"/>
        <v>0.314626931298611</v>
      </c>
      <c r="T68" s="3">
        <v>0.27</v>
      </c>
      <c r="U68" s="26">
        <f t="shared" si="49"/>
        <v>0.0849492714506249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0.300812205342363</v>
      </c>
      <c r="AC68" s="29">
        <f t="shared" si="51"/>
        <v>10.2321666666667</v>
      </c>
      <c r="AD68" s="1">
        <f t="shared" si="52"/>
        <v>0.45</v>
      </c>
      <c r="AE68" s="30">
        <f t="shared" si="53"/>
        <v>423.629808279547</v>
      </c>
      <c r="AF68" s="1">
        <f t="shared" si="54"/>
        <v>13039158.6752502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20.423019206</v>
      </c>
      <c r="E69" s="20">
        <f t="shared" si="55"/>
        <v>23.5819818345161</v>
      </c>
      <c r="F69" s="16" t="s">
        <v>75</v>
      </c>
      <c r="G69" s="13">
        <v>12</v>
      </c>
      <c r="H69" s="18">
        <f t="shared" si="40"/>
        <v>20.423019206</v>
      </c>
      <c r="I69" s="18">
        <f t="shared" si="41"/>
        <v>293.573019206</v>
      </c>
      <c r="J69" s="18">
        <f t="shared" si="42"/>
        <v>0.208053366313638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4.8284791679072</v>
      </c>
      <c r="P69" s="18">
        <f t="shared" si="45"/>
        <v>1.00458134505837</v>
      </c>
      <c r="Q69" s="24">
        <f t="shared" si="46"/>
        <v>0.452061605276265</v>
      </c>
      <c r="R69" s="18">
        <f t="shared" si="47"/>
        <v>1.24320825</v>
      </c>
      <c r="S69" s="25">
        <f t="shared" si="48"/>
        <v>0.363625004319482</v>
      </c>
      <c r="T69" s="3">
        <v>0.27</v>
      </c>
      <c r="U69" s="26">
        <f t="shared" si="49"/>
        <v>0.09817875116626</v>
      </c>
      <c r="V69" s="3">
        <v>220.1</v>
      </c>
      <c r="W69" s="27">
        <v>12.1</v>
      </c>
      <c r="X69" s="27">
        <v>4.5</v>
      </c>
      <c r="Y69" s="27">
        <v>1.5</v>
      </c>
      <c r="Z69" s="27">
        <v>6.8</v>
      </c>
      <c r="AA69" s="3">
        <v>30.2</v>
      </c>
      <c r="AB69" s="2">
        <f t="shared" si="50"/>
        <v>0.304800893476627</v>
      </c>
      <c r="AC69" s="29">
        <f t="shared" si="51"/>
        <v>10.2321666666667</v>
      </c>
      <c r="AD69" s="1">
        <f t="shared" si="52"/>
        <v>0.45</v>
      </c>
      <c r="AE69" s="30">
        <f t="shared" si="53"/>
        <v>423.629808279547</v>
      </c>
      <c r="AF69" s="1">
        <f t="shared" si="54"/>
        <v>13212054.3775026</v>
      </c>
      <c r="AG69" s="1">
        <f>SUM(AF58:AF69)</f>
        <v>168090534.253386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14.023390955871</v>
      </c>
      <c r="E70" s="20">
        <f t="shared" si="55"/>
        <v>20.423019206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15</v>
      </c>
      <c r="E74" s="16"/>
      <c r="F74" s="16"/>
      <c r="G74" s="13">
        <v>1</v>
      </c>
      <c r="H74" s="18">
        <f t="shared" ref="H74:H85" si="57">E75</f>
        <v>15</v>
      </c>
      <c r="I74" s="18">
        <f t="shared" ref="I74:I85" si="58">H74+273.15</f>
        <v>288.15</v>
      </c>
      <c r="J74" s="18">
        <f t="shared" ref="J74:J85" si="59">EXP(($C$16*(I74-$C$14))/($C$17*I74*$C$14))</f>
        <v>0.11145232763902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0.05809118221201</v>
      </c>
      <c r="Q74" s="24">
        <f t="shared" ref="Q74:Q85" si="63">P74*$B$76</f>
        <v>0.0151037073751226</v>
      </c>
      <c r="R74" s="18">
        <f t="shared" ref="R74:R85" si="64">L74*$B$76</f>
        <v>0.1355172</v>
      </c>
      <c r="S74" s="25">
        <f t="shared" ref="S74:S85" si="65">Q74/R74</f>
        <v>0.11145232763902</v>
      </c>
      <c r="T74" s="3">
        <v>0.01</v>
      </c>
      <c r="U74" s="26">
        <f t="shared" ref="U74:U85" si="66">S74*T74</f>
        <v>0.0011145232763902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0.0110645232763902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0.01</v>
      </c>
      <c r="AX74" s="1">
        <f t="shared" ref="AX74:AX85" si="73">AW74*10000*AV74*0.67*AU74*AT74</f>
        <v>10.0462025321332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13.3189983730323</v>
      </c>
      <c r="E75" s="20">
        <f t="shared" ref="E75:E86" si="74">D74</f>
        <v>15</v>
      </c>
      <c r="F75" s="16" t="s">
        <v>73</v>
      </c>
      <c r="G75" s="13">
        <v>2</v>
      </c>
      <c r="H75" s="18">
        <f t="shared" si="57"/>
        <v>13.3189983730323</v>
      </c>
      <c r="I75" s="18">
        <f t="shared" si="58"/>
        <v>286.468998373032</v>
      </c>
      <c r="J75" s="18">
        <f t="shared" si="59"/>
        <v>0.0914061677270921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0.98434881778799</v>
      </c>
      <c r="P75" s="18">
        <f t="shared" si="62"/>
        <v>0.0899755531406938</v>
      </c>
      <c r="Q75" s="24">
        <f t="shared" si="63"/>
        <v>0.0233936438165804</v>
      </c>
      <c r="R75" s="18">
        <f t="shared" si="64"/>
        <v>0.1355172</v>
      </c>
      <c r="S75" s="25">
        <f t="shared" si="65"/>
        <v>0.172624905300437</v>
      </c>
      <c r="T75" s="3">
        <v>0.01</v>
      </c>
      <c r="U75" s="26">
        <f t="shared" si="66"/>
        <v>0.00172624905300437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0.00721624905300437</v>
      </c>
      <c r="AU75" s="29">
        <f t="shared" si="70"/>
        <v>52.122</v>
      </c>
      <c r="AV75" s="1">
        <f t="shared" si="71"/>
        <v>0.26</v>
      </c>
      <c r="AW75" s="2">
        <f t="shared" si="72"/>
        <v>0.01</v>
      </c>
      <c r="AX75" s="1">
        <f t="shared" si="73"/>
        <v>6.55210330331089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15.8309566926786</v>
      </c>
      <c r="E76" s="20">
        <f t="shared" si="74"/>
        <v>13.3189983730323</v>
      </c>
      <c r="F76" s="16" t="s">
        <v>73</v>
      </c>
      <c r="G76" s="13">
        <v>3</v>
      </c>
      <c r="H76" s="18">
        <f t="shared" si="57"/>
        <v>15.8309566926786</v>
      </c>
      <c r="I76" s="18">
        <f t="shared" si="58"/>
        <v>288.980956692679</v>
      </c>
      <c r="J76" s="18">
        <f t="shared" si="59"/>
        <v>0.122825070334001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1.4155932646473</v>
      </c>
      <c r="P76" s="18">
        <f t="shared" si="62"/>
        <v>0.173870342294642</v>
      </c>
      <c r="Q76" s="24">
        <f t="shared" si="63"/>
        <v>0.045206288996607</v>
      </c>
      <c r="R76" s="18">
        <f t="shared" si="64"/>
        <v>0.1355172</v>
      </c>
      <c r="S76" s="25">
        <f t="shared" si="65"/>
        <v>0.333583404885926</v>
      </c>
      <c r="T76" s="3">
        <v>0.01</v>
      </c>
      <c r="U76" s="26">
        <f t="shared" si="66"/>
        <v>0.00333583404885926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0.005</v>
      </c>
      <c r="AF76" s="3">
        <v>0.49</v>
      </c>
      <c r="AG76" s="26">
        <f t="shared" si="67"/>
        <v>0.00245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0.015</v>
      </c>
      <c r="AR76" s="3">
        <v>0.5</v>
      </c>
      <c r="AS76" s="3">
        <f t="shared" si="68"/>
        <v>0.0075</v>
      </c>
      <c r="AT76" s="2">
        <f t="shared" si="69"/>
        <v>0.0132858340488593</v>
      </c>
      <c r="AU76" s="29">
        <f t="shared" si="70"/>
        <v>52.122</v>
      </c>
      <c r="AV76" s="1">
        <f t="shared" si="71"/>
        <v>0.26</v>
      </c>
      <c r="AW76" s="2">
        <f t="shared" si="72"/>
        <v>0.01</v>
      </c>
      <c r="AX76" s="1">
        <f t="shared" si="73"/>
        <v>12.0630755007727</v>
      </c>
    </row>
    <row r="77" s="1" customFormat="1" spans="1:50">
      <c r="A77" s="13"/>
      <c r="B77" s="13"/>
      <c r="C77" s="16">
        <v>3</v>
      </c>
      <c r="D77" s="19">
        <v>18.1675263506452</v>
      </c>
      <c r="E77" s="20">
        <f t="shared" si="74"/>
        <v>15.8309566926786</v>
      </c>
      <c r="F77" s="16" t="s">
        <v>73</v>
      </c>
      <c r="G77" s="13">
        <v>4</v>
      </c>
      <c r="H77" s="18">
        <f t="shared" si="57"/>
        <v>18.1675263506452</v>
      </c>
      <c r="I77" s="18">
        <f t="shared" si="58"/>
        <v>291.317526350645</v>
      </c>
      <c r="J77" s="18">
        <f t="shared" si="59"/>
        <v>0.160935999577321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1.76294292235265</v>
      </c>
      <c r="P77" s="18">
        <f t="shared" si="62"/>
        <v>0.283720981406588</v>
      </c>
      <c r="Q77" s="24">
        <f t="shared" si="63"/>
        <v>0.0737674551657128</v>
      </c>
      <c r="R77" s="18">
        <f t="shared" si="64"/>
        <v>0.1355172</v>
      </c>
      <c r="S77" s="25">
        <f t="shared" si="65"/>
        <v>0.54434016616129</v>
      </c>
      <c r="T77" s="3">
        <v>0.01</v>
      </c>
      <c r="U77" s="26">
        <f t="shared" si="66"/>
        <v>0.0054434016616129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0.005</v>
      </c>
      <c r="AF77" s="3">
        <v>0.49</v>
      </c>
      <c r="AG77" s="26">
        <f t="shared" si="67"/>
        <v>0.00245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0.0153934016616129</v>
      </c>
      <c r="AU77" s="29">
        <f t="shared" si="70"/>
        <v>52.122</v>
      </c>
      <c r="AV77" s="1">
        <f t="shared" si="71"/>
        <v>0.26</v>
      </c>
      <c r="AW77" s="2">
        <f t="shared" si="72"/>
        <v>0.01</v>
      </c>
      <c r="AX77" s="1">
        <f t="shared" si="73"/>
        <v>13.9766736341028</v>
      </c>
    </row>
    <row r="78" s="1" customFormat="1" spans="1:50">
      <c r="A78" s="13"/>
      <c r="B78" s="13"/>
      <c r="C78" s="16">
        <v>4</v>
      </c>
      <c r="D78" s="19">
        <v>21.931439761</v>
      </c>
      <c r="E78" s="20">
        <f t="shared" si="74"/>
        <v>18.1675263506452</v>
      </c>
      <c r="F78" s="16" t="s">
        <v>73</v>
      </c>
      <c r="G78" s="13">
        <v>5</v>
      </c>
      <c r="H78" s="18">
        <f t="shared" si="57"/>
        <v>21.931439761</v>
      </c>
      <c r="I78" s="18">
        <f t="shared" si="58"/>
        <v>295.081439761</v>
      </c>
      <c r="J78" s="18">
        <f t="shared" si="59"/>
        <v>0.246494020730891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1.40526084389876</v>
      </c>
      <c r="O78" s="18">
        <f t="shared" si="75"/>
        <v>0.595181097047303</v>
      </c>
      <c r="P78" s="18">
        <f t="shared" si="62"/>
        <v>0.146708581674212</v>
      </c>
      <c r="Q78" s="24">
        <f t="shared" si="63"/>
        <v>0.0381442312352952</v>
      </c>
      <c r="R78" s="18">
        <f t="shared" si="64"/>
        <v>0.1355172</v>
      </c>
      <c r="S78" s="25">
        <f t="shared" si="65"/>
        <v>0.281471512363709</v>
      </c>
      <c r="T78" s="3">
        <v>0.01</v>
      </c>
      <c r="U78" s="26">
        <f t="shared" si="66"/>
        <v>0.00281471512363709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0.0127647151236371</v>
      </c>
      <c r="AU78" s="29">
        <f t="shared" si="70"/>
        <v>52.122</v>
      </c>
      <c r="AV78" s="1">
        <f t="shared" si="71"/>
        <v>0.26</v>
      </c>
      <c r="AW78" s="2">
        <f t="shared" si="72"/>
        <v>0.01</v>
      </c>
      <c r="AX78" s="1">
        <f t="shared" si="73"/>
        <v>11.5899176307648</v>
      </c>
    </row>
    <row r="79" s="1" customFormat="1" spans="1:50">
      <c r="A79" s="13"/>
      <c r="B79" s="13"/>
      <c r="C79" s="16">
        <v>5</v>
      </c>
      <c r="D79" s="19">
        <v>25.6305497348387</v>
      </c>
      <c r="E79" s="20">
        <f t="shared" si="74"/>
        <v>21.931439761</v>
      </c>
      <c r="F79" s="16" t="s">
        <v>75</v>
      </c>
      <c r="G79" s="13">
        <v>6</v>
      </c>
      <c r="H79" s="18">
        <f t="shared" si="57"/>
        <v>25.6305497348387</v>
      </c>
      <c r="I79" s="18">
        <f t="shared" si="58"/>
        <v>298.780549734839</v>
      </c>
      <c r="J79" s="18">
        <f t="shared" si="59"/>
        <v>0.370874184783015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0.969692515373091</v>
      </c>
      <c r="P79" s="18">
        <f t="shared" si="62"/>
        <v>0.359633921129186</v>
      </c>
      <c r="Q79" s="24">
        <f t="shared" si="63"/>
        <v>0.0935048194935884</v>
      </c>
      <c r="R79" s="18">
        <f t="shared" si="64"/>
        <v>0.1355172</v>
      </c>
      <c r="S79" s="25">
        <f t="shared" si="65"/>
        <v>0.689984883790312</v>
      </c>
      <c r="T79" s="3">
        <v>0.01</v>
      </c>
      <c r="U79" s="26">
        <f t="shared" si="66"/>
        <v>0.00689984883790312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0.01</v>
      </c>
      <c r="AF79" s="3">
        <v>0.49</v>
      </c>
      <c r="AG79" s="26">
        <f t="shared" si="67"/>
        <v>0.0049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0.02</v>
      </c>
      <c r="AR79" s="3">
        <v>0.5</v>
      </c>
      <c r="AS79" s="3">
        <f t="shared" si="68"/>
        <v>0.01</v>
      </c>
      <c r="AT79" s="2">
        <f t="shared" si="69"/>
        <v>0.0217998488379031</v>
      </c>
      <c r="AU79" s="29">
        <f t="shared" si="70"/>
        <v>52.122</v>
      </c>
      <c r="AV79" s="1">
        <f t="shared" si="71"/>
        <v>0.26</v>
      </c>
      <c r="AW79" s="2">
        <f t="shared" si="72"/>
        <v>0.01</v>
      </c>
      <c r="AX79" s="1">
        <f t="shared" si="73"/>
        <v>19.7935049820704</v>
      </c>
    </row>
    <row r="80" s="1" customFormat="1" spans="1:50">
      <c r="A80" s="13"/>
      <c r="B80" s="13"/>
      <c r="C80" s="16">
        <v>6</v>
      </c>
      <c r="D80" s="19">
        <v>28.2175249646667</v>
      </c>
      <c r="E80" s="20">
        <f t="shared" si="74"/>
        <v>25.6305497348387</v>
      </c>
      <c r="F80" s="16" t="s">
        <v>73</v>
      </c>
      <c r="G80" s="13">
        <v>7</v>
      </c>
      <c r="H80" s="18">
        <f t="shared" si="57"/>
        <v>28.2175249646667</v>
      </c>
      <c r="I80" s="18">
        <f t="shared" si="58"/>
        <v>301.367524964667</v>
      </c>
      <c r="J80" s="18">
        <f t="shared" si="59"/>
        <v>0.490588603638169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1.1312785942439</v>
      </c>
      <c r="P80" s="18">
        <f t="shared" si="62"/>
        <v>0.554992385875868</v>
      </c>
      <c r="Q80" s="24">
        <f t="shared" si="63"/>
        <v>0.144298020327726</v>
      </c>
      <c r="R80" s="18">
        <f t="shared" si="64"/>
        <v>0.1355172</v>
      </c>
      <c r="S80" s="25">
        <f t="shared" si="65"/>
        <v>1.06479487716486</v>
      </c>
      <c r="T80" s="3">
        <v>0.01</v>
      </c>
      <c r="U80" s="26">
        <f t="shared" si="66"/>
        <v>0.0106479487716486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0.0255479487716486</v>
      </c>
      <c r="AU80" s="29">
        <f t="shared" si="70"/>
        <v>52.122</v>
      </c>
      <c r="AV80" s="1">
        <f t="shared" si="71"/>
        <v>0.26</v>
      </c>
      <c r="AW80" s="2">
        <f t="shared" si="72"/>
        <v>0.01</v>
      </c>
      <c r="AX80" s="1">
        <f t="shared" si="73"/>
        <v>23.1966494379576</v>
      </c>
    </row>
    <row r="81" s="1" customFormat="1" spans="1:50">
      <c r="A81" s="13"/>
      <c r="B81" s="13"/>
      <c r="C81" s="16">
        <v>7</v>
      </c>
      <c r="D81" s="19">
        <v>27.5891145754839</v>
      </c>
      <c r="E81" s="20">
        <f t="shared" si="74"/>
        <v>28.2175249646667</v>
      </c>
      <c r="F81" s="16" t="s">
        <v>73</v>
      </c>
      <c r="G81" s="13">
        <v>8</v>
      </c>
      <c r="H81" s="18">
        <f t="shared" si="57"/>
        <v>27.5891145754839</v>
      </c>
      <c r="I81" s="18">
        <f t="shared" si="58"/>
        <v>300.739114575484</v>
      </c>
      <c r="J81" s="18">
        <f t="shared" si="59"/>
        <v>0.458561850500862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1.09750620836804</v>
      </c>
      <c r="P81" s="18">
        <f t="shared" si="62"/>
        <v>0.503274477845432</v>
      </c>
      <c r="Q81" s="24">
        <f t="shared" si="63"/>
        <v>0.130851364239812</v>
      </c>
      <c r="R81" s="18">
        <f t="shared" si="64"/>
        <v>0.1355172</v>
      </c>
      <c r="S81" s="25">
        <f t="shared" si="65"/>
        <v>0.965570158177797</v>
      </c>
      <c r="T81" s="3">
        <v>0.01</v>
      </c>
      <c r="U81" s="26">
        <f t="shared" si="66"/>
        <v>0.00965570158177797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0.024555701581778</v>
      </c>
      <c r="AU81" s="29">
        <f t="shared" si="70"/>
        <v>52.122</v>
      </c>
      <c r="AV81" s="1">
        <f t="shared" si="71"/>
        <v>0.26</v>
      </c>
      <c r="AW81" s="2">
        <f t="shared" si="72"/>
        <v>0.01</v>
      </c>
      <c r="AX81" s="1">
        <f t="shared" si="73"/>
        <v>22.2957234800674</v>
      </c>
    </row>
    <row r="82" s="1" customFormat="1" spans="1:50">
      <c r="A82" s="13"/>
      <c r="B82" s="13"/>
      <c r="C82" s="16">
        <v>8</v>
      </c>
      <c r="D82" s="19">
        <v>27.9098180419355</v>
      </c>
      <c r="E82" s="20">
        <f t="shared" si="74"/>
        <v>27.5891145754839</v>
      </c>
      <c r="F82" s="16" t="s">
        <v>73</v>
      </c>
      <c r="G82" s="13">
        <v>9</v>
      </c>
      <c r="H82" s="18">
        <f t="shared" si="57"/>
        <v>27.9098180419355</v>
      </c>
      <c r="I82" s="18">
        <f t="shared" si="58"/>
        <v>301.059818041936</v>
      </c>
      <c r="J82" s="18">
        <f t="shared" si="59"/>
        <v>0.474652933554917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1.11545173052261</v>
      </c>
      <c r="P82" s="18">
        <f t="shared" si="62"/>
        <v>0.529452436131463</v>
      </c>
      <c r="Q82" s="24">
        <f t="shared" si="63"/>
        <v>0.13765763339418</v>
      </c>
      <c r="R82" s="18">
        <f t="shared" si="64"/>
        <v>0.1355172</v>
      </c>
      <c r="S82" s="25">
        <f t="shared" si="65"/>
        <v>1.01579455149738</v>
      </c>
      <c r="T82" s="3">
        <v>0.01</v>
      </c>
      <c r="U82" s="26">
        <f t="shared" si="66"/>
        <v>0.0101579455149738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0.0250579455149738</v>
      </c>
      <c r="AU82" s="29">
        <f t="shared" si="70"/>
        <v>52.122</v>
      </c>
      <c r="AV82" s="1">
        <f t="shared" si="71"/>
        <v>0.26</v>
      </c>
      <c r="AW82" s="2">
        <f t="shared" si="72"/>
        <v>0.01</v>
      </c>
      <c r="AX82" s="1">
        <f t="shared" si="73"/>
        <v>22.7517435134101</v>
      </c>
    </row>
    <row r="83" s="1" customFormat="1" spans="1:50">
      <c r="A83" s="13"/>
      <c r="B83" s="13"/>
      <c r="C83" s="16">
        <v>9</v>
      </c>
      <c r="D83" s="19">
        <v>26.6143110823333</v>
      </c>
      <c r="E83" s="20">
        <f t="shared" si="74"/>
        <v>27.9098180419355</v>
      </c>
      <c r="F83" s="16" t="s">
        <v>73</v>
      </c>
      <c r="G83" s="13">
        <v>10</v>
      </c>
      <c r="H83" s="18">
        <f t="shared" si="57"/>
        <v>26.6143110823333</v>
      </c>
      <c r="I83" s="18">
        <f t="shared" si="58"/>
        <v>299.764311082333</v>
      </c>
      <c r="J83" s="18">
        <f t="shared" si="59"/>
        <v>0.412737182858573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1.10721929439114</v>
      </c>
      <c r="P83" s="18">
        <f t="shared" si="62"/>
        <v>0.456990572373657</v>
      </c>
      <c r="Q83" s="24">
        <f t="shared" si="63"/>
        <v>0.118817548817151</v>
      </c>
      <c r="R83" s="18">
        <f t="shared" si="64"/>
        <v>0.1355172</v>
      </c>
      <c r="S83" s="25">
        <f t="shared" si="65"/>
        <v>0.876770984178767</v>
      </c>
      <c r="T83" s="3">
        <v>0.01</v>
      </c>
      <c r="U83" s="26">
        <f t="shared" si="66"/>
        <v>0.00876770984178767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0.01</v>
      </c>
      <c r="AF83" s="3">
        <v>0.49</v>
      </c>
      <c r="AG83" s="26">
        <f t="shared" si="67"/>
        <v>0.0049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0.02</v>
      </c>
      <c r="AR83" s="3">
        <v>0.5</v>
      </c>
      <c r="AS83" s="3">
        <f t="shared" si="68"/>
        <v>0.01</v>
      </c>
      <c r="AT83" s="2">
        <f t="shared" si="69"/>
        <v>0.0236677098417877</v>
      </c>
      <c r="AU83" s="29">
        <f t="shared" si="70"/>
        <v>52.122</v>
      </c>
      <c r="AV83" s="1">
        <f t="shared" si="71"/>
        <v>0.26</v>
      </c>
      <c r="AW83" s="2">
        <f t="shared" si="72"/>
        <v>0.01</v>
      </c>
      <c r="AX83" s="1">
        <f t="shared" si="73"/>
        <v>21.4894578467491</v>
      </c>
    </row>
    <row r="84" s="1" customFormat="1" spans="1:50">
      <c r="A84" s="13"/>
      <c r="B84" s="13"/>
      <c r="C84" s="16">
        <v>10</v>
      </c>
      <c r="D84" s="19">
        <v>23.5819818345161</v>
      </c>
      <c r="E84" s="20">
        <f t="shared" si="74"/>
        <v>26.6143110823333</v>
      </c>
      <c r="F84" s="16" t="s">
        <v>73</v>
      </c>
      <c r="G84" s="13">
        <v>11</v>
      </c>
      <c r="H84" s="18">
        <f t="shared" si="57"/>
        <v>23.5819818345161</v>
      </c>
      <c r="I84" s="18">
        <f t="shared" si="58"/>
        <v>296.731981834516</v>
      </c>
      <c r="J84" s="18">
        <f t="shared" si="59"/>
        <v>0.29615412533954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0.617717285916611</v>
      </c>
      <c r="O84" s="18">
        <f t="shared" si="75"/>
        <v>0.553731436100874</v>
      </c>
      <c r="P84" s="18">
        <f t="shared" si="62"/>
        <v>0.163989849131462</v>
      </c>
      <c r="Q84" s="24">
        <f t="shared" si="63"/>
        <v>0.0426373607741801</v>
      </c>
      <c r="R84" s="18">
        <f t="shared" si="64"/>
        <v>0.1355172</v>
      </c>
      <c r="S84" s="25">
        <f t="shared" si="65"/>
        <v>0.314626931298611</v>
      </c>
      <c r="T84" s="3">
        <v>0.01</v>
      </c>
      <c r="U84" s="26">
        <f t="shared" si="66"/>
        <v>0.00314626931298611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0.0130962693129861</v>
      </c>
      <c r="AU84" s="29">
        <f t="shared" si="70"/>
        <v>52.122</v>
      </c>
      <c r="AV84" s="1">
        <f t="shared" si="71"/>
        <v>0.26</v>
      </c>
      <c r="AW84" s="2">
        <f t="shared" si="72"/>
        <v>0.01</v>
      </c>
      <c r="AX84" s="1">
        <f t="shared" si="73"/>
        <v>11.8909573098701</v>
      </c>
    </row>
    <row r="85" s="1" customFormat="1" spans="1:51">
      <c r="A85" s="13"/>
      <c r="B85" s="13"/>
      <c r="C85" s="16">
        <v>11</v>
      </c>
      <c r="D85" s="19">
        <v>20.423019206</v>
      </c>
      <c r="E85" s="20">
        <f t="shared" si="74"/>
        <v>23.5819818345161</v>
      </c>
      <c r="F85" s="16" t="s">
        <v>75</v>
      </c>
      <c r="G85" s="13">
        <v>12</v>
      </c>
      <c r="H85" s="18">
        <f t="shared" si="57"/>
        <v>20.423019206</v>
      </c>
      <c r="I85" s="18">
        <f t="shared" si="58"/>
        <v>293.573019206</v>
      </c>
      <c r="J85" s="18">
        <f t="shared" si="59"/>
        <v>0.208053366313638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0.910961586969413</v>
      </c>
      <c r="P85" s="18">
        <f t="shared" si="62"/>
        <v>0.1895286247514</v>
      </c>
      <c r="Q85" s="24">
        <f t="shared" si="63"/>
        <v>0.049277442435364</v>
      </c>
      <c r="R85" s="18">
        <f t="shared" si="64"/>
        <v>0.1355172</v>
      </c>
      <c r="S85" s="25">
        <f t="shared" si="65"/>
        <v>0.363625004319482</v>
      </c>
      <c r="T85" s="3">
        <v>0.01</v>
      </c>
      <c r="U85" s="26">
        <f t="shared" si="66"/>
        <v>0.00363625004319482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0.015</v>
      </c>
      <c r="AR85" s="3">
        <v>0.5</v>
      </c>
      <c r="AS85" s="3">
        <f t="shared" si="68"/>
        <v>0.0075</v>
      </c>
      <c r="AT85" s="2">
        <f t="shared" si="69"/>
        <v>0.0135862500431948</v>
      </c>
      <c r="AU85" s="29">
        <f t="shared" si="70"/>
        <v>52.122</v>
      </c>
      <c r="AV85" s="1">
        <f t="shared" si="71"/>
        <v>0.26</v>
      </c>
      <c r="AW85" s="2">
        <f t="shared" si="72"/>
        <v>0.01</v>
      </c>
      <c r="AX85" s="1">
        <f t="shared" si="73"/>
        <v>12.3358427811694</v>
      </c>
      <c r="AY85" s="1">
        <f>SUM(AX74:AX85)</f>
        <v>187.981851952378</v>
      </c>
    </row>
    <row r="86" s="1" customFormat="1" spans="1:46">
      <c r="A86" s="13"/>
      <c r="B86" s="13"/>
      <c r="C86" s="16">
        <v>12</v>
      </c>
      <c r="D86" s="19">
        <v>14.023390955871</v>
      </c>
      <c r="E86" s="20">
        <f t="shared" si="74"/>
        <v>20.423019206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15</v>
      </c>
      <c r="E90" s="16"/>
      <c r="F90" s="16"/>
      <c r="G90" s="13">
        <v>1</v>
      </c>
      <c r="H90" s="18">
        <f t="shared" ref="H90:H101" si="76">E91</f>
        <v>15</v>
      </c>
      <c r="I90" s="18">
        <f t="shared" ref="I90:I101" si="77">H90+273.15</f>
        <v>288.15</v>
      </c>
      <c r="J90" s="18">
        <f t="shared" ref="J90:J101" si="78">EXP(($C$16*(I90-$C$14))/($C$17*I90*$C$14))</f>
        <v>0.11145232763902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0.031730477678829</v>
      </c>
      <c r="Q90" s="24">
        <f t="shared" ref="Q90:Q101" si="82">P90*$B$76</f>
        <v>0.00824992419649554</v>
      </c>
      <c r="R90" s="18">
        <f t="shared" ref="R90:R101" si="83">L90*$B$76</f>
        <v>0.074022</v>
      </c>
      <c r="S90" s="25">
        <f t="shared" ref="S90:S101" si="84">Q90/R90</f>
        <v>0.11145232763902</v>
      </c>
      <c r="T90" s="3">
        <v>0.01</v>
      </c>
      <c r="U90" s="26">
        <f t="shared" ref="U90:U101" si="85">S90*T90</f>
        <v>0.0011145232763902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0.0110645232763902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13.3189983730323</v>
      </c>
      <c r="E91" s="20">
        <f t="shared" ref="E91:E102" si="95">D90</f>
        <v>15</v>
      </c>
      <c r="F91" s="16" t="s">
        <v>73</v>
      </c>
      <c r="G91" s="13">
        <v>2</v>
      </c>
      <c r="H91" s="18">
        <f t="shared" si="76"/>
        <v>13.3189983730323</v>
      </c>
      <c r="I91" s="18">
        <f t="shared" si="77"/>
        <v>286.468998373032</v>
      </c>
      <c r="J91" s="18">
        <f t="shared" si="78"/>
        <v>0.0914061677270921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0.537669522321171</v>
      </c>
      <c r="P91" s="18">
        <f t="shared" si="81"/>
        <v>0.0491463105390345</v>
      </c>
      <c r="Q91" s="24">
        <f t="shared" si="82"/>
        <v>0.012778040740149</v>
      </c>
      <c r="R91" s="18">
        <f t="shared" si="83"/>
        <v>0.074022</v>
      </c>
      <c r="S91" s="25">
        <f t="shared" si="84"/>
        <v>0.172624905300437</v>
      </c>
      <c r="T91" s="3">
        <v>0.01</v>
      </c>
      <c r="U91" s="26">
        <f t="shared" si="85"/>
        <v>0.00172624905300437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0.00721624905300437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15.8309566926786</v>
      </c>
      <c r="E92" s="20">
        <f t="shared" si="95"/>
        <v>13.3189983730323</v>
      </c>
      <c r="F92" s="16" t="s">
        <v>73</v>
      </c>
      <c r="G92" s="13">
        <v>3</v>
      </c>
      <c r="H92" s="18">
        <f t="shared" si="76"/>
        <v>15.8309566926786</v>
      </c>
      <c r="I92" s="18">
        <f t="shared" si="77"/>
        <v>288.980956692679</v>
      </c>
      <c r="J92" s="18">
        <f t="shared" si="78"/>
        <v>0.122825070334001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0.773223211782137</v>
      </c>
      <c r="P92" s="18">
        <f t="shared" si="81"/>
        <v>0.0949711953710231</v>
      </c>
      <c r="Q92" s="24">
        <f t="shared" si="82"/>
        <v>0.024692510796466</v>
      </c>
      <c r="R92" s="18">
        <f t="shared" si="83"/>
        <v>0.074022</v>
      </c>
      <c r="S92" s="25">
        <f t="shared" si="84"/>
        <v>0.333583404885926</v>
      </c>
      <c r="T92" s="3">
        <v>0.01</v>
      </c>
      <c r="U92" s="26">
        <f t="shared" si="85"/>
        <v>0.00333583404885926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0.005</v>
      </c>
      <c r="AF92" s="3">
        <v>0.49</v>
      </c>
      <c r="AG92" s="26">
        <f t="shared" si="86"/>
        <v>0.00245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0.015</v>
      </c>
      <c r="AR92" s="3">
        <v>0.5</v>
      </c>
      <c r="AS92" s="3">
        <f t="shared" si="87"/>
        <v>0.0075</v>
      </c>
      <c r="AT92" s="2">
        <f t="shared" si="88"/>
        <v>0.0132858340488593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18.1675263506452</v>
      </c>
      <c r="E93" s="20">
        <f t="shared" si="95"/>
        <v>15.8309566926786</v>
      </c>
      <c r="F93" s="16" t="s">
        <v>73</v>
      </c>
      <c r="G93" s="13">
        <v>4</v>
      </c>
      <c r="H93" s="18">
        <f t="shared" si="76"/>
        <v>18.1675263506452</v>
      </c>
      <c r="I93" s="18">
        <f t="shared" si="77"/>
        <v>291.317526350645</v>
      </c>
      <c r="J93" s="18">
        <f t="shared" si="78"/>
        <v>0.160935999577321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0.962952016411114</v>
      </c>
      <c r="P93" s="18">
        <f t="shared" si="81"/>
        <v>0.154973645306119</v>
      </c>
      <c r="Q93" s="24">
        <f t="shared" si="82"/>
        <v>0.040293147779591</v>
      </c>
      <c r="R93" s="18">
        <f t="shared" si="83"/>
        <v>0.074022</v>
      </c>
      <c r="S93" s="25">
        <f t="shared" si="84"/>
        <v>0.54434016616129</v>
      </c>
      <c r="T93" s="3">
        <v>0.01</v>
      </c>
      <c r="U93" s="26">
        <f t="shared" si="85"/>
        <v>0.0054434016616129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0.0153934016616129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21.931439761</v>
      </c>
      <c r="E94" s="20">
        <f t="shared" si="95"/>
        <v>18.1675263506452</v>
      </c>
      <c r="F94" s="16" t="s">
        <v>73</v>
      </c>
      <c r="G94" s="13">
        <v>5</v>
      </c>
      <c r="H94" s="18">
        <f t="shared" si="76"/>
        <v>21.931439761</v>
      </c>
      <c r="I94" s="18">
        <f t="shared" si="77"/>
        <v>295.081439761</v>
      </c>
      <c r="J94" s="18">
        <f t="shared" si="78"/>
        <v>0.246494020730891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0.767579452549745</v>
      </c>
      <c r="O94" s="18">
        <f t="shared" si="96"/>
        <v>0.32509891855525</v>
      </c>
      <c r="P94" s="18">
        <f t="shared" si="81"/>
        <v>0.0801349395699479</v>
      </c>
      <c r="Q94" s="24">
        <f t="shared" si="82"/>
        <v>0.0208350842881865</v>
      </c>
      <c r="R94" s="18">
        <f t="shared" si="83"/>
        <v>0.074022</v>
      </c>
      <c r="S94" s="25">
        <f t="shared" si="84"/>
        <v>0.281471512363709</v>
      </c>
      <c r="T94" s="3">
        <v>0.01</v>
      </c>
      <c r="U94" s="26">
        <f t="shared" si="85"/>
        <v>0.00281471512363709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0.0127647151236371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25.6305497348387</v>
      </c>
      <c r="E95" s="20">
        <f t="shared" si="95"/>
        <v>21.931439761</v>
      </c>
      <c r="F95" s="16" t="s">
        <v>75</v>
      </c>
      <c r="G95" s="13">
        <v>6</v>
      </c>
      <c r="H95" s="18">
        <f t="shared" si="76"/>
        <v>25.6305497348387</v>
      </c>
      <c r="I95" s="18">
        <f t="shared" si="77"/>
        <v>298.780549734839</v>
      </c>
      <c r="J95" s="18">
        <f t="shared" si="78"/>
        <v>0.370874184783015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0.529663978985302</v>
      </c>
      <c r="P95" s="18">
        <f t="shared" si="81"/>
        <v>0.196438696415102</v>
      </c>
      <c r="Q95" s="24">
        <f t="shared" si="82"/>
        <v>0.0510740610679264</v>
      </c>
      <c r="R95" s="18">
        <f t="shared" si="83"/>
        <v>0.074022</v>
      </c>
      <c r="S95" s="25">
        <f t="shared" si="84"/>
        <v>0.689984883790312</v>
      </c>
      <c r="T95" s="3">
        <v>0.01</v>
      </c>
      <c r="U95" s="26">
        <f t="shared" si="85"/>
        <v>0.00689984883790312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0.01</v>
      </c>
      <c r="AF95" s="3">
        <v>0.49</v>
      </c>
      <c r="AG95" s="26">
        <f t="shared" si="86"/>
        <v>0.0049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0.02</v>
      </c>
      <c r="AR95" s="3">
        <v>0.5</v>
      </c>
      <c r="AS95" s="3">
        <f t="shared" si="87"/>
        <v>0.01</v>
      </c>
      <c r="AT95" s="2">
        <f t="shared" si="88"/>
        <v>0.0217998488379031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28.2175249646667</v>
      </c>
      <c r="E96" s="20">
        <f t="shared" si="95"/>
        <v>25.6305497348387</v>
      </c>
      <c r="F96" s="16" t="s">
        <v>73</v>
      </c>
      <c r="G96" s="13">
        <v>7</v>
      </c>
      <c r="H96" s="18">
        <f t="shared" si="76"/>
        <v>28.2175249646667</v>
      </c>
      <c r="I96" s="18">
        <f t="shared" si="77"/>
        <v>301.367524964667</v>
      </c>
      <c r="J96" s="18">
        <f t="shared" si="78"/>
        <v>0.490588603638169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0.6179252825702</v>
      </c>
      <c r="P96" s="18">
        <f t="shared" si="81"/>
        <v>0.303147101528835</v>
      </c>
      <c r="Q96" s="24">
        <f t="shared" si="82"/>
        <v>0.0788182463974972</v>
      </c>
      <c r="R96" s="18">
        <f t="shared" si="83"/>
        <v>0.074022</v>
      </c>
      <c r="S96" s="25">
        <f t="shared" si="84"/>
        <v>1.06479487716486</v>
      </c>
      <c r="T96" s="3">
        <v>0.01</v>
      </c>
      <c r="U96" s="26">
        <f t="shared" si="85"/>
        <v>0.0106479487716486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0.0255479487716486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27.5891145754839</v>
      </c>
      <c r="E97" s="20">
        <f t="shared" si="95"/>
        <v>28.2175249646667</v>
      </c>
      <c r="F97" s="16" t="s">
        <v>73</v>
      </c>
      <c r="G97" s="13">
        <v>8</v>
      </c>
      <c r="H97" s="18">
        <f t="shared" si="76"/>
        <v>27.5891145754839</v>
      </c>
      <c r="I97" s="18">
        <f t="shared" si="77"/>
        <v>300.739114575484</v>
      </c>
      <c r="J97" s="18">
        <f t="shared" si="78"/>
        <v>0.458561850500862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0.599478181041365</v>
      </c>
      <c r="P97" s="18">
        <f t="shared" si="81"/>
        <v>0.274897824033219</v>
      </c>
      <c r="Q97" s="24">
        <f t="shared" si="82"/>
        <v>0.0714734342486369</v>
      </c>
      <c r="R97" s="18">
        <f t="shared" si="83"/>
        <v>0.074022</v>
      </c>
      <c r="S97" s="25">
        <f t="shared" si="84"/>
        <v>0.965570158177797</v>
      </c>
      <c r="T97" s="3">
        <v>0.01</v>
      </c>
      <c r="U97" s="26">
        <f t="shared" si="85"/>
        <v>0.00965570158177797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0.024555701581778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27.9098180419355</v>
      </c>
      <c r="E98" s="20">
        <f t="shared" si="95"/>
        <v>27.5891145754839</v>
      </c>
      <c r="F98" s="16" t="s">
        <v>73</v>
      </c>
      <c r="G98" s="13">
        <v>9</v>
      </c>
      <c r="H98" s="18">
        <f t="shared" si="76"/>
        <v>27.9098180419355</v>
      </c>
      <c r="I98" s="18">
        <f t="shared" si="77"/>
        <v>301.059818041936</v>
      </c>
      <c r="J98" s="18">
        <f t="shared" si="78"/>
        <v>0.474652933554917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0.609280357008146</v>
      </c>
      <c r="P98" s="18">
        <f t="shared" si="81"/>
        <v>0.289196708811303</v>
      </c>
      <c r="Q98" s="24">
        <f t="shared" si="82"/>
        <v>0.0751911442909389</v>
      </c>
      <c r="R98" s="18">
        <f t="shared" si="83"/>
        <v>0.074022</v>
      </c>
      <c r="S98" s="25">
        <f t="shared" si="84"/>
        <v>1.01579455149738</v>
      </c>
      <c r="T98" s="3">
        <v>0.01</v>
      </c>
      <c r="U98" s="26">
        <f t="shared" si="85"/>
        <v>0.0101579455149738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0.0250579455149738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26.6143110823333</v>
      </c>
      <c r="E99" s="20">
        <f t="shared" si="95"/>
        <v>27.9098180419355</v>
      </c>
      <c r="F99" s="16" t="s">
        <v>73</v>
      </c>
      <c r="G99" s="13">
        <v>10</v>
      </c>
      <c r="H99" s="18">
        <f t="shared" si="76"/>
        <v>26.6143110823333</v>
      </c>
      <c r="I99" s="18">
        <f t="shared" si="77"/>
        <v>299.764311082333</v>
      </c>
      <c r="J99" s="18">
        <f t="shared" si="78"/>
        <v>0.412737182858573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0.604783648196842</v>
      </c>
      <c r="P99" s="18">
        <f t="shared" si="81"/>
        <v>0.249616699195695</v>
      </c>
      <c r="Q99" s="24">
        <f t="shared" si="82"/>
        <v>0.0649003417908807</v>
      </c>
      <c r="R99" s="18">
        <f t="shared" si="83"/>
        <v>0.074022</v>
      </c>
      <c r="S99" s="25">
        <f t="shared" si="84"/>
        <v>0.876770984178767</v>
      </c>
      <c r="T99" s="3">
        <v>0.01</v>
      </c>
      <c r="U99" s="26">
        <f t="shared" si="85"/>
        <v>0.00876770984178767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0.01</v>
      </c>
      <c r="AF99" s="3">
        <v>0.49</v>
      </c>
      <c r="AG99" s="26">
        <f t="shared" si="86"/>
        <v>0.0049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0.02</v>
      </c>
      <c r="AR99" s="3">
        <v>0.5</v>
      </c>
      <c r="AS99" s="3">
        <f t="shared" si="87"/>
        <v>0.01</v>
      </c>
      <c r="AT99" s="2">
        <f t="shared" si="88"/>
        <v>0.0236677098417877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23.5819818345161</v>
      </c>
      <c r="E100" s="20">
        <f t="shared" si="95"/>
        <v>26.6143110823333</v>
      </c>
      <c r="F100" s="16" t="s">
        <v>73</v>
      </c>
      <c r="G100" s="13">
        <v>11</v>
      </c>
      <c r="H100" s="18">
        <f t="shared" si="76"/>
        <v>23.5819818345161</v>
      </c>
      <c r="I100" s="18">
        <f t="shared" si="77"/>
        <v>296.731981834516</v>
      </c>
      <c r="J100" s="18">
        <f t="shared" si="78"/>
        <v>0.29615412533954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0.33740860155109</v>
      </c>
      <c r="O100" s="18">
        <f t="shared" si="96"/>
        <v>0.302458347450057</v>
      </c>
      <c r="P100" s="18">
        <f t="shared" si="81"/>
        <v>0.0895742873407144</v>
      </c>
      <c r="Q100" s="24">
        <f t="shared" si="82"/>
        <v>0.0232893147085857</v>
      </c>
      <c r="R100" s="18">
        <f t="shared" si="83"/>
        <v>0.074022</v>
      </c>
      <c r="S100" s="25">
        <f t="shared" si="84"/>
        <v>0.31462693129861</v>
      </c>
      <c r="T100" s="3">
        <v>0.01</v>
      </c>
      <c r="U100" s="26">
        <f t="shared" si="85"/>
        <v>0.0031462693129861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0.0130962693129861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20.423019206</v>
      </c>
      <c r="E101" s="20">
        <f t="shared" si="95"/>
        <v>23.5819818345161</v>
      </c>
      <c r="F101" s="16" t="s">
        <v>75</v>
      </c>
      <c r="G101" s="13">
        <v>12</v>
      </c>
      <c r="H101" s="18">
        <f t="shared" si="76"/>
        <v>20.423019206</v>
      </c>
      <c r="I101" s="18">
        <f t="shared" si="77"/>
        <v>293.573019206</v>
      </c>
      <c r="J101" s="18">
        <f t="shared" si="78"/>
        <v>0.208053366313638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0.497584060109343</v>
      </c>
      <c r="P101" s="18">
        <f t="shared" si="81"/>
        <v>0.103524038729756</v>
      </c>
      <c r="Q101" s="24">
        <f t="shared" si="82"/>
        <v>0.0269162500697367</v>
      </c>
      <c r="R101" s="18">
        <f t="shared" si="83"/>
        <v>0.074022</v>
      </c>
      <c r="S101" s="25">
        <f t="shared" si="84"/>
        <v>0.363625004319481</v>
      </c>
      <c r="T101" s="3">
        <v>0.01</v>
      </c>
      <c r="U101" s="26">
        <f t="shared" si="85"/>
        <v>0.00363625004319481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0.005</v>
      </c>
      <c r="AF101" s="3">
        <v>0.49</v>
      </c>
      <c r="AG101" s="26">
        <f t="shared" si="86"/>
        <v>0.00245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0.015</v>
      </c>
      <c r="AR101" s="3">
        <v>0.5</v>
      </c>
      <c r="AS101" s="3">
        <f t="shared" si="87"/>
        <v>0.0075</v>
      </c>
      <c r="AT101" s="2">
        <f t="shared" si="88"/>
        <v>0.0135862500431948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14.023390955871</v>
      </c>
      <c r="E102" s="20">
        <f t="shared" si="95"/>
        <v>20.423019206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pane xSplit="4" topLeftCell="E1" activePane="topRight" state="frozen"/>
      <selection/>
      <selection pane="topRight" activeCell="E14" sqref="E14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 t="s">
        <v>10</v>
      </c>
      <c r="B2" s="5" t="s">
        <v>11</v>
      </c>
      <c r="C2" s="3"/>
      <c r="D2" s="3"/>
      <c r="E2" s="7">
        <v>48.9</v>
      </c>
      <c r="F2" s="3">
        <v>1192.09</v>
      </c>
      <c r="G2" s="21">
        <f>(F2+F3+F4)/3</f>
        <v>1338.18733333333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14</v>
      </c>
      <c r="C3" s="3"/>
      <c r="D3" s="3"/>
      <c r="E3" s="9"/>
      <c r="F3" s="3">
        <v>1166.832</v>
      </c>
      <c r="G3" s="2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15</v>
      </c>
      <c r="C4" s="3"/>
      <c r="D4" s="3"/>
      <c r="E4" s="11"/>
      <c r="F4" s="3">
        <v>1655.64</v>
      </c>
      <c r="G4" s="2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 t="s">
        <v>4</v>
      </c>
      <c r="B5" s="5" t="s">
        <v>16</v>
      </c>
      <c r="C5" s="3"/>
      <c r="D5" s="3"/>
      <c r="E5" s="6">
        <v>91.4630136986301</v>
      </c>
      <c r="F5" s="3">
        <v>93.9145</v>
      </c>
      <c r="G5" s="21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17</v>
      </c>
      <c r="C6" s="3"/>
      <c r="D6" s="3"/>
      <c r="E6" s="10"/>
      <c r="F6" s="3">
        <v>91.104</v>
      </c>
      <c r="G6" s="2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12">
        <v>419.132383561644</v>
      </c>
      <c r="F7" s="3">
        <v>134.758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3">
        <v>0.06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3">
        <v>0.56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3">
        <v>0.09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3">
        <v>0</v>
      </c>
      <c r="F11" s="3">
        <v>910.8575</v>
      </c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AV38+AV53+AG69+AY85+AY101+BB101</f>
        <v>13302975.1373435</v>
      </c>
      <c r="J14" s="14" t="s">
        <v>22</v>
      </c>
      <c r="K14" s="14">
        <f>I14/(10000*1000)</f>
        <v>1.33029751373435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9190920.31612223</v>
      </c>
      <c r="J15" s="14" t="s">
        <v>22</v>
      </c>
      <c r="K15" s="14">
        <f>I15/(10000*1000)</f>
        <v>0.919092031612223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0</v>
      </c>
      <c r="E27" s="16"/>
      <c r="F27" s="16"/>
      <c r="G27" s="13">
        <v>1</v>
      </c>
      <c r="H27" s="18">
        <f t="shared" ref="H27:H38" si="0">E28</f>
        <v>0</v>
      </c>
      <c r="I27" s="18">
        <f t="shared" ref="I27:I38" si="1">H27+273.15</f>
        <v>273.15</v>
      </c>
      <c r="J27" s="18">
        <f t="shared" ref="J27:J38" si="2">EXP(($C$16*(I27-$C$14))/($C$17*I27*$C$14))</f>
        <v>0.0174263747487528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0.019433128295584</v>
      </c>
      <c r="Q27" s="24">
        <f t="shared" ref="Q27:Q38" si="6">P27*$B$29</f>
        <v>0.00252630667842593</v>
      </c>
      <c r="R27" s="18">
        <f t="shared" ref="R27:R38" si="7">L27*$B$29</f>
        <v>0.144970294444444</v>
      </c>
      <c r="S27" s="25">
        <f t="shared" ref="S27:S38" si="8">Q27/R27</f>
        <v>0.0174263747487528</v>
      </c>
      <c r="T27" s="3">
        <v>0.01</v>
      </c>
      <c r="U27" s="26">
        <f t="shared" ref="U27:U38" si="9">S27*T27</f>
        <v>0.000174263747487528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0.0220742637474875</v>
      </c>
      <c r="AR27" s="29">
        <f t="shared" ref="AR27:AR38" si="15">$B$27/12</f>
        <v>111.515611111111</v>
      </c>
      <c r="AS27" s="1">
        <f t="shared" ref="AS27:AS38" si="16">$B$29</f>
        <v>0.13</v>
      </c>
      <c r="AT27" s="2">
        <f>$E$2/12</f>
        <v>4.075</v>
      </c>
      <c r="AU27" s="1">
        <f t="shared" ref="AU27:AU38" si="17">AT27*10000*AS27*0.67*AR27*AQ27</f>
        <v>8737.10719439981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-1.35020612619355</v>
      </c>
      <c r="E28" s="20">
        <f t="shared" ref="E28:E39" si="18">D27</f>
        <v>0</v>
      </c>
      <c r="F28" s="16" t="s">
        <v>73</v>
      </c>
      <c r="G28" s="13">
        <v>2</v>
      </c>
      <c r="H28" s="18">
        <f t="shared" si="0"/>
        <v>-1.35020612619355</v>
      </c>
      <c r="I28" s="18">
        <f t="shared" si="1"/>
        <v>271.799793873806</v>
      </c>
      <c r="J28" s="18">
        <f t="shared" si="2"/>
        <v>0.0145983203957063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2.21087909392664</v>
      </c>
      <c r="P28" s="18">
        <f t="shared" si="5"/>
        <v>0.0322751213693099</v>
      </c>
      <c r="Q28" s="24">
        <f t="shared" si="6"/>
        <v>0.00419576577801029</v>
      </c>
      <c r="R28" s="18">
        <f t="shared" si="7"/>
        <v>0.144970294444444</v>
      </c>
      <c r="S28" s="25">
        <f t="shared" si="8"/>
        <v>0.0289422449894947</v>
      </c>
      <c r="T28" s="3">
        <v>0.01</v>
      </c>
      <c r="U28" s="26">
        <f t="shared" si="9"/>
        <v>0.000289422449894947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0.0221894224498949</v>
      </c>
      <c r="AR28" s="29">
        <f t="shared" si="15"/>
        <v>111.515611111111</v>
      </c>
      <c r="AS28" s="1">
        <f t="shared" si="16"/>
        <v>0.13</v>
      </c>
      <c r="AT28" s="2">
        <f t="shared" ref="AT28:AT38" si="20">$E$2/12</f>
        <v>4.075</v>
      </c>
      <c r="AU28" s="1">
        <f t="shared" si="17"/>
        <v>8782.68760146621</v>
      </c>
    </row>
    <row r="29" s="1" customFormat="1" spans="1:47">
      <c r="A29" s="13" t="s">
        <v>38</v>
      </c>
      <c r="B29" s="13">
        <v>0.13</v>
      </c>
      <c r="C29" s="16">
        <v>2</v>
      </c>
      <c r="D29" s="19">
        <v>0.936071714071428</v>
      </c>
      <c r="E29" s="20">
        <f t="shared" si="18"/>
        <v>-1.35020612619355</v>
      </c>
      <c r="F29" s="16" t="s">
        <v>73</v>
      </c>
      <c r="G29" s="13">
        <v>3</v>
      </c>
      <c r="H29" s="18">
        <f t="shared" si="0"/>
        <v>0.936071714071428</v>
      </c>
      <c r="I29" s="18">
        <f t="shared" si="1"/>
        <v>274.086071714071</v>
      </c>
      <c r="J29" s="18">
        <f t="shared" si="2"/>
        <v>0.0196824191196958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3.29376008366844</v>
      </c>
      <c r="P29" s="18">
        <f t="shared" si="5"/>
        <v>0.0648291664464865</v>
      </c>
      <c r="Q29" s="24">
        <f t="shared" si="6"/>
        <v>0.00842779163804325</v>
      </c>
      <c r="R29" s="18">
        <f t="shared" si="7"/>
        <v>0.144970294444444</v>
      </c>
      <c r="S29" s="25">
        <f t="shared" si="8"/>
        <v>0.0581346107513974</v>
      </c>
      <c r="T29" s="3">
        <v>0.01</v>
      </c>
      <c r="U29" s="26">
        <f t="shared" si="9"/>
        <v>0.000581346107513974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0.022481346107514</v>
      </c>
      <c r="AR29" s="29">
        <f t="shared" si="15"/>
        <v>111.515611111111</v>
      </c>
      <c r="AS29" s="1">
        <f t="shared" si="16"/>
        <v>0.13</v>
      </c>
      <c r="AT29" s="2">
        <f t="shared" si="20"/>
        <v>4.075</v>
      </c>
      <c r="AU29" s="1">
        <f t="shared" si="17"/>
        <v>8898.23248750976</v>
      </c>
    </row>
    <row r="30" s="1" customFormat="1" spans="1:47">
      <c r="A30" s="13"/>
      <c r="B30" s="13"/>
      <c r="C30" s="16">
        <v>3</v>
      </c>
      <c r="D30" s="19">
        <v>8.44851815429032</v>
      </c>
      <c r="E30" s="20">
        <f t="shared" si="18"/>
        <v>0.936071714071428</v>
      </c>
      <c r="F30" s="16" t="s">
        <v>73</v>
      </c>
      <c r="G30" s="13">
        <v>4</v>
      </c>
      <c r="H30" s="18">
        <f t="shared" si="0"/>
        <v>8.44851815429032</v>
      </c>
      <c r="I30" s="18">
        <f t="shared" si="1"/>
        <v>281.59851815429</v>
      </c>
      <c r="J30" s="18">
        <f t="shared" si="2"/>
        <v>0.0507770925018916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4.34408702833306</v>
      </c>
      <c r="P30" s="18">
        <f t="shared" si="5"/>
        <v>0.220580108873935</v>
      </c>
      <c r="Q30" s="24">
        <f t="shared" si="6"/>
        <v>0.0286754141536116</v>
      </c>
      <c r="R30" s="18">
        <f t="shared" si="7"/>
        <v>0.144970294444444</v>
      </c>
      <c r="S30" s="25">
        <f t="shared" si="8"/>
        <v>0.197801999806247</v>
      </c>
      <c r="T30" s="3">
        <v>0.01</v>
      </c>
      <c r="U30" s="26">
        <f t="shared" si="9"/>
        <v>0.00197801999806247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0.0238780199980625</v>
      </c>
      <c r="AR30" s="29">
        <f t="shared" si="15"/>
        <v>111.515611111111</v>
      </c>
      <c r="AS30" s="1">
        <f t="shared" si="16"/>
        <v>0.13</v>
      </c>
      <c r="AT30" s="2">
        <f t="shared" si="20"/>
        <v>4.075</v>
      </c>
      <c r="AU30" s="1">
        <f t="shared" si="17"/>
        <v>9451.04320124107</v>
      </c>
    </row>
    <row r="31" s="1" customFormat="1" spans="1:47">
      <c r="A31" s="13"/>
      <c r="B31" s="13"/>
      <c r="C31" s="16">
        <v>4</v>
      </c>
      <c r="D31" s="19">
        <v>15.4472544221</v>
      </c>
      <c r="E31" s="20">
        <f t="shared" si="18"/>
        <v>8.44851815429032</v>
      </c>
      <c r="F31" s="16" t="s">
        <v>73</v>
      </c>
      <c r="G31" s="13">
        <v>5</v>
      </c>
      <c r="H31" s="18">
        <f t="shared" si="0"/>
        <v>15.4472544221</v>
      </c>
      <c r="I31" s="18">
        <f t="shared" si="1"/>
        <v>288.5972544221</v>
      </c>
      <c r="J31" s="18">
        <f t="shared" si="2"/>
        <v>0.117444299342912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3.91733157348617</v>
      </c>
      <c r="O31" s="18">
        <f t="shared" si="19"/>
        <v>1.32133145708407</v>
      </c>
      <c r="P31" s="18">
        <f t="shared" si="5"/>
        <v>0.155182847176987</v>
      </c>
      <c r="Q31" s="24">
        <f t="shared" si="6"/>
        <v>0.0201737701330084</v>
      </c>
      <c r="R31" s="18">
        <f t="shared" si="7"/>
        <v>0.144970294444444</v>
      </c>
      <c r="S31" s="25">
        <f t="shared" si="8"/>
        <v>0.139157957913505</v>
      </c>
      <c r="T31" s="3">
        <v>0.01</v>
      </c>
      <c r="U31" s="26">
        <f t="shared" si="9"/>
        <v>0.00139157957913505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0.030841579579135</v>
      </c>
      <c r="AR31" s="29">
        <f t="shared" si="15"/>
        <v>111.515611111111</v>
      </c>
      <c r="AS31" s="1">
        <f t="shared" si="16"/>
        <v>0.13</v>
      </c>
      <c r="AT31" s="2">
        <f t="shared" si="20"/>
        <v>4.075</v>
      </c>
      <c r="AU31" s="1">
        <f t="shared" si="17"/>
        <v>12207.255920741</v>
      </c>
    </row>
    <row r="32" s="1" customFormat="1" spans="1:47">
      <c r="A32" s="13"/>
      <c r="B32" s="13"/>
      <c r="C32" s="16">
        <v>5</v>
      </c>
      <c r="D32" s="19">
        <v>21.5518874258064</v>
      </c>
      <c r="E32" s="20">
        <f t="shared" si="18"/>
        <v>15.4472544221</v>
      </c>
      <c r="F32" s="16" t="s">
        <v>75</v>
      </c>
      <c r="G32" s="13">
        <v>6</v>
      </c>
      <c r="H32" s="18">
        <f t="shared" si="0"/>
        <v>21.5518874258064</v>
      </c>
      <c r="I32" s="18">
        <f t="shared" si="1"/>
        <v>294.701887425806</v>
      </c>
      <c r="J32" s="18">
        <f t="shared" si="2"/>
        <v>0.236238127471255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2.28130472101819</v>
      </c>
      <c r="P32" s="18">
        <f t="shared" si="5"/>
        <v>0.538931155484671</v>
      </c>
      <c r="Q32" s="24">
        <f t="shared" si="6"/>
        <v>0.0700610502130073</v>
      </c>
      <c r="R32" s="18">
        <f t="shared" si="7"/>
        <v>0.144970294444444</v>
      </c>
      <c r="S32" s="25">
        <f t="shared" si="8"/>
        <v>0.483278663960058</v>
      </c>
      <c r="T32" s="3">
        <v>0.01</v>
      </c>
      <c r="U32" s="26">
        <f t="shared" si="9"/>
        <v>0.00483278663960058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0.0342827866396006</v>
      </c>
      <c r="AR32" s="29">
        <f t="shared" si="15"/>
        <v>111.515611111111</v>
      </c>
      <c r="AS32" s="1">
        <f t="shared" si="16"/>
        <v>0.13</v>
      </c>
      <c r="AT32" s="2">
        <f t="shared" si="20"/>
        <v>4.075</v>
      </c>
      <c r="AU32" s="1">
        <f t="shared" si="17"/>
        <v>13569.3033851251</v>
      </c>
    </row>
    <row r="33" s="1" customFormat="1" spans="1:47">
      <c r="A33" s="13"/>
      <c r="B33" s="13"/>
      <c r="C33" s="16">
        <v>6</v>
      </c>
      <c r="D33" s="19">
        <v>25.0745984893333</v>
      </c>
      <c r="E33" s="20">
        <f t="shared" si="18"/>
        <v>21.5518874258064</v>
      </c>
      <c r="F33" s="16" t="s">
        <v>73</v>
      </c>
      <c r="G33" s="13">
        <v>7</v>
      </c>
      <c r="H33" s="18">
        <f t="shared" si="0"/>
        <v>25.0745984893333</v>
      </c>
      <c r="I33" s="18">
        <f t="shared" si="1"/>
        <v>298.224598489333</v>
      </c>
      <c r="J33" s="18">
        <f t="shared" si="2"/>
        <v>0.349013786745972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2.85752967664463</v>
      </c>
      <c r="P33" s="18">
        <f t="shared" si="5"/>
        <v>0.997317253184736</v>
      </c>
      <c r="Q33" s="24">
        <f t="shared" si="6"/>
        <v>0.129651242914016</v>
      </c>
      <c r="R33" s="18">
        <f t="shared" si="7"/>
        <v>0.144970294444444</v>
      </c>
      <c r="S33" s="25">
        <f t="shared" si="8"/>
        <v>0.894329720518714</v>
      </c>
      <c r="T33" s="3">
        <v>0.01</v>
      </c>
      <c r="U33" s="26">
        <f t="shared" si="9"/>
        <v>0.00894329720518714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0.0438432972051871</v>
      </c>
      <c r="AR33" s="29">
        <f t="shared" si="15"/>
        <v>111.515611111111</v>
      </c>
      <c r="AS33" s="1">
        <f t="shared" si="16"/>
        <v>0.13</v>
      </c>
      <c r="AT33" s="2">
        <f t="shared" si="20"/>
        <v>4.075</v>
      </c>
      <c r="AU33" s="1">
        <f t="shared" si="17"/>
        <v>17353.4026692623</v>
      </c>
    </row>
    <row r="34" s="1" customFormat="1" spans="1:47">
      <c r="A34" s="13"/>
      <c r="B34" s="13"/>
      <c r="C34" s="16">
        <v>7</v>
      </c>
      <c r="D34" s="19">
        <v>26.9454255677419</v>
      </c>
      <c r="E34" s="20">
        <f t="shared" si="18"/>
        <v>25.0745984893333</v>
      </c>
      <c r="F34" s="16" t="s">
        <v>73</v>
      </c>
      <c r="G34" s="13">
        <v>8</v>
      </c>
      <c r="H34" s="18">
        <f t="shared" si="0"/>
        <v>26.9454255677419</v>
      </c>
      <c r="I34" s="18">
        <f t="shared" si="1"/>
        <v>300.095425567742</v>
      </c>
      <c r="J34" s="18">
        <f t="shared" si="2"/>
        <v>0.4277974889647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2.97536853457101</v>
      </c>
      <c r="P34" s="18">
        <f t="shared" si="5"/>
        <v>1.27285518783406</v>
      </c>
      <c r="Q34" s="24">
        <f t="shared" si="6"/>
        <v>0.165471174418427</v>
      </c>
      <c r="R34" s="18">
        <f t="shared" si="7"/>
        <v>0.144970294444444</v>
      </c>
      <c r="S34" s="25">
        <f t="shared" si="8"/>
        <v>1.14141435010908</v>
      </c>
      <c r="T34" s="3">
        <v>0.01</v>
      </c>
      <c r="U34" s="26">
        <f t="shared" si="9"/>
        <v>0.0114141435010908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0.0463141435010908</v>
      </c>
      <c r="AR34" s="29">
        <f t="shared" si="15"/>
        <v>111.515611111111</v>
      </c>
      <c r="AS34" s="1">
        <f t="shared" si="16"/>
        <v>0.13</v>
      </c>
      <c r="AT34" s="2">
        <f t="shared" si="20"/>
        <v>4.075</v>
      </c>
      <c r="AU34" s="1">
        <f t="shared" si="17"/>
        <v>18331.3763491615</v>
      </c>
    </row>
    <row r="35" s="1" customFormat="1" spans="1:47">
      <c r="A35" s="13"/>
      <c r="B35" s="13"/>
      <c r="C35" s="16">
        <v>8</v>
      </c>
      <c r="D35" s="19">
        <v>26.0572833322581</v>
      </c>
      <c r="E35" s="20">
        <f t="shared" si="18"/>
        <v>26.9454255677419</v>
      </c>
      <c r="F35" s="16" t="s">
        <v>73</v>
      </c>
      <c r="G35" s="13">
        <v>9</v>
      </c>
      <c r="H35" s="18">
        <f t="shared" si="0"/>
        <v>26.0572833322581</v>
      </c>
      <c r="I35" s="18">
        <f t="shared" si="1"/>
        <v>299.207283332258</v>
      </c>
      <c r="J35" s="18">
        <f t="shared" si="2"/>
        <v>0.388518564613011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2.81766945784806</v>
      </c>
      <c r="P35" s="18">
        <f t="shared" si="5"/>
        <v>1.09471689331705</v>
      </c>
      <c r="Q35" s="24">
        <f t="shared" si="6"/>
        <v>0.142313196131216</v>
      </c>
      <c r="R35" s="18">
        <f t="shared" si="7"/>
        <v>0.144970294444444</v>
      </c>
      <c r="S35" s="25">
        <f t="shared" si="8"/>
        <v>0.981671429147533</v>
      </c>
      <c r="T35" s="3">
        <v>0.01</v>
      </c>
      <c r="U35" s="26">
        <f t="shared" si="9"/>
        <v>0.00981671429147533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0.0447167142914753</v>
      </c>
      <c r="AR35" s="29">
        <f t="shared" si="15"/>
        <v>111.515611111111</v>
      </c>
      <c r="AS35" s="1">
        <f t="shared" si="16"/>
        <v>0.13</v>
      </c>
      <c r="AT35" s="2">
        <f t="shared" si="20"/>
        <v>4.075</v>
      </c>
      <c r="AU35" s="1">
        <f t="shared" si="17"/>
        <v>17699.1056469749</v>
      </c>
    </row>
    <row r="36" s="1" customFormat="1" spans="1:47">
      <c r="A36" s="13"/>
      <c r="B36" s="13"/>
      <c r="C36" s="16">
        <v>9</v>
      </c>
      <c r="D36" s="19">
        <v>20.8906423143333</v>
      </c>
      <c r="E36" s="20">
        <f t="shared" si="18"/>
        <v>26.0572833322581</v>
      </c>
      <c r="F36" s="16" t="s">
        <v>73</v>
      </c>
      <c r="G36" s="13">
        <v>10</v>
      </c>
      <c r="H36" s="18">
        <f t="shared" si="0"/>
        <v>20.8906423143333</v>
      </c>
      <c r="I36" s="18">
        <f t="shared" si="1"/>
        <v>294.040642314333</v>
      </c>
      <c r="J36" s="18">
        <f t="shared" si="2"/>
        <v>0.219321887640444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2.83810867564212</v>
      </c>
      <c r="P36" s="18">
        <f t="shared" si="5"/>
        <v>0.622459352070551</v>
      </c>
      <c r="Q36" s="24">
        <f t="shared" si="6"/>
        <v>0.0809197157691716</v>
      </c>
      <c r="R36" s="18">
        <f t="shared" si="7"/>
        <v>0.144970294444444</v>
      </c>
      <c r="S36" s="25">
        <f t="shared" si="8"/>
        <v>0.55818135763104</v>
      </c>
      <c r="T36" s="3">
        <v>0.01</v>
      </c>
      <c r="U36" s="26">
        <f t="shared" si="9"/>
        <v>0.0055818135763104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0.0350318135763104</v>
      </c>
      <c r="AR36" s="29">
        <f t="shared" si="15"/>
        <v>111.515611111111</v>
      </c>
      <c r="AS36" s="1">
        <f t="shared" si="16"/>
        <v>0.13</v>
      </c>
      <c r="AT36" s="2">
        <f t="shared" si="20"/>
        <v>4.075</v>
      </c>
      <c r="AU36" s="1">
        <f t="shared" si="17"/>
        <v>13865.7721014723</v>
      </c>
    </row>
    <row r="37" s="1" customFormat="1" spans="1:47">
      <c r="A37" s="13"/>
      <c r="B37" s="13"/>
      <c r="C37" s="16">
        <v>10</v>
      </c>
      <c r="D37" s="19">
        <v>14.4784886664839</v>
      </c>
      <c r="E37" s="20">
        <f t="shared" si="18"/>
        <v>20.8906423143333</v>
      </c>
      <c r="F37" s="16" t="s">
        <v>73</v>
      </c>
      <c r="G37" s="13">
        <v>11</v>
      </c>
      <c r="H37" s="18">
        <f t="shared" si="0"/>
        <v>14.4784886664839</v>
      </c>
      <c r="I37" s="18">
        <f t="shared" si="1"/>
        <v>287.628488666484</v>
      </c>
      <c r="J37" s="18">
        <f t="shared" si="2"/>
        <v>0.10482891175006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2.10486685739299</v>
      </c>
      <c r="O37" s="18">
        <f t="shared" si="19"/>
        <v>1.22593857728969</v>
      </c>
      <c r="P37" s="18">
        <f t="shared" si="5"/>
        <v>0.128513806929695</v>
      </c>
      <c r="Q37" s="24">
        <f t="shared" si="6"/>
        <v>0.0167067949008604</v>
      </c>
      <c r="R37" s="18">
        <f t="shared" si="7"/>
        <v>0.144970294444444</v>
      </c>
      <c r="S37" s="25">
        <f t="shared" si="8"/>
        <v>0.115242884515646</v>
      </c>
      <c r="T37" s="3">
        <v>0.01</v>
      </c>
      <c r="U37" s="26">
        <f t="shared" si="9"/>
        <v>0.00115242884515646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0.0306024288451565</v>
      </c>
      <c r="AR37" s="29">
        <f t="shared" si="15"/>
        <v>111.515611111111</v>
      </c>
      <c r="AS37" s="1">
        <f t="shared" si="16"/>
        <v>0.13</v>
      </c>
      <c r="AT37" s="2">
        <f t="shared" si="20"/>
        <v>4.075</v>
      </c>
      <c r="AU37" s="1">
        <f t="shared" si="17"/>
        <v>12112.5988294653</v>
      </c>
    </row>
    <row r="38" s="1" customFormat="1" spans="1:48">
      <c r="A38" s="13"/>
      <c r="B38" s="13"/>
      <c r="C38" s="16">
        <v>11</v>
      </c>
      <c r="D38" s="19">
        <v>3.3354952745</v>
      </c>
      <c r="E38" s="20">
        <f t="shared" si="18"/>
        <v>14.4784886664839</v>
      </c>
      <c r="F38" s="16" t="s">
        <v>75</v>
      </c>
      <c r="G38" s="13">
        <v>12</v>
      </c>
      <c r="H38" s="18">
        <f t="shared" si="0"/>
        <v>3.3354952745</v>
      </c>
      <c r="I38" s="18">
        <f t="shared" si="1"/>
        <v>276.4854952745</v>
      </c>
      <c r="J38" s="18">
        <f t="shared" si="2"/>
        <v>0.0267897297071662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2.21258088147111</v>
      </c>
      <c r="P38" s="18">
        <f t="shared" si="5"/>
        <v>0.0592744437698545</v>
      </c>
      <c r="Q38" s="24">
        <f t="shared" si="6"/>
        <v>0.00770567769008108</v>
      </c>
      <c r="R38" s="18">
        <f t="shared" si="7"/>
        <v>0.144970294444444</v>
      </c>
      <c r="S38" s="25">
        <f t="shared" si="8"/>
        <v>0.0531534940976067</v>
      </c>
      <c r="T38" s="3">
        <v>0.01</v>
      </c>
      <c r="U38" s="26">
        <f t="shared" si="9"/>
        <v>0.000531534940976067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0.0224315349409761</v>
      </c>
      <c r="AR38" s="29">
        <f t="shared" si="15"/>
        <v>111.515611111111</v>
      </c>
      <c r="AS38" s="1">
        <f t="shared" si="16"/>
        <v>0.13</v>
      </c>
      <c r="AT38" s="2">
        <f t="shared" si="20"/>
        <v>4.075</v>
      </c>
      <c r="AU38" s="1">
        <f t="shared" si="17"/>
        <v>8878.51697144552</v>
      </c>
      <c r="AV38" s="1">
        <f>SUM(AU27:AU38)</f>
        <v>149886.402358265</v>
      </c>
    </row>
    <row r="39" s="1" customFormat="1" spans="1:46">
      <c r="A39" s="13"/>
      <c r="B39" s="13"/>
      <c r="C39" s="16">
        <v>12</v>
      </c>
      <c r="D39" s="19">
        <v>-0.492162489903226</v>
      </c>
      <c r="E39" s="20">
        <f t="shared" si="18"/>
        <v>3.3354952745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0</v>
      </c>
      <c r="E42" s="16"/>
      <c r="F42" s="16"/>
      <c r="G42" s="13">
        <v>1</v>
      </c>
      <c r="H42" s="18">
        <f t="shared" ref="H42:H53" si="21">E43</f>
        <v>0</v>
      </c>
      <c r="I42" s="18">
        <f t="shared" ref="I42:I53" si="22">H42+273.15</f>
        <v>273.15</v>
      </c>
      <c r="J42" s="18">
        <f t="shared" ref="J42:J53" si="23">EXP(($C$16*(I42-$C$14))/($C$17*I42*$C$14))</f>
        <v>0.0174263747487528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0.00134341738185505</v>
      </c>
      <c r="Q42" s="24">
        <f t="shared" ref="Q42:Q53" si="27">P42*$B$44</f>
        <v>0.000174644259641157</v>
      </c>
      <c r="R42" s="18">
        <f t="shared" ref="R42:R53" si="28">L42*$B$44</f>
        <v>0.0100218354166667</v>
      </c>
      <c r="S42" s="25">
        <f t="shared" ref="S42:S53" si="29">Q42/R42</f>
        <v>0.0174263747487528</v>
      </c>
      <c r="T42" s="3">
        <v>0.01</v>
      </c>
      <c r="U42" s="26">
        <f t="shared" ref="U42:U53" si="30">S42*T42</f>
        <v>0.000174263747487528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0.0149742637474875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>$E$5/12</f>
        <v>7.62191780821918</v>
      </c>
      <c r="AU42" s="1">
        <f t="shared" ref="AU42:AU53" si="36">AT42*10000*AS42*0.67*AR42*AQ42</f>
        <v>766.35819953417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-1.35020612619355</v>
      </c>
      <c r="E43" s="20">
        <f t="shared" ref="E43:E54" si="37">D42</f>
        <v>0</v>
      </c>
      <c r="F43" s="16" t="s">
        <v>73</v>
      </c>
      <c r="G43" s="13">
        <v>2</v>
      </c>
      <c r="H43" s="18">
        <f t="shared" si="21"/>
        <v>-1.35020612619355</v>
      </c>
      <c r="I43" s="18">
        <f t="shared" si="22"/>
        <v>271.799793873806</v>
      </c>
      <c r="J43" s="18">
        <f t="shared" si="23"/>
        <v>0.0145983203957063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0.152838665951478</v>
      </c>
      <c r="P43" s="18">
        <f t="shared" si="26"/>
        <v>0.00223118781441201</v>
      </c>
      <c r="Q43" s="24">
        <f t="shared" si="27"/>
        <v>0.000290054415873561</v>
      </c>
      <c r="R43" s="18">
        <f t="shared" si="28"/>
        <v>0.0100218354166667</v>
      </c>
      <c r="S43" s="25">
        <f t="shared" si="29"/>
        <v>0.0289422449894947</v>
      </c>
      <c r="T43" s="3">
        <v>0.01</v>
      </c>
      <c r="U43" s="26">
        <f t="shared" si="30"/>
        <v>0.000289422449894947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0.0150894224498949</v>
      </c>
      <c r="AR43" s="29">
        <f t="shared" si="34"/>
        <v>7.70910416666667</v>
      </c>
      <c r="AS43" s="1">
        <f t="shared" si="35"/>
        <v>0.13</v>
      </c>
      <c r="AT43" s="2">
        <f t="shared" ref="AT43:AT53" si="39">$E$5/12</f>
        <v>7.62191780821918</v>
      </c>
      <c r="AU43" s="1">
        <f t="shared" si="36"/>
        <v>772.251832591919</v>
      </c>
    </row>
    <row r="44" s="1" customFormat="1" spans="1:47">
      <c r="A44" s="13" t="s">
        <v>38</v>
      </c>
      <c r="B44" s="13">
        <v>0.13</v>
      </c>
      <c r="C44" s="16">
        <v>2</v>
      </c>
      <c r="D44" s="19">
        <v>0.936071714071428</v>
      </c>
      <c r="E44" s="20">
        <f t="shared" si="37"/>
        <v>-1.35020612619355</v>
      </c>
      <c r="F44" s="16" t="s">
        <v>73</v>
      </c>
      <c r="G44" s="13">
        <v>3</v>
      </c>
      <c r="H44" s="18">
        <f t="shared" si="21"/>
        <v>0.936071714071428</v>
      </c>
      <c r="I44" s="18">
        <f t="shared" si="22"/>
        <v>274.086071714071</v>
      </c>
      <c r="J44" s="18">
        <f t="shared" si="23"/>
        <v>0.0196824191196958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0.227698519803733</v>
      </c>
      <c r="P44" s="18">
        <f t="shared" si="26"/>
        <v>0.00448165769971143</v>
      </c>
      <c r="Q44" s="24">
        <f t="shared" si="27"/>
        <v>0.000582615500962485</v>
      </c>
      <c r="R44" s="18">
        <f t="shared" si="28"/>
        <v>0.0100218354166667</v>
      </c>
      <c r="S44" s="25">
        <f t="shared" si="29"/>
        <v>0.0581346107513974</v>
      </c>
      <c r="T44" s="3">
        <v>0.01</v>
      </c>
      <c r="U44" s="26">
        <f t="shared" si="30"/>
        <v>0.000581346107513974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0.015381346107514</v>
      </c>
      <c r="AR44" s="29">
        <f t="shared" si="34"/>
        <v>7.70910416666667</v>
      </c>
      <c r="AS44" s="1">
        <f t="shared" si="35"/>
        <v>0.13</v>
      </c>
      <c r="AT44" s="2">
        <f t="shared" si="39"/>
        <v>7.62191780821918</v>
      </c>
      <c r="AU44" s="1">
        <f t="shared" si="36"/>
        <v>787.192005439608</v>
      </c>
    </row>
    <row r="45" s="1" customFormat="1" spans="1:47">
      <c r="A45" s="13"/>
      <c r="B45" s="13"/>
      <c r="C45" s="16">
        <v>3</v>
      </c>
      <c r="D45" s="19">
        <v>8.44851815429032</v>
      </c>
      <c r="E45" s="20">
        <f t="shared" si="37"/>
        <v>0.936071714071428</v>
      </c>
      <c r="F45" s="16" t="s">
        <v>73</v>
      </c>
      <c r="G45" s="13">
        <v>4</v>
      </c>
      <c r="H45" s="18">
        <f t="shared" si="21"/>
        <v>8.44851815429032</v>
      </c>
      <c r="I45" s="18">
        <f t="shared" si="22"/>
        <v>281.59851815429</v>
      </c>
      <c r="J45" s="18">
        <f t="shared" si="23"/>
        <v>0.0507770925018916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0.300307903770688</v>
      </c>
      <c r="P45" s="18">
        <f t="shared" si="26"/>
        <v>0.0152487622088134</v>
      </c>
      <c r="Q45" s="24">
        <f t="shared" si="27"/>
        <v>0.00198233908714574</v>
      </c>
      <c r="R45" s="18">
        <f t="shared" si="28"/>
        <v>0.0100218354166667</v>
      </c>
      <c r="S45" s="25">
        <f t="shared" si="29"/>
        <v>0.197801999806247</v>
      </c>
      <c r="T45" s="3">
        <v>0.01</v>
      </c>
      <c r="U45" s="26">
        <f t="shared" si="30"/>
        <v>0.00197801999806247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0.0167780199980625</v>
      </c>
      <c r="AR45" s="29">
        <f t="shared" si="34"/>
        <v>7.70910416666667</v>
      </c>
      <c r="AS45" s="1">
        <f t="shared" si="35"/>
        <v>0.13</v>
      </c>
      <c r="AT45" s="2">
        <f t="shared" si="39"/>
        <v>7.62191780821918</v>
      </c>
      <c r="AU45" s="1">
        <f t="shared" si="36"/>
        <v>858.671478897975</v>
      </c>
    </row>
    <row r="46" s="1" customFormat="1" spans="1:47">
      <c r="A46" s="13"/>
      <c r="B46" s="13"/>
      <c r="C46" s="16">
        <v>4</v>
      </c>
      <c r="D46" s="19">
        <v>15.4472544221</v>
      </c>
      <c r="E46" s="20">
        <f t="shared" si="37"/>
        <v>8.44851815429032</v>
      </c>
      <c r="F46" s="16" t="s">
        <v>73</v>
      </c>
      <c r="G46" s="13">
        <v>5</v>
      </c>
      <c r="H46" s="18">
        <f t="shared" si="21"/>
        <v>15.4472544221</v>
      </c>
      <c r="I46" s="18">
        <f t="shared" si="22"/>
        <v>288.5972544221</v>
      </c>
      <c r="J46" s="18">
        <f t="shared" si="23"/>
        <v>0.117444299342912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0.270806184483781</v>
      </c>
      <c r="O46" s="18">
        <f t="shared" si="38"/>
        <v>0.0913439987447605</v>
      </c>
      <c r="P46" s="18">
        <f t="shared" si="26"/>
        <v>0.0107278319317582</v>
      </c>
      <c r="Q46" s="24">
        <f t="shared" si="27"/>
        <v>0.00139461815112857</v>
      </c>
      <c r="R46" s="18">
        <f t="shared" si="28"/>
        <v>0.0100218354166667</v>
      </c>
      <c r="S46" s="25">
        <f t="shared" si="29"/>
        <v>0.139157957913505</v>
      </c>
      <c r="T46" s="3">
        <v>0.01</v>
      </c>
      <c r="U46" s="26">
        <f t="shared" si="30"/>
        <v>0.00139157957913505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0.028491579579135</v>
      </c>
      <c r="AR46" s="29">
        <f t="shared" si="34"/>
        <v>7.70910416666667</v>
      </c>
      <c r="AS46" s="1">
        <f t="shared" si="35"/>
        <v>0.13</v>
      </c>
      <c r="AT46" s="2">
        <f t="shared" si="39"/>
        <v>7.62191780821918</v>
      </c>
      <c r="AU46" s="1">
        <f t="shared" si="36"/>
        <v>1458.15220009158</v>
      </c>
    </row>
    <row r="47" s="1" customFormat="1" spans="1:47">
      <c r="A47" s="13"/>
      <c r="B47" s="13"/>
      <c r="C47" s="16">
        <v>5</v>
      </c>
      <c r="D47" s="19">
        <v>21.5518874258064</v>
      </c>
      <c r="E47" s="20">
        <f t="shared" si="37"/>
        <v>15.4472544221</v>
      </c>
      <c r="F47" s="16" t="s">
        <v>75</v>
      </c>
      <c r="G47" s="13">
        <v>6</v>
      </c>
      <c r="H47" s="18">
        <f t="shared" si="21"/>
        <v>21.5518874258064</v>
      </c>
      <c r="I47" s="18">
        <f t="shared" si="22"/>
        <v>294.701887425806</v>
      </c>
      <c r="J47" s="18">
        <f t="shared" si="23"/>
        <v>0.236238127471255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0.157707208479669</v>
      </c>
      <c r="P47" s="18">
        <f t="shared" si="26"/>
        <v>0.0372564556199558</v>
      </c>
      <c r="Q47" s="24">
        <f t="shared" si="27"/>
        <v>0.00484333923059426</v>
      </c>
      <c r="R47" s="18">
        <f t="shared" si="28"/>
        <v>0.0100218354166667</v>
      </c>
      <c r="S47" s="25">
        <f t="shared" si="29"/>
        <v>0.483278663960058</v>
      </c>
      <c r="T47" s="3">
        <v>0.01</v>
      </c>
      <c r="U47" s="26">
        <f t="shared" si="30"/>
        <v>0.00483278663960058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0.0319327866396006</v>
      </c>
      <c r="AR47" s="29">
        <f t="shared" si="34"/>
        <v>7.70910416666667</v>
      </c>
      <c r="AS47" s="1">
        <f t="shared" si="35"/>
        <v>0.13</v>
      </c>
      <c r="AT47" s="2">
        <f t="shared" si="39"/>
        <v>7.62191780821918</v>
      </c>
      <c r="AU47" s="1">
        <f t="shared" si="36"/>
        <v>1634.26751978635</v>
      </c>
    </row>
    <row r="48" s="1" customFormat="1" spans="1:47">
      <c r="A48" s="13"/>
      <c r="B48" s="13"/>
      <c r="C48" s="16">
        <v>6</v>
      </c>
      <c r="D48" s="19">
        <v>25.0745984893333</v>
      </c>
      <c r="E48" s="20">
        <f t="shared" si="37"/>
        <v>21.5518874258064</v>
      </c>
      <c r="F48" s="16" t="s">
        <v>73</v>
      </c>
      <c r="G48" s="13">
        <v>7</v>
      </c>
      <c r="H48" s="18">
        <f t="shared" si="21"/>
        <v>25.0745984893333</v>
      </c>
      <c r="I48" s="18">
        <f t="shared" si="22"/>
        <v>298.224598489333</v>
      </c>
      <c r="J48" s="18">
        <f t="shared" si="23"/>
        <v>0.349013786745972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0.19754179452638</v>
      </c>
      <c r="P48" s="18">
        <f t="shared" si="26"/>
        <v>0.0689448097482465</v>
      </c>
      <c r="Q48" s="24">
        <f t="shared" si="27"/>
        <v>0.00896282526727205</v>
      </c>
      <c r="R48" s="18">
        <f t="shared" si="28"/>
        <v>0.0100218354166667</v>
      </c>
      <c r="S48" s="25">
        <f t="shared" si="29"/>
        <v>0.894329720518714</v>
      </c>
      <c r="T48" s="3">
        <v>0.01</v>
      </c>
      <c r="U48" s="26">
        <f t="shared" si="30"/>
        <v>0.00894329720518714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0.0434432972051871</v>
      </c>
      <c r="AR48" s="29">
        <f t="shared" si="34"/>
        <v>7.70910416666667</v>
      </c>
      <c r="AS48" s="1">
        <f t="shared" si="35"/>
        <v>0.13</v>
      </c>
      <c r="AT48" s="2">
        <f t="shared" si="39"/>
        <v>7.62191780821918</v>
      </c>
      <c r="AU48" s="1">
        <f t="shared" si="36"/>
        <v>2223.35652619857</v>
      </c>
    </row>
    <row r="49" s="1" customFormat="1" spans="1:47">
      <c r="A49" s="13"/>
      <c r="B49" s="13"/>
      <c r="C49" s="16">
        <v>7</v>
      </c>
      <c r="D49" s="19">
        <v>26.9454255677419</v>
      </c>
      <c r="E49" s="20">
        <f t="shared" si="37"/>
        <v>25.0745984893333</v>
      </c>
      <c r="F49" s="16" t="s">
        <v>73</v>
      </c>
      <c r="G49" s="13">
        <v>8</v>
      </c>
      <c r="H49" s="18">
        <f t="shared" si="21"/>
        <v>26.9454255677419</v>
      </c>
      <c r="I49" s="18">
        <f t="shared" si="22"/>
        <v>300.095425567742</v>
      </c>
      <c r="J49" s="18">
        <f t="shared" si="23"/>
        <v>0.4277974889647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0.2056880264448</v>
      </c>
      <c r="P49" s="18">
        <f t="shared" si="26"/>
        <v>0.0879928212231902</v>
      </c>
      <c r="Q49" s="24">
        <f t="shared" si="27"/>
        <v>0.0114390667590147</v>
      </c>
      <c r="R49" s="18">
        <f t="shared" si="28"/>
        <v>0.0100218354166667</v>
      </c>
      <c r="S49" s="25">
        <f t="shared" si="29"/>
        <v>1.14141435010908</v>
      </c>
      <c r="T49" s="3">
        <v>0.01</v>
      </c>
      <c r="U49" s="26">
        <f t="shared" si="30"/>
        <v>0.0114141435010908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0.0459141435010908</v>
      </c>
      <c r="AR49" s="29">
        <f t="shared" si="34"/>
        <v>7.70910416666667</v>
      </c>
      <c r="AS49" s="1">
        <f t="shared" si="35"/>
        <v>0.13</v>
      </c>
      <c r="AT49" s="2">
        <f t="shared" si="39"/>
        <v>7.62191780821918</v>
      </c>
      <c r="AU49" s="1">
        <f t="shared" si="36"/>
        <v>2349.81037732511</v>
      </c>
    </row>
    <row r="50" s="1" customFormat="1" spans="1:47">
      <c r="A50" s="13"/>
      <c r="B50" s="13"/>
      <c r="C50" s="16">
        <v>8</v>
      </c>
      <c r="D50" s="19">
        <v>26.0572833322581</v>
      </c>
      <c r="E50" s="20">
        <f t="shared" si="37"/>
        <v>26.9454255677419</v>
      </c>
      <c r="F50" s="16" t="s">
        <v>73</v>
      </c>
      <c r="G50" s="13">
        <v>9</v>
      </c>
      <c r="H50" s="18">
        <f t="shared" si="21"/>
        <v>26.0572833322581</v>
      </c>
      <c r="I50" s="18">
        <f t="shared" si="22"/>
        <v>299.207283332258</v>
      </c>
      <c r="J50" s="18">
        <f t="shared" si="23"/>
        <v>0.388518564613011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0.194786246888276</v>
      </c>
      <c r="P50" s="18">
        <f t="shared" si="26"/>
        <v>0.0756780730473887</v>
      </c>
      <c r="Q50" s="24">
        <f t="shared" si="27"/>
        <v>0.00983814949616053</v>
      </c>
      <c r="R50" s="18">
        <f t="shared" si="28"/>
        <v>0.0100218354166667</v>
      </c>
      <c r="S50" s="25">
        <f t="shared" si="29"/>
        <v>0.981671429147533</v>
      </c>
      <c r="T50" s="3">
        <v>0.01</v>
      </c>
      <c r="U50" s="26">
        <f t="shared" si="30"/>
        <v>0.00981671429147533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0.0443167142914753</v>
      </c>
      <c r="AR50" s="29">
        <f t="shared" si="34"/>
        <v>7.70910416666667</v>
      </c>
      <c r="AS50" s="1">
        <f t="shared" si="35"/>
        <v>0.13</v>
      </c>
      <c r="AT50" s="2">
        <f t="shared" si="39"/>
        <v>7.62191780821918</v>
      </c>
      <c r="AU50" s="1">
        <f t="shared" si="36"/>
        <v>2268.05657669705</v>
      </c>
    </row>
    <row r="51" s="1" customFormat="1" spans="1:47">
      <c r="A51" s="13"/>
      <c r="B51" s="13"/>
      <c r="C51" s="16">
        <v>9</v>
      </c>
      <c r="D51" s="19">
        <v>20.8906423143333</v>
      </c>
      <c r="E51" s="20">
        <f t="shared" si="37"/>
        <v>26.0572833322581</v>
      </c>
      <c r="F51" s="16" t="s">
        <v>73</v>
      </c>
      <c r="G51" s="13">
        <v>10</v>
      </c>
      <c r="H51" s="18">
        <f t="shared" si="21"/>
        <v>20.8906423143333</v>
      </c>
      <c r="I51" s="18">
        <f t="shared" si="22"/>
        <v>294.040642314333</v>
      </c>
      <c r="J51" s="18">
        <f t="shared" si="23"/>
        <v>0.219321887640444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0.196199215507554</v>
      </c>
      <c r="P51" s="18">
        <f t="shared" si="26"/>
        <v>0.0430307822986911</v>
      </c>
      <c r="Q51" s="24">
        <f t="shared" si="27"/>
        <v>0.00559400169882984</v>
      </c>
      <c r="R51" s="18">
        <f t="shared" si="28"/>
        <v>0.0100218354166667</v>
      </c>
      <c r="S51" s="25">
        <f t="shared" si="29"/>
        <v>0.55818135763104</v>
      </c>
      <c r="T51" s="3">
        <v>0.01</v>
      </c>
      <c r="U51" s="26">
        <f t="shared" si="30"/>
        <v>0.0055818135763104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0.0326818135763104</v>
      </c>
      <c r="AR51" s="29">
        <f t="shared" si="34"/>
        <v>7.70910416666667</v>
      </c>
      <c r="AS51" s="1">
        <f t="shared" si="35"/>
        <v>0.13</v>
      </c>
      <c r="AT51" s="2">
        <f t="shared" si="39"/>
        <v>7.62191780821918</v>
      </c>
      <c r="AU51" s="1">
        <f t="shared" si="36"/>
        <v>1672.60148693821</v>
      </c>
    </row>
    <row r="52" s="1" customFormat="1" spans="1:47">
      <c r="A52" s="13"/>
      <c r="B52" s="13"/>
      <c r="C52" s="16">
        <v>10</v>
      </c>
      <c r="D52" s="19">
        <v>14.4784886664839</v>
      </c>
      <c r="E52" s="20">
        <f t="shared" si="37"/>
        <v>20.8906423143333</v>
      </c>
      <c r="F52" s="16" t="s">
        <v>73</v>
      </c>
      <c r="G52" s="13">
        <v>11</v>
      </c>
      <c r="H52" s="18">
        <f t="shared" si="21"/>
        <v>14.4784886664839</v>
      </c>
      <c r="I52" s="18">
        <f t="shared" si="22"/>
        <v>287.628488666484</v>
      </c>
      <c r="J52" s="18">
        <f t="shared" si="23"/>
        <v>0.10482891175006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0.14551001154842</v>
      </c>
      <c r="O52" s="18">
        <f t="shared" si="38"/>
        <v>0.0847494633271099</v>
      </c>
      <c r="P52" s="18">
        <f t="shared" si="26"/>
        <v>0.00888419401198255</v>
      </c>
      <c r="Q52" s="24">
        <f t="shared" si="27"/>
        <v>0.00115494522155773</v>
      </c>
      <c r="R52" s="18">
        <f t="shared" si="28"/>
        <v>0.0100218354166667</v>
      </c>
      <c r="S52" s="25">
        <f t="shared" si="29"/>
        <v>0.115242884515646</v>
      </c>
      <c r="T52" s="3">
        <v>0.01</v>
      </c>
      <c r="U52" s="26">
        <f t="shared" si="30"/>
        <v>0.00115242884515646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0.0282524288451565</v>
      </c>
      <c r="AR52" s="29">
        <f t="shared" si="34"/>
        <v>7.70910416666667</v>
      </c>
      <c r="AS52" s="1">
        <f t="shared" si="35"/>
        <v>0.13</v>
      </c>
      <c r="AT52" s="2">
        <f t="shared" si="39"/>
        <v>7.62191780821918</v>
      </c>
      <c r="AU52" s="1">
        <f t="shared" si="36"/>
        <v>1445.91285871228</v>
      </c>
    </row>
    <row r="53" s="1" customFormat="1" spans="1:48">
      <c r="A53" s="13"/>
      <c r="B53" s="13"/>
      <c r="C53" s="16">
        <v>11</v>
      </c>
      <c r="D53" s="19">
        <v>3.3354952745</v>
      </c>
      <c r="E53" s="20">
        <f t="shared" si="37"/>
        <v>14.4784886664839</v>
      </c>
      <c r="F53" s="16" t="s">
        <v>75</v>
      </c>
      <c r="G53" s="13">
        <v>12</v>
      </c>
      <c r="H53" s="18">
        <f t="shared" si="21"/>
        <v>3.3354952745</v>
      </c>
      <c r="I53" s="18">
        <f t="shared" si="22"/>
        <v>276.4854952745</v>
      </c>
      <c r="J53" s="18">
        <f t="shared" si="23"/>
        <v>0.0267897297071662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0.152956310981794</v>
      </c>
      <c r="P53" s="18">
        <f t="shared" si="26"/>
        <v>0.00409765822820752</v>
      </c>
      <c r="Q53" s="24">
        <f t="shared" si="27"/>
        <v>0.000532695569666977</v>
      </c>
      <c r="R53" s="18">
        <f t="shared" si="28"/>
        <v>0.0100218354166667</v>
      </c>
      <c r="S53" s="25">
        <f t="shared" si="29"/>
        <v>0.0531534940976067</v>
      </c>
      <c r="T53" s="3">
        <v>0.01</v>
      </c>
      <c r="U53" s="26">
        <f t="shared" si="30"/>
        <v>0.000531534940976067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0.0153315349409761</v>
      </c>
      <c r="AR53" s="29">
        <f t="shared" si="34"/>
        <v>7.70910416666667</v>
      </c>
      <c r="AS53" s="1">
        <f t="shared" si="35"/>
        <v>0.13</v>
      </c>
      <c r="AT53" s="2">
        <f t="shared" si="39"/>
        <v>7.62191780821918</v>
      </c>
      <c r="AU53" s="1">
        <f t="shared" si="36"/>
        <v>784.642751830321</v>
      </c>
      <c r="AV53" s="1">
        <f>SUM(AU42:AU53)</f>
        <v>17021.2738140431</v>
      </c>
    </row>
    <row r="54" s="1" customFormat="1" spans="1:46">
      <c r="A54" s="13"/>
      <c r="B54" s="13"/>
      <c r="C54" s="16">
        <v>12</v>
      </c>
      <c r="D54" s="19">
        <v>-0.492162489903226</v>
      </c>
      <c r="E54" s="20">
        <f t="shared" si="37"/>
        <v>3.3354952745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2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</row>
    <row r="57" s="1" customFormat="1" spans="1:3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</row>
    <row r="58" s="1" customFormat="1" spans="1:32">
      <c r="A58" s="13" t="s">
        <v>71</v>
      </c>
      <c r="B58" s="13">
        <v>134.758</v>
      </c>
      <c r="C58" s="16" t="s">
        <v>72</v>
      </c>
      <c r="D58" s="17">
        <v>0</v>
      </c>
      <c r="E58" s="16"/>
      <c r="F58" s="16"/>
      <c r="G58" s="13">
        <v>1</v>
      </c>
      <c r="H58" s="18">
        <f t="shared" ref="H58:H69" si="40">E59</f>
        <v>0</v>
      </c>
      <c r="I58" s="18">
        <f t="shared" ref="I58:I69" si="41">H58+273.15</f>
        <v>273.15</v>
      </c>
      <c r="J58" s="18">
        <f t="shared" ref="J58:J69" si="42">EXP(($C$16*(I58-$C$14))/($C$17*I58*$C$14))</f>
        <v>0.0174263747487528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0.0528377266888298</v>
      </c>
      <c r="Q58" s="24">
        <f t="shared" ref="Q58:Q69" si="46">P58*$B$60</f>
        <v>0.0153229407397606</v>
      </c>
      <c r="R58" s="18">
        <f t="shared" ref="R58:R69" si="47">L58*$B$60</f>
        <v>0.87929595</v>
      </c>
      <c r="S58" s="25">
        <f t="shared" ref="S58:S69" si="48">Q58/R58</f>
        <v>0.0174263747487528</v>
      </c>
      <c r="T58" s="3">
        <v>0.27</v>
      </c>
      <c r="U58" s="26">
        <f t="shared" ref="U58:U69" si="49">S58*T58</f>
        <v>0.00470512118216326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0.227314205045694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34.927698630137</v>
      </c>
      <c r="AF58" s="1">
        <f t="shared" ref="AF58:AF69" si="54">AE58*10000*AC58*AB58</f>
        <v>891599.585407778</v>
      </c>
    </row>
    <row r="59" s="1" customFormat="1" spans="1:32">
      <c r="A59" s="13" t="s">
        <v>74</v>
      </c>
      <c r="B59" s="13">
        <v>27</v>
      </c>
      <c r="C59" s="16">
        <v>1</v>
      </c>
      <c r="D59" s="19">
        <v>-1.35020612619355</v>
      </c>
      <c r="E59" s="20">
        <f t="shared" ref="E59:E70" si="55">D58</f>
        <v>0</v>
      </c>
      <c r="F59" s="16" t="s">
        <v>73</v>
      </c>
      <c r="G59" s="13">
        <v>2</v>
      </c>
      <c r="H59" s="18">
        <f t="shared" si="40"/>
        <v>-1.35020612619355</v>
      </c>
      <c r="I59" s="18">
        <f t="shared" si="41"/>
        <v>271.799793873806</v>
      </c>
      <c r="J59" s="18">
        <f t="shared" si="42"/>
        <v>0.0145983203957063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6.01127227331117</v>
      </c>
      <c r="P59" s="18">
        <f t="shared" si="45"/>
        <v>0.0877544786316224</v>
      </c>
      <c r="Q59" s="24">
        <f t="shared" si="46"/>
        <v>0.0254487988031705</v>
      </c>
      <c r="R59" s="18">
        <f t="shared" si="47"/>
        <v>0.87929595</v>
      </c>
      <c r="S59" s="25">
        <f t="shared" si="48"/>
        <v>0.0289422449894947</v>
      </c>
      <c r="T59" s="3">
        <v>0.27</v>
      </c>
      <c r="U59" s="26">
        <f t="shared" si="49"/>
        <v>0.00781440614716357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0.227918339114394</v>
      </c>
      <c r="AC59" s="29">
        <f t="shared" si="51"/>
        <v>11.2298333333333</v>
      </c>
      <c r="AD59" s="1">
        <f t="shared" si="52"/>
        <v>0.29</v>
      </c>
      <c r="AE59" s="30">
        <f t="shared" si="53"/>
        <v>34.927698630137</v>
      </c>
      <c r="AF59" s="1">
        <f t="shared" si="54"/>
        <v>893969.193963809</v>
      </c>
    </row>
    <row r="60" s="1" customFormat="1" spans="1:32">
      <c r="A60" s="13" t="s">
        <v>38</v>
      </c>
      <c r="B60" s="13">
        <v>0.29</v>
      </c>
      <c r="C60" s="16">
        <v>2</v>
      </c>
      <c r="D60" s="19">
        <v>0.936071714071428</v>
      </c>
      <c r="E60" s="20">
        <f t="shared" si="55"/>
        <v>-1.35020612619355</v>
      </c>
      <c r="F60" s="16" t="s">
        <v>73</v>
      </c>
      <c r="G60" s="13">
        <v>3</v>
      </c>
      <c r="H60" s="18">
        <f t="shared" si="40"/>
        <v>0.936071714071428</v>
      </c>
      <c r="I60" s="18">
        <f t="shared" si="41"/>
        <v>274.086071714071</v>
      </c>
      <c r="J60" s="18">
        <f t="shared" si="42"/>
        <v>0.0196824191196958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8.95557279467955</v>
      </c>
      <c r="P60" s="18">
        <f t="shared" si="45"/>
        <v>0.176267337201828</v>
      </c>
      <c r="Q60" s="24">
        <f t="shared" si="46"/>
        <v>0.0511175277885302</v>
      </c>
      <c r="R60" s="18">
        <f t="shared" si="47"/>
        <v>0.87929595</v>
      </c>
      <c r="S60" s="25">
        <f t="shared" si="48"/>
        <v>0.0581346107513974</v>
      </c>
      <c r="T60" s="3">
        <v>0.27</v>
      </c>
      <c r="U60" s="26">
        <f t="shared" si="49"/>
        <v>0.0156963449028773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0.229449799814629</v>
      </c>
      <c r="AC60" s="29">
        <f t="shared" si="51"/>
        <v>11.2298333333333</v>
      </c>
      <c r="AD60" s="1">
        <f t="shared" si="52"/>
        <v>0.29</v>
      </c>
      <c r="AE60" s="30">
        <f t="shared" si="53"/>
        <v>34.927698630137</v>
      </c>
      <c r="AF60" s="1">
        <f t="shared" si="54"/>
        <v>899976.076486278</v>
      </c>
    </row>
    <row r="61" s="1" customFormat="1" spans="1:32">
      <c r="A61" s="13"/>
      <c r="B61" s="13"/>
      <c r="C61" s="16">
        <v>3</v>
      </c>
      <c r="D61" s="19">
        <v>8.44851815429032</v>
      </c>
      <c r="E61" s="20">
        <f t="shared" si="55"/>
        <v>0.936071714071428</v>
      </c>
      <c r="F61" s="16" t="s">
        <v>73</v>
      </c>
      <c r="G61" s="13">
        <v>4</v>
      </c>
      <c r="H61" s="18">
        <f t="shared" si="40"/>
        <v>8.44851815429032</v>
      </c>
      <c r="I61" s="18">
        <f t="shared" si="41"/>
        <v>281.59851815429</v>
      </c>
      <c r="J61" s="18">
        <f t="shared" si="42"/>
        <v>0.0507770925018916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11.8113604574777</v>
      </c>
      <c r="P61" s="18">
        <f t="shared" si="45"/>
        <v>0.599746542522531</v>
      </c>
      <c r="Q61" s="24">
        <f t="shared" si="46"/>
        <v>0.173926497331534</v>
      </c>
      <c r="R61" s="18">
        <f t="shared" si="47"/>
        <v>0.87929595</v>
      </c>
      <c r="S61" s="25">
        <f t="shared" si="48"/>
        <v>0.197801999806247</v>
      </c>
      <c r="T61" s="3">
        <v>0.27</v>
      </c>
      <c r="U61" s="26">
        <f t="shared" si="49"/>
        <v>0.0534065399476868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0.236776890711836</v>
      </c>
      <c r="AC61" s="29">
        <f t="shared" si="51"/>
        <v>11.2298333333333</v>
      </c>
      <c r="AD61" s="1">
        <f t="shared" si="52"/>
        <v>0.29</v>
      </c>
      <c r="AE61" s="30">
        <f t="shared" si="53"/>
        <v>34.927698630137</v>
      </c>
      <c r="AF61" s="1">
        <f t="shared" si="54"/>
        <v>928715.288824027</v>
      </c>
    </row>
    <row r="62" s="1" customFormat="1" spans="1:32">
      <c r="A62" s="13"/>
      <c r="B62" s="13"/>
      <c r="C62" s="16">
        <v>4</v>
      </c>
      <c r="D62" s="19">
        <v>15.4472544221</v>
      </c>
      <c r="E62" s="20">
        <f t="shared" si="55"/>
        <v>8.44851815429032</v>
      </c>
      <c r="F62" s="16" t="s">
        <v>73</v>
      </c>
      <c r="G62" s="13">
        <v>5</v>
      </c>
      <c r="H62" s="18">
        <f t="shared" si="40"/>
        <v>15.4472544221</v>
      </c>
      <c r="I62" s="18">
        <f t="shared" si="41"/>
        <v>288.5972544221</v>
      </c>
      <c r="J62" s="18">
        <f t="shared" si="42"/>
        <v>0.117444299342912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10.6510332192074</v>
      </c>
      <c r="O62" s="18">
        <f t="shared" si="56"/>
        <v>3.59263569574776</v>
      </c>
      <c r="P62" s="18">
        <f t="shared" si="45"/>
        <v>0.42193458208143</v>
      </c>
      <c r="Q62" s="24">
        <f t="shared" si="46"/>
        <v>0.122361028803615</v>
      </c>
      <c r="R62" s="18">
        <f t="shared" si="47"/>
        <v>0.87929595</v>
      </c>
      <c r="S62" s="25">
        <f t="shared" si="48"/>
        <v>0.139157957913504</v>
      </c>
      <c r="T62" s="3">
        <v>0.27</v>
      </c>
      <c r="U62" s="26">
        <f t="shared" si="49"/>
        <v>0.0375726486366461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0.2825003656301</v>
      </c>
      <c r="AC62" s="29">
        <f t="shared" si="51"/>
        <v>11.2298333333333</v>
      </c>
      <c r="AD62" s="1">
        <f t="shared" si="52"/>
        <v>0.29</v>
      </c>
      <c r="AE62" s="30">
        <f t="shared" si="53"/>
        <v>34.927698630137</v>
      </c>
      <c r="AF62" s="1">
        <f t="shared" si="54"/>
        <v>1108057.49611077</v>
      </c>
    </row>
    <row r="63" s="1" customFormat="1" spans="1:32">
      <c r="A63" s="13"/>
      <c r="B63" s="13"/>
      <c r="C63" s="16">
        <v>5</v>
      </c>
      <c r="D63" s="19">
        <v>21.5518874258064</v>
      </c>
      <c r="E63" s="20">
        <f t="shared" si="55"/>
        <v>15.4472544221</v>
      </c>
      <c r="F63" s="16" t="s">
        <v>75</v>
      </c>
      <c r="G63" s="13">
        <v>6</v>
      </c>
      <c r="H63" s="18">
        <f t="shared" si="40"/>
        <v>21.5518874258064</v>
      </c>
      <c r="I63" s="18">
        <f t="shared" si="41"/>
        <v>294.701887425806</v>
      </c>
      <c r="J63" s="18">
        <f t="shared" si="42"/>
        <v>0.236238127471255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6.20275611366633</v>
      </c>
      <c r="P63" s="18">
        <f t="shared" si="45"/>
        <v>1.46532748945341</v>
      </c>
      <c r="Q63" s="24">
        <f t="shared" si="46"/>
        <v>0.424944971941489</v>
      </c>
      <c r="R63" s="18">
        <f t="shared" si="47"/>
        <v>0.87929595</v>
      </c>
      <c r="S63" s="25">
        <f t="shared" si="48"/>
        <v>0.483278663960057</v>
      </c>
      <c r="T63" s="3">
        <v>0.27</v>
      </c>
      <c r="U63" s="26">
        <f t="shared" si="49"/>
        <v>0.130485239269215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0.300553281990009</v>
      </c>
      <c r="AC63" s="29">
        <f t="shared" si="51"/>
        <v>11.2298333333333</v>
      </c>
      <c r="AD63" s="1">
        <f t="shared" si="52"/>
        <v>0.29</v>
      </c>
      <c r="AE63" s="30">
        <f t="shared" si="53"/>
        <v>34.927698630137</v>
      </c>
      <c r="AF63" s="1">
        <f t="shared" si="54"/>
        <v>1178866.85331157</v>
      </c>
    </row>
    <row r="64" s="1" customFormat="1" spans="1:32">
      <c r="A64" s="13"/>
      <c r="B64" s="13"/>
      <c r="C64" s="16">
        <v>6</v>
      </c>
      <c r="D64" s="19">
        <v>25.0745984893333</v>
      </c>
      <c r="E64" s="20">
        <f t="shared" si="55"/>
        <v>21.5518874258064</v>
      </c>
      <c r="F64" s="16" t="s">
        <v>73</v>
      </c>
      <c r="G64" s="13">
        <v>7</v>
      </c>
      <c r="H64" s="18">
        <f t="shared" si="40"/>
        <v>25.0745984893333</v>
      </c>
      <c r="I64" s="18">
        <f t="shared" si="41"/>
        <v>298.224598489333</v>
      </c>
      <c r="J64" s="18">
        <f t="shared" si="42"/>
        <v>0.349013786745972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7.76948362421292</v>
      </c>
      <c r="P64" s="18">
        <f t="shared" si="45"/>
        <v>2.71165690074737</v>
      </c>
      <c r="Q64" s="24">
        <f t="shared" si="46"/>
        <v>0.786380501216738</v>
      </c>
      <c r="R64" s="18">
        <f t="shared" si="47"/>
        <v>0.87929595</v>
      </c>
      <c r="S64" s="25">
        <f t="shared" si="48"/>
        <v>0.894329720518715</v>
      </c>
      <c r="T64" s="3">
        <v>0.27</v>
      </c>
      <c r="U64" s="26">
        <f t="shared" si="49"/>
        <v>0.241469024540053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0.337317431468132</v>
      </c>
      <c r="AC64" s="29">
        <f t="shared" si="51"/>
        <v>11.2298333333333</v>
      </c>
      <c r="AD64" s="1">
        <f t="shared" si="52"/>
        <v>0.29</v>
      </c>
      <c r="AE64" s="30">
        <f t="shared" si="53"/>
        <v>34.927698630137</v>
      </c>
      <c r="AF64" s="1">
        <f t="shared" si="54"/>
        <v>1323067.69824326</v>
      </c>
    </row>
    <row r="65" s="1" customFormat="1" spans="1:32">
      <c r="A65" s="13"/>
      <c r="B65" s="13"/>
      <c r="C65" s="16">
        <v>7</v>
      </c>
      <c r="D65" s="19">
        <v>26.9454255677419</v>
      </c>
      <c r="E65" s="20">
        <f t="shared" si="55"/>
        <v>25.0745984893333</v>
      </c>
      <c r="F65" s="16" t="s">
        <v>73</v>
      </c>
      <c r="G65" s="13">
        <v>8</v>
      </c>
      <c r="H65" s="18">
        <f t="shared" si="40"/>
        <v>26.9454255677419</v>
      </c>
      <c r="I65" s="18">
        <f t="shared" si="41"/>
        <v>300.095425567742</v>
      </c>
      <c r="J65" s="18">
        <f t="shared" si="42"/>
        <v>0.4277974889647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8.08988172346555</v>
      </c>
      <c r="P65" s="18">
        <f t="shared" si="45"/>
        <v>3.46083108731998</v>
      </c>
      <c r="Q65" s="24">
        <f t="shared" si="46"/>
        <v>1.00364101532279</v>
      </c>
      <c r="R65" s="18">
        <f t="shared" si="47"/>
        <v>0.87929595</v>
      </c>
      <c r="S65" s="25">
        <f t="shared" si="48"/>
        <v>1.14141435010908</v>
      </c>
      <c r="T65" s="3">
        <v>0.27</v>
      </c>
      <c r="U65" s="26">
        <f t="shared" si="49"/>
        <v>0.308181874529451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0.350279738221072</v>
      </c>
      <c r="AC65" s="29">
        <f t="shared" si="51"/>
        <v>11.2298333333333</v>
      </c>
      <c r="AD65" s="1">
        <f t="shared" si="52"/>
        <v>0.29</v>
      </c>
      <c r="AE65" s="30">
        <f t="shared" si="53"/>
        <v>34.927698630137</v>
      </c>
      <c r="AF65" s="1">
        <f t="shared" si="54"/>
        <v>1373910.04364146</v>
      </c>
    </row>
    <row r="66" s="1" customFormat="1" spans="1:32">
      <c r="A66" s="13"/>
      <c r="B66" s="13"/>
      <c r="C66" s="16">
        <v>8</v>
      </c>
      <c r="D66" s="19">
        <v>26.0572833322581</v>
      </c>
      <c r="E66" s="20">
        <f t="shared" si="55"/>
        <v>26.9454255677419</v>
      </c>
      <c r="F66" s="16" t="s">
        <v>73</v>
      </c>
      <c r="G66" s="13">
        <v>9</v>
      </c>
      <c r="H66" s="18">
        <f t="shared" si="40"/>
        <v>26.0572833322581</v>
      </c>
      <c r="I66" s="18">
        <f t="shared" si="41"/>
        <v>299.207283332258</v>
      </c>
      <c r="J66" s="18">
        <f t="shared" si="42"/>
        <v>0.388518564613011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7.66110563614556</v>
      </c>
      <c r="P66" s="18">
        <f t="shared" si="45"/>
        <v>2.97648176510392</v>
      </c>
      <c r="Q66" s="24">
        <f t="shared" si="46"/>
        <v>0.863179711880137</v>
      </c>
      <c r="R66" s="18">
        <f t="shared" si="47"/>
        <v>0.87929595</v>
      </c>
      <c r="S66" s="25">
        <f t="shared" si="48"/>
        <v>0.981671429147532</v>
      </c>
      <c r="T66" s="3">
        <v>0.27</v>
      </c>
      <c r="U66" s="26">
        <f t="shared" si="49"/>
        <v>0.265051285869834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0.341899464844509</v>
      </c>
      <c r="AC66" s="29">
        <f t="shared" si="51"/>
        <v>11.2298333333333</v>
      </c>
      <c r="AD66" s="1">
        <f t="shared" si="52"/>
        <v>0.29</v>
      </c>
      <c r="AE66" s="30">
        <f t="shared" si="53"/>
        <v>34.927698630137</v>
      </c>
      <c r="AF66" s="1">
        <f t="shared" si="54"/>
        <v>1341039.91013332</v>
      </c>
    </row>
    <row r="67" s="1" customFormat="1" spans="1:32">
      <c r="A67" s="13"/>
      <c r="B67" s="13"/>
      <c r="C67" s="16">
        <v>9</v>
      </c>
      <c r="D67" s="19">
        <v>20.8906423143333</v>
      </c>
      <c r="E67" s="20">
        <f t="shared" si="55"/>
        <v>26.0572833322581</v>
      </c>
      <c r="F67" s="16" t="s">
        <v>73</v>
      </c>
      <c r="G67" s="13">
        <v>10</v>
      </c>
      <c r="H67" s="18">
        <f t="shared" si="40"/>
        <v>20.8906423143333</v>
      </c>
      <c r="I67" s="18">
        <f t="shared" si="41"/>
        <v>294.040642314333</v>
      </c>
      <c r="J67" s="18">
        <f t="shared" si="42"/>
        <v>0.219321887640444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7.71667887104164</v>
      </c>
      <c r="P67" s="18">
        <f t="shared" si="45"/>
        <v>1.69243657631199</v>
      </c>
      <c r="Q67" s="24">
        <f t="shared" si="46"/>
        <v>0.490806607130476</v>
      </c>
      <c r="R67" s="18">
        <f t="shared" si="47"/>
        <v>0.87929595</v>
      </c>
      <c r="S67" s="25">
        <f t="shared" si="48"/>
        <v>0.558181357631041</v>
      </c>
      <c r="T67" s="3">
        <v>0.27</v>
      </c>
      <c r="U67" s="26">
        <f t="shared" si="49"/>
        <v>0.150708966560381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0.304482752202682</v>
      </c>
      <c r="AC67" s="29">
        <f t="shared" si="51"/>
        <v>11.2298333333333</v>
      </c>
      <c r="AD67" s="1">
        <f t="shared" si="52"/>
        <v>0.29</v>
      </c>
      <c r="AE67" s="30">
        <f t="shared" si="53"/>
        <v>34.927698630137</v>
      </c>
      <c r="AF67" s="1">
        <f t="shared" si="54"/>
        <v>1194279.5021242</v>
      </c>
    </row>
    <row r="68" s="1" customFormat="1" spans="1:32">
      <c r="A68" s="13"/>
      <c r="B68" s="13"/>
      <c r="C68" s="16">
        <v>10</v>
      </c>
      <c r="D68" s="19">
        <v>14.4784886664839</v>
      </c>
      <c r="E68" s="20">
        <f t="shared" si="55"/>
        <v>20.8906423143333</v>
      </c>
      <c r="F68" s="16" t="s">
        <v>73</v>
      </c>
      <c r="G68" s="13">
        <v>11</v>
      </c>
      <c r="H68" s="18">
        <f t="shared" si="40"/>
        <v>14.4784886664839</v>
      </c>
      <c r="I68" s="18">
        <f t="shared" si="41"/>
        <v>287.628488666484</v>
      </c>
      <c r="J68" s="18">
        <f t="shared" si="42"/>
        <v>0.10482891175006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5.72303017999317</v>
      </c>
      <c r="O68" s="18">
        <f t="shared" si="56"/>
        <v>3.33326711473648</v>
      </c>
      <c r="P68" s="18">
        <f t="shared" si="45"/>
        <v>0.349422764210089</v>
      </c>
      <c r="Q68" s="24">
        <f t="shared" si="46"/>
        <v>0.101332601620926</v>
      </c>
      <c r="R68" s="18">
        <f t="shared" si="47"/>
        <v>0.87929595</v>
      </c>
      <c r="S68" s="25">
        <f t="shared" si="48"/>
        <v>0.115242884515647</v>
      </c>
      <c r="T68" s="3">
        <v>0.27</v>
      </c>
      <c r="U68" s="26">
        <f t="shared" si="49"/>
        <v>0.0311155788192246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0.281245756964575</v>
      </c>
      <c r="AC68" s="29">
        <f t="shared" si="51"/>
        <v>11.2298333333333</v>
      </c>
      <c r="AD68" s="1">
        <f t="shared" si="52"/>
        <v>0.29</v>
      </c>
      <c r="AE68" s="30">
        <f t="shared" si="53"/>
        <v>34.927698630137</v>
      </c>
      <c r="AF68" s="1">
        <f t="shared" si="54"/>
        <v>1103136.51650985</v>
      </c>
    </row>
    <row r="69" s="1" customFormat="1" spans="1:33">
      <c r="A69" s="13"/>
      <c r="B69" s="13"/>
      <c r="C69" s="16">
        <v>11</v>
      </c>
      <c r="D69" s="19">
        <v>3.3354952745</v>
      </c>
      <c r="E69" s="20">
        <f t="shared" si="55"/>
        <v>14.4784886664839</v>
      </c>
      <c r="F69" s="16" t="s">
        <v>75</v>
      </c>
      <c r="G69" s="13">
        <v>12</v>
      </c>
      <c r="H69" s="18">
        <f t="shared" si="40"/>
        <v>3.3354952745</v>
      </c>
      <c r="I69" s="18">
        <f t="shared" si="41"/>
        <v>276.4854952745</v>
      </c>
      <c r="J69" s="18">
        <f t="shared" si="42"/>
        <v>0.0267897297071662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6.01589935052639</v>
      </c>
      <c r="P69" s="18">
        <f t="shared" si="45"/>
        <v>0.161164317546119</v>
      </c>
      <c r="Q69" s="24">
        <f t="shared" si="46"/>
        <v>0.0467376520883744</v>
      </c>
      <c r="R69" s="18">
        <f t="shared" si="47"/>
        <v>0.87929595</v>
      </c>
      <c r="S69" s="25">
        <f t="shared" si="48"/>
        <v>0.0531534940976066</v>
      </c>
      <c r="T69" s="3">
        <v>0.27</v>
      </c>
      <c r="U69" s="26">
        <f t="shared" si="49"/>
        <v>0.0143514434063538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0.229188485453855</v>
      </c>
      <c r="AC69" s="29">
        <f t="shared" si="51"/>
        <v>11.2298333333333</v>
      </c>
      <c r="AD69" s="1">
        <f t="shared" si="52"/>
        <v>0.29</v>
      </c>
      <c r="AE69" s="30">
        <f t="shared" si="53"/>
        <v>34.927698630137</v>
      </c>
      <c r="AF69" s="1">
        <f t="shared" si="54"/>
        <v>898951.11733038</v>
      </c>
      <c r="AG69" s="1">
        <f>SUM(AF58:AF69)</f>
        <v>13135569.2820867</v>
      </c>
    </row>
    <row r="70" s="1" customFormat="1" spans="1:46">
      <c r="A70" s="13"/>
      <c r="B70" s="13"/>
      <c r="C70" s="16">
        <v>12</v>
      </c>
      <c r="D70" s="19">
        <v>-0.492162489903226</v>
      </c>
      <c r="E70" s="20">
        <f t="shared" si="55"/>
        <v>3.3354952745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v>625.464</v>
      </c>
      <c r="C74" s="16" t="s">
        <v>72</v>
      </c>
      <c r="D74" s="17">
        <v>0</v>
      </c>
      <c r="E74" s="16"/>
      <c r="F74" s="16"/>
      <c r="G74" s="13">
        <v>1</v>
      </c>
      <c r="H74" s="18">
        <f t="shared" ref="H74:H85" si="57">E75</f>
        <v>0</v>
      </c>
      <c r="I74" s="18">
        <f t="shared" ref="I74:I85" si="58">H74+273.15</f>
        <v>273.15</v>
      </c>
      <c r="J74" s="18">
        <f t="shared" ref="J74:J85" si="59">EXP(($C$16*(I74-$C$14))/($C$17*I74*$C$14))</f>
        <v>0.0174263747487528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0.00908297504654495</v>
      </c>
      <c r="Q74" s="24">
        <f t="shared" ref="Q74:Q85" si="63">P74*$B$76</f>
        <v>0.00236157351210169</v>
      </c>
      <c r="R74" s="18">
        <f t="shared" ref="R74:R85" si="64">L74*$B$76</f>
        <v>0.1355172</v>
      </c>
      <c r="S74" s="25">
        <f t="shared" ref="S74:S85" si="65">Q74/R74</f>
        <v>0.0174263747487528</v>
      </c>
      <c r="T74" s="3">
        <v>0.01</v>
      </c>
      <c r="U74" s="26">
        <f t="shared" ref="U74:U85" si="66">S74*T74</f>
        <v>0.000174263747487528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0.00566426374748753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0.005</v>
      </c>
      <c r="AX74" s="1">
        <f t="shared" ref="AX74:AX85" si="72">AW74*10000*AV74*0.67*AU74*AT74</f>
        <v>2.57147729645541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-1.35020612619355</v>
      </c>
      <c r="E75" s="20">
        <f t="shared" ref="E75:E86" si="73">D74</f>
        <v>0</v>
      </c>
      <c r="F75" s="16" t="s">
        <v>73</v>
      </c>
      <c r="G75" s="13">
        <v>2</v>
      </c>
      <c r="H75" s="18">
        <f t="shared" si="57"/>
        <v>-1.35020612619355</v>
      </c>
      <c r="I75" s="18">
        <f t="shared" si="58"/>
        <v>271.799793873806</v>
      </c>
      <c r="J75" s="18">
        <f t="shared" si="59"/>
        <v>0.0145983203957063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1.03335702495346</v>
      </c>
      <c r="P75" s="18">
        <f t="shared" si="62"/>
        <v>0.0150852769334244</v>
      </c>
      <c r="Q75" s="24">
        <f t="shared" si="63"/>
        <v>0.00392217200269035</v>
      </c>
      <c r="R75" s="18">
        <f t="shared" si="64"/>
        <v>0.1355172</v>
      </c>
      <c r="S75" s="25">
        <f t="shared" si="65"/>
        <v>0.0289422449894947</v>
      </c>
      <c r="T75" s="3">
        <v>0.01</v>
      </c>
      <c r="U75" s="26">
        <f t="shared" si="66"/>
        <v>0.000289422449894947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0.00577942244989495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0.005</v>
      </c>
      <c r="AX75" s="1">
        <f t="shared" si="72"/>
        <v>2.62375734589013</v>
      </c>
    </row>
    <row r="76" s="1" customFormat="1" spans="1:50">
      <c r="A76" s="13" t="s">
        <v>38</v>
      </c>
      <c r="B76" s="13">
        <v>0.26</v>
      </c>
      <c r="C76" s="16">
        <v>2</v>
      </c>
      <c r="D76" s="19">
        <v>0.936071714071428</v>
      </c>
      <c r="E76" s="20">
        <f t="shared" si="73"/>
        <v>-1.35020612619355</v>
      </c>
      <c r="F76" s="16" t="s">
        <v>73</v>
      </c>
      <c r="G76" s="13">
        <v>3</v>
      </c>
      <c r="H76" s="18">
        <f t="shared" si="57"/>
        <v>0.936071714071428</v>
      </c>
      <c r="I76" s="18">
        <f t="shared" si="58"/>
        <v>274.086071714071</v>
      </c>
      <c r="J76" s="18">
        <f t="shared" si="59"/>
        <v>0.0196824191196958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1.53949174802003</v>
      </c>
      <c r="P76" s="18">
        <f t="shared" si="62"/>
        <v>0.0303009218158434</v>
      </c>
      <c r="Q76" s="24">
        <f t="shared" si="63"/>
        <v>0.00787823967211928</v>
      </c>
      <c r="R76" s="18">
        <f t="shared" si="64"/>
        <v>0.1355172</v>
      </c>
      <c r="S76" s="25">
        <f t="shared" si="65"/>
        <v>0.0581346107513974</v>
      </c>
      <c r="T76" s="3">
        <v>0.01</v>
      </c>
      <c r="U76" s="26">
        <f t="shared" si="66"/>
        <v>0.000581346107513974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0.00607134610751397</v>
      </c>
      <c r="AU76" s="29">
        <f t="shared" si="70"/>
        <v>52.122</v>
      </c>
      <c r="AV76" s="1">
        <f t="shared" si="71"/>
        <v>0.26</v>
      </c>
      <c r="AW76" s="2">
        <f t="shared" si="75"/>
        <v>0.005</v>
      </c>
      <c r="AX76" s="1">
        <f t="shared" si="72"/>
        <v>2.75628561281599</v>
      </c>
    </row>
    <row r="77" s="1" customFormat="1" spans="1:50">
      <c r="A77" s="13"/>
      <c r="B77" s="13"/>
      <c r="C77" s="16">
        <v>3</v>
      </c>
      <c r="D77" s="19">
        <v>8.44851815429032</v>
      </c>
      <c r="E77" s="20">
        <f t="shared" si="73"/>
        <v>0.936071714071428</v>
      </c>
      <c r="F77" s="16" t="s">
        <v>73</v>
      </c>
      <c r="G77" s="13">
        <v>4</v>
      </c>
      <c r="H77" s="18">
        <f t="shared" si="57"/>
        <v>8.44851815429032</v>
      </c>
      <c r="I77" s="18">
        <f t="shared" si="58"/>
        <v>281.59851815429</v>
      </c>
      <c r="J77" s="18">
        <f t="shared" si="59"/>
        <v>0.0507770925018916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2.03041082620419</v>
      </c>
      <c r="P77" s="18">
        <f t="shared" si="62"/>
        <v>0.103098358339012</v>
      </c>
      <c r="Q77" s="24">
        <f t="shared" si="63"/>
        <v>0.0268055731681432</v>
      </c>
      <c r="R77" s="18">
        <f t="shared" si="64"/>
        <v>0.1355172</v>
      </c>
      <c r="S77" s="25">
        <f t="shared" si="65"/>
        <v>0.197801999806247</v>
      </c>
      <c r="T77" s="3">
        <v>0.01</v>
      </c>
      <c r="U77" s="26">
        <f t="shared" si="66"/>
        <v>0.00197801999806247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0.00746801999806247</v>
      </c>
      <c r="AU77" s="29">
        <f t="shared" si="70"/>
        <v>52.122</v>
      </c>
      <c r="AV77" s="1">
        <f t="shared" si="71"/>
        <v>0.26</v>
      </c>
      <c r="AW77" s="2">
        <f t="shared" si="75"/>
        <v>0.005</v>
      </c>
      <c r="AX77" s="1">
        <f t="shared" si="72"/>
        <v>3.3903512849328</v>
      </c>
    </row>
    <row r="78" s="1" customFormat="1" spans="1:50">
      <c r="A78" s="13"/>
      <c r="B78" s="13"/>
      <c r="C78" s="16">
        <v>4</v>
      </c>
      <c r="D78" s="19">
        <v>15.4472544221</v>
      </c>
      <c r="E78" s="20">
        <f t="shared" si="73"/>
        <v>8.44851815429032</v>
      </c>
      <c r="F78" s="16" t="s">
        <v>73</v>
      </c>
      <c r="G78" s="13">
        <v>5</v>
      </c>
      <c r="H78" s="18">
        <f t="shared" si="57"/>
        <v>15.4472544221</v>
      </c>
      <c r="I78" s="18">
        <f t="shared" si="58"/>
        <v>288.5972544221</v>
      </c>
      <c r="J78" s="18">
        <f t="shared" si="59"/>
        <v>0.117444299342912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1.83094684447192</v>
      </c>
      <c r="O78" s="18">
        <f t="shared" si="74"/>
        <v>0.617585623393259</v>
      </c>
      <c r="P78" s="18">
        <f t="shared" si="62"/>
        <v>0.0725319108236766</v>
      </c>
      <c r="Q78" s="24">
        <f t="shared" si="63"/>
        <v>0.0188582968141559</v>
      </c>
      <c r="R78" s="18">
        <f t="shared" si="64"/>
        <v>0.1355172</v>
      </c>
      <c r="S78" s="25">
        <f t="shared" si="65"/>
        <v>0.139157957913504</v>
      </c>
      <c r="T78" s="3">
        <v>0.01</v>
      </c>
      <c r="U78" s="26">
        <f t="shared" si="66"/>
        <v>0.00139157957913504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0.011341579579135</v>
      </c>
      <c r="AU78" s="29">
        <f t="shared" si="70"/>
        <v>52.122</v>
      </c>
      <c r="AV78" s="1">
        <f t="shared" si="71"/>
        <v>0.26</v>
      </c>
      <c r="AW78" s="2">
        <f t="shared" si="75"/>
        <v>0.005</v>
      </c>
      <c r="AX78" s="1">
        <f t="shared" si="72"/>
        <v>5.1488800122742</v>
      </c>
    </row>
    <row r="79" s="1" customFormat="1" spans="1:50">
      <c r="A79" s="13"/>
      <c r="B79" s="13"/>
      <c r="C79" s="16">
        <v>5</v>
      </c>
      <c r="D79" s="19">
        <v>21.5518874258064</v>
      </c>
      <c r="E79" s="20">
        <f t="shared" si="73"/>
        <v>15.4472544221</v>
      </c>
      <c r="F79" s="16" t="s">
        <v>75</v>
      </c>
      <c r="G79" s="13">
        <v>6</v>
      </c>
      <c r="H79" s="18">
        <f t="shared" si="57"/>
        <v>21.5518874258064</v>
      </c>
      <c r="I79" s="18">
        <f t="shared" si="58"/>
        <v>294.701887425806</v>
      </c>
      <c r="J79" s="18">
        <f t="shared" si="59"/>
        <v>0.236238127471255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1.06627371256958</v>
      </c>
      <c r="P79" s="18">
        <f t="shared" si="62"/>
        <v>0.251894505229261</v>
      </c>
      <c r="Q79" s="24">
        <f t="shared" si="63"/>
        <v>0.0654925713596078</v>
      </c>
      <c r="R79" s="18">
        <f t="shared" si="64"/>
        <v>0.1355172</v>
      </c>
      <c r="S79" s="25">
        <f t="shared" si="65"/>
        <v>0.483278663960057</v>
      </c>
      <c r="T79" s="3">
        <v>0.01</v>
      </c>
      <c r="U79" s="26">
        <f t="shared" si="66"/>
        <v>0.00483278663960057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0.0147827866396006</v>
      </c>
      <c r="AU79" s="29">
        <f t="shared" si="70"/>
        <v>52.122</v>
      </c>
      <c r="AV79" s="1">
        <f t="shared" si="71"/>
        <v>0.26</v>
      </c>
      <c r="AW79" s="2">
        <f t="shared" si="75"/>
        <v>0.005</v>
      </c>
      <c r="AX79" s="1">
        <f t="shared" si="72"/>
        <v>6.71112820954688</v>
      </c>
    </row>
    <row r="80" s="1" customFormat="1" spans="1:50">
      <c r="A80" s="13"/>
      <c r="B80" s="13"/>
      <c r="C80" s="16">
        <v>6</v>
      </c>
      <c r="D80" s="19">
        <v>25.0745984893333</v>
      </c>
      <c r="E80" s="20">
        <f t="shared" si="73"/>
        <v>21.5518874258064</v>
      </c>
      <c r="F80" s="16" t="s">
        <v>73</v>
      </c>
      <c r="G80" s="13">
        <v>7</v>
      </c>
      <c r="H80" s="18">
        <f t="shared" si="57"/>
        <v>25.0745984893333</v>
      </c>
      <c r="I80" s="18">
        <f t="shared" si="58"/>
        <v>298.224598489333</v>
      </c>
      <c r="J80" s="18">
        <f t="shared" si="59"/>
        <v>0.349013786745972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1.33559920734032</v>
      </c>
      <c r="P80" s="18">
        <f t="shared" si="62"/>
        <v>0.466142536928765</v>
      </c>
      <c r="Q80" s="24">
        <f t="shared" si="63"/>
        <v>0.121197059601479</v>
      </c>
      <c r="R80" s="18">
        <f t="shared" si="64"/>
        <v>0.1355172</v>
      </c>
      <c r="S80" s="25">
        <f t="shared" si="65"/>
        <v>0.894329720518715</v>
      </c>
      <c r="T80" s="3">
        <v>0.01</v>
      </c>
      <c r="U80" s="26">
        <f t="shared" si="66"/>
        <v>0.00894329720518715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0.0238432972051872</v>
      </c>
      <c r="AU80" s="29">
        <f t="shared" si="70"/>
        <v>52.122</v>
      </c>
      <c r="AV80" s="1">
        <f t="shared" si="71"/>
        <v>0.26</v>
      </c>
      <c r="AW80" s="2">
        <f t="shared" si="75"/>
        <v>0.005</v>
      </c>
      <c r="AX80" s="1">
        <f t="shared" si="72"/>
        <v>10.8244425346496</v>
      </c>
    </row>
    <row r="81" s="1" customFormat="1" spans="1:50">
      <c r="A81" s="13"/>
      <c r="B81" s="13"/>
      <c r="C81" s="16">
        <v>7</v>
      </c>
      <c r="D81" s="19">
        <v>26.9454255677419</v>
      </c>
      <c r="E81" s="20">
        <f t="shared" si="73"/>
        <v>25.0745984893333</v>
      </c>
      <c r="F81" s="16" t="s">
        <v>73</v>
      </c>
      <c r="G81" s="13">
        <v>8</v>
      </c>
      <c r="H81" s="18">
        <f t="shared" si="57"/>
        <v>26.9454255677419</v>
      </c>
      <c r="I81" s="18">
        <f t="shared" si="58"/>
        <v>300.095425567742</v>
      </c>
      <c r="J81" s="18">
        <f t="shared" si="59"/>
        <v>0.4277974889647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1.39067667041156</v>
      </c>
      <c r="P81" s="18">
        <f t="shared" si="62"/>
        <v>0.594927987563854</v>
      </c>
      <c r="Q81" s="24">
        <f t="shared" si="63"/>
        <v>0.154681276766602</v>
      </c>
      <c r="R81" s="18">
        <f t="shared" si="64"/>
        <v>0.1355172</v>
      </c>
      <c r="S81" s="25">
        <f t="shared" si="65"/>
        <v>1.14141435010908</v>
      </c>
      <c r="T81" s="3">
        <v>0.01</v>
      </c>
      <c r="U81" s="26">
        <f t="shared" si="66"/>
        <v>0.0114141435010908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0.0263141435010908</v>
      </c>
      <c r="AU81" s="29">
        <f t="shared" si="70"/>
        <v>52.122</v>
      </c>
      <c r="AV81" s="1">
        <f t="shared" si="71"/>
        <v>0.26</v>
      </c>
      <c r="AW81" s="2">
        <f t="shared" si="75"/>
        <v>0.005</v>
      </c>
      <c r="AX81" s="1">
        <f t="shared" si="72"/>
        <v>11.9461638096812</v>
      </c>
    </row>
    <row r="82" s="1" customFormat="1" spans="1:50">
      <c r="A82" s="13"/>
      <c r="B82" s="13"/>
      <c r="C82" s="16">
        <v>8</v>
      </c>
      <c r="D82" s="19">
        <v>26.0572833322581</v>
      </c>
      <c r="E82" s="20">
        <f t="shared" si="73"/>
        <v>26.9454255677419</v>
      </c>
      <c r="F82" s="16" t="s">
        <v>73</v>
      </c>
      <c r="G82" s="13">
        <v>9</v>
      </c>
      <c r="H82" s="18">
        <f t="shared" si="57"/>
        <v>26.0572833322581</v>
      </c>
      <c r="I82" s="18">
        <f t="shared" si="58"/>
        <v>299.207283332258</v>
      </c>
      <c r="J82" s="18">
        <f t="shared" si="59"/>
        <v>0.388518564613011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1.3169686828477</v>
      </c>
      <c r="P82" s="18">
        <f t="shared" si="62"/>
        <v>0.511666782300277</v>
      </c>
      <c r="Q82" s="24">
        <f t="shared" si="63"/>
        <v>0.133033363398072</v>
      </c>
      <c r="R82" s="18">
        <f t="shared" si="64"/>
        <v>0.1355172</v>
      </c>
      <c r="S82" s="25">
        <f t="shared" si="65"/>
        <v>0.981671429147533</v>
      </c>
      <c r="T82" s="3">
        <v>0.01</v>
      </c>
      <c r="U82" s="26">
        <f t="shared" si="66"/>
        <v>0.00981671429147533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0.0247167142914753</v>
      </c>
      <c r="AU82" s="29">
        <f t="shared" si="70"/>
        <v>52.122</v>
      </c>
      <c r="AV82" s="1">
        <f t="shared" si="71"/>
        <v>0.26</v>
      </c>
      <c r="AW82" s="2">
        <f t="shared" si="75"/>
        <v>0.005</v>
      </c>
      <c r="AX82" s="1">
        <f t="shared" si="72"/>
        <v>11.2209587118354</v>
      </c>
    </row>
    <row r="83" s="1" customFormat="1" spans="1:50">
      <c r="A83" s="13"/>
      <c r="B83" s="13"/>
      <c r="C83" s="16">
        <v>9</v>
      </c>
      <c r="D83" s="19">
        <v>20.8906423143333</v>
      </c>
      <c r="E83" s="20">
        <f t="shared" si="73"/>
        <v>26.0572833322581</v>
      </c>
      <c r="F83" s="16" t="s">
        <v>73</v>
      </c>
      <c r="G83" s="13">
        <v>10</v>
      </c>
      <c r="H83" s="18">
        <f t="shared" si="57"/>
        <v>20.8906423143333</v>
      </c>
      <c r="I83" s="18">
        <f t="shared" si="58"/>
        <v>294.040642314333</v>
      </c>
      <c r="J83" s="18">
        <f t="shared" si="59"/>
        <v>0.219321887640444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1.32652190054743</v>
      </c>
      <c r="P83" s="18">
        <f t="shared" si="62"/>
        <v>0.290935287224451</v>
      </c>
      <c r="Q83" s="24">
        <f t="shared" si="63"/>
        <v>0.0756431746783574</v>
      </c>
      <c r="R83" s="18">
        <f t="shared" si="64"/>
        <v>0.1355172</v>
      </c>
      <c r="S83" s="25">
        <f t="shared" si="65"/>
        <v>0.558181357631041</v>
      </c>
      <c r="T83" s="3">
        <v>0.01</v>
      </c>
      <c r="U83" s="26">
        <f t="shared" si="66"/>
        <v>0.00558181357631041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0.0155318135763104</v>
      </c>
      <c r="AU83" s="29">
        <f t="shared" si="70"/>
        <v>52.122</v>
      </c>
      <c r="AV83" s="1">
        <f t="shared" si="71"/>
        <v>0.26</v>
      </c>
      <c r="AW83" s="2">
        <f t="shared" si="75"/>
        <v>0.005</v>
      </c>
      <c r="AX83" s="1">
        <f t="shared" si="72"/>
        <v>7.05117342072497</v>
      </c>
    </row>
    <row r="84" s="1" customFormat="1" spans="1:50">
      <c r="A84" s="13"/>
      <c r="B84" s="13"/>
      <c r="C84" s="16">
        <v>10</v>
      </c>
      <c r="D84" s="19">
        <v>14.4784886664839</v>
      </c>
      <c r="E84" s="20">
        <f t="shared" si="73"/>
        <v>20.8906423143333</v>
      </c>
      <c r="F84" s="16" t="s">
        <v>73</v>
      </c>
      <c r="G84" s="13">
        <v>11</v>
      </c>
      <c r="H84" s="18">
        <f t="shared" si="57"/>
        <v>14.4784886664839</v>
      </c>
      <c r="I84" s="18">
        <f t="shared" si="58"/>
        <v>287.628488666484</v>
      </c>
      <c r="J84" s="18">
        <f t="shared" si="59"/>
        <v>0.10482891175006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0.983807282656826</v>
      </c>
      <c r="O84" s="18">
        <f t="shared" si="74"/>
        <v>0.572999330666149</v>
      </c>
      <c r="P84" s="18">
        <f t="shared" si="62"/>
        <v>0.0600668962672453</v>
      </c>
      <c r="Q84" s="24">
        <f t="shared" si="63"/>
        <v>0.0156173930294838</v>
      </c>
      <c r="R84" s="18">
        <f t="shared" si="64"/>
        <v>0.1355172</v>
      </c>
      <c r="S84" s="25">
        <f t="shared" si="65"/>
        <v>0.115242884515647</v>
      </c>
      <c r="T84" s="3">
        <v>0.01</v>
      </c>
      <c r="U84" s="26">
        <f t="shared" si="66"/>
        <v>0.00115242884515647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0.0111024288451565</v>
      </c>
      <c r="AU84" s="29">
        <f t="shared" si="70"/>
        <v>52.122</v>
      </c>
      <c r="AV84" s="1">
        <f t="shared" si="71"/>
        <v>0.26</v>
      </c>
      <c r="AW84" s="2">
        <f t="shared" si="75"/>
        <v>0.005</v>
      </c>
      <c r="AX84" s="1">
        <f t="shared" si="72"/>
        <v>5.04030973548772</v>
      </c>
    </row>
    <row r="85" s="1" customFormat="1" spans="1:51">
      <c r="A85" s="13"/>
      <c r="B85" s="13"/>
      <c r="C85" s="16">
        <v>11</v>
      </c>
      <c r="D85" s="19">
        <v>3.3354952745</v>
      </c>
      <c r="E85" s="20">
        <f t="shared" si="73"/>
        <v>14.4784886664839</v>
      </c>
      <c r="F85" s="16" t="s">
        <v>75</v>
      </c>
      <c r="G85" s="13">
        <v>12</v>
      </c>
      <c r="H85" s="18">
        <f t="shared" si="57"/>
        <v>3.3354952745</v>
      </c>
      <c r="I85" s="18">
        <f t="shared" si="58"/>
        <v>276.4854952745</v>
      </c>
      <c r="J85" s="18">
        <f t="shared" si="59"/>
        <v>0.0267897297071662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1.0341524343989</v>
      </c>
      <c r="P85" s="18">
        <f t="shared" si="62"/>
        <v>0.0277046641935545</v>
      </c>
      <c r="Q85" s="24">
        <f t="shared" si="63"/>
        <v>0.00720321269032417</v>
      </c>
      <c r="R85" s="18">
        <f t="shared" si="64"/>
        <v>0.1355172</v>
      </c>
      <c r="S85" s="25">
        <f t="shared" si="65"/>
        <v>0.0531534940976066</v>
      </c>
      <c r="T85" s="3">
        <v>0.01</v>
      </c>
      <c r="U85" s="26">
        <f t="shared" si="66"/>
        <v>0.000531534940976066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0.00602153494097607</v>
      </c>
      <c r="AU85" s="29">
        <f t="shared" si="70"/>
        <v>52.122</v>
      </c>
      <c r="AV85" s="1">
        <f t="shared" si="71"/>
        <v>0.26</v>
      </c>
      <c r="AW85" s="2">
        <f t="shared" si="75"/>
        <v>0.005</v>
      </c>
      <c r="AX85" s="1">
        <f t="shared" si="72"/>
        <v>2.73367220892586</v>
      </c>
      <c r="AY85" s="1">
        <f>SUM(AX74:AX85)</f>
        <v>72.0186001832201</v>
      </c>
    </row>
    <row r="86" s="1" customFormat="1" spans="1:46">
      <c r="A86" s="13"/>
      <c r="B86" s="13"/>
      <c r="C86" s="16">
        <v>12</v>
      </c>
      <c r="D86" s="19">
        <v>-0.492162489903226</v>
      </c>
      <c r="E86" s="20">
        <f t="shared" si="73"/>
        <v>3.3354952745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v>341.64</v>
      </c>
      <c r="C90" s="16" t="s">
        <v>72</v>
      </c>
      <c r="D90" s="17">
        <v>0</v>
      </c>
      <c r="E90" s="16"/>
      <c r="F90" s="16"/>
      <c r="G90" s="13">
        <v>1</v>
      </c>
      <c r="H90" s="18">
        <f t="shared" ref="H90:H101" si="76">E91</f>
        <v>0</v>
      </c>
      <c r="I90" s="18">
        <f t="shared" ref="I90:I101" si="77">H90+273.15</f>
        <v>273.15</v>
      </c>
      <c r="J90" s="18">
        <f t="shared" ref="J90:J101" si="78">EXP(($C$16*(I90-$C$14))/($C$17*I90*$C$14))</f>
        <v>0.0174263747487528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0.00496128889096993</v>
      </c>
      <c r="Q90" s="24">
        <f t="shared" ref="Q90:Q101" si="82">P90*$B$76</f>
        <v>0.00128993511165218</v>
      </c>
      <c r="R90" s="18">
        <f t="shared" ref="R90:R101" si="83">L90*$B$76</f>
        <v>0.074022</v>
      </c>
      <c r="S90" s="25">
        <f t="shared" ref="S90:S101" si="84">Q90/R90</f>
        <v>0.0174263747487528</v>
      </c>
      <c r="T90" s="3">
        <v>0.01</v>
      </c>
      <c r="U90" s="26">
        <f t="shared" ref="U90:U101" si="85">S90*T90</f>
        <v>0.000174263747487528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0.00566426374748753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0.0466666666666667</v>
      </c>
      <c r="AX90" s="1">
        <f t="shared" ref="AX90:AX101" si="91">AW90*10000*AV90*0.67*AU90*AT90</f>
        <v>13.1094920995766</v>
      </c>
      <c r="AZ90" s="2">
        <f>$E$10/12</f>
        <v>0.0075</v>
      </c>
      <c r="BA90" s="1">
        <f t="shared" ref="BA90:BA101" si="92">AZ90*10000*AV90*0.67*AU90*AT90</f>
        <v>2.10688265886052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-1.35020612619355</v>
      </c>
      <c r="E91" s="20">
        <f t="shared" ref="E91:E102" si="93">D90</f>
        <v>0</v>
      </c>
      <c r="F91" s="16" t="s">
        <v>73</v>
      </c>
      <c r="G91" s="13">
        <v>2</v>
      </c>
      <c r="H91" s="18">
        <f t="shared" si="76"/>
        <v>-1.35020612619355</v>
      </c>
      <c r="I91" s="18">
        <f t="shared" si="77"/>
        <v>271.799793873806</v>
      </c>
      <c r="J91" s="18">
        <f t="shared" si="78"/>
        <v>0.0145983203957063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0.56443871110903</v>
      </c>
      <c r="P91" s="18">
        <f t="shared" si="81"/>
        <v>0.00823985714850914</v>
      </c>
      <c r="Q91" s="24">
        <f t="shared" si="82"/>
        <v>0.00214236285861238</v>
      </c>
      <c r="R91" s="18">
        <f t="shared" si="83"/>
        <v>0.074022</v>
      </c>
      <c r="S91" s="25">
        <f t="shared" si="84"/>
        <v>0.0289422449894947</v>
      </c>
      <c r="T91" s="3">
        <v>0.01</v>
      </c>
      <c r="U91" s="26">
        <f t="shared" si="85"/>
        <v>0.000289422449894947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0.00577942244989495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0.0466666666666667</v>
      </c>
      <c r="AX91" s="1">
        <f t="shared" si="91"/>
        <v>13.3760178417928</v>
      </c>
      <c r="AZ91" s="2">
        <f t="shared" ref="AZ91:AZ101" si="96">$E$10/12</f>
        <v>0.0075</v>
      </c>
      <c r="BA91" s="1">
        <f t="shared" si="92"/>
        <v>2.14971715314527</v>
      </c>
    </row>
    <row r="92" s="1" customFormat="1" spans="1:53">
      <c r="A92" s="13" t="s">
        <v>38</v>
      </c>
      <c r="B92" s="13">
        <v>0.26</v>
      </c>
      <c r="C92" s="16">
        <v>2</v>
      </c>
      <c r="D92" s="19">
        <v>0.936071714071428</v>
      </c>
      <c r="E92" s="20">
        <f t="shared" si="93"/>
        <v>-1.35020612619355</v>
      </c>
      <c r="F92" s="16" t="s">
        <v>73</v>
      </c>
      <c r="G92" s="13">
        <v>3</v>
      </c>
      <c r="H92" s="18">
        <f t="shared" si="76"/>
        <v>0.936071714071428</v>
      </c>
      <c r="I92" s="18">
        <f t="shared" si="77"/>
        <v>274.086071714071</v>
      </c>
      <c r="J92" s="18">
        <f t="shared" si="78"/>
        <v>0.0196824191196958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0.840898853960521</v>
      </c>
      <c r="P92" s="18">
        <f t="shared" si="81"/>
        <v>0.0165509236809228</v>
      </c>
      <c r="Q92" s="24">
        <f t="shared" si="82"/>
        <v>0.00430324015703994</v>
      </c>
      <c r="R92" s="18">
        <f t="shared" si="83"/>
        <v>0.074022</v>
      </c>
      <c r="S92" s="25">
        <f t="shared" si="84"/>
        <v>0.0581346107513974</v>
      </c>
      <c r="T92" s="3">
        <v>0.01</v>
      </c>
      <c r="U92" s="26">
        <f t="shared" si="85"/>
        <v>0.000581346107513974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0.00607134610751397</v>
      </c>
      <c r="AU92" s="29">
        <f t="shared" si="89"/>
        <v>28.47</v>
      </c>
      <c r="AV92" s="1">
        <f t="shared" si="90"/>
        <v>0.26</v>
      </c>
      <c r="AW92" s="2">
        <f t="shared" si="95"/>
        <v>0.0466666666666667</v>
      </c>
      <c r="AX92" s="1">
        <f t="shared" si="91"/>
        <v>14.0516521437678</v>
      </c>
      <c r="AZ92" s="2">
        <f t="shared" si="96"/>
        <v>0.0075</v>
      </c>
      <c r="BA92" s="1">
        <f t="shared" si="92"/>
        <v>2.25830123739126</v>
      </c>
    </row>
    <row r="93" s="1" customFormat="1" spans="1:53">
      <c r="A93" s="13"/>
      <c r="B93" s="13"/>
      <c r="C93" s="16">
        <v>3</v>
      </c>
      <c r="D93" s="19">
        <v>8.44851815429032</v>
      </c>
      <c r="E93" s="20">
        <f t="shared" si="93"/>
        <v>0.936071714071428</v>
      </c>
      <c r="F93" s="16" t="s">
        <v>73</v>
      </c>
      <c r="G93" s="13">
        <v>4</v>
      </c>
      <c r="H93" s="18">
        <f t="shared" si="76"/>
        <v>8.44851815429032</v>
      </c>
      <c r="I93" s="18">
        <f t="shared" si="77"/>
        <v>281.59851815429</v>
      </c>
      <c r="J93" s="18">
        <f t="shared" si="78"/>
        <v>0.0507770925018916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1.1090479302796</v>
      </c>
      <c r="P93" s="18">
        <f t="shared" si="81"/>
        <v>0.0563142293448386</v>
      </c>
      <c r="Q93" s="24">
        <f t="shared" si="82"/>
        <v>0.014641699629658</v>
      </c>
      <c r="R93" s="18">
        <f t="shared" si="83"/>
        <v>0.074022</v>
      </c>
      <c r="S93" s="25">
        <f t="shared" si="84"/>
        <v>0.197801999806247</v>
      </c>
      <c r="T93" s="3">
        <v>0.01</v>
      </c>
      <c r="U93" s="26">
        <f t="shared" si="85"/>
        <v>0.00197801999806247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0.00746801999806247</v>
      </c>
      <c r="AU93" s="29">
        <f t="shared" si="89"/>
        <v>28.47</v>
      </c>
      <c r="AV93" s="1">
        <f t="shared" si="90"/>
        <v>0.26</v>
      </c>
      <c r="AW93" s="2">
        <f t="shared" si="95"/>
        <v>0.0466666666666667</v>
      </c>
      <c r="AX93" s="1">
        <f t="shared" si="91"/>
        <v>17.2841438055397</v>
      </c>
      <c r="AZ93" s="2">
        <f t="shared" si="96"/>
        <v>0.0075</v>
      </c>
      <c r="BA93" s="1">
        <f t="shared" si="92"/>
        <v>2.77780882589031</v>
      </c>
    </row>
    <row r="94" s="1" customFormat="1" spans="1:53">
      <c r="A94" s="13"/>
      <c r="B94" s="13"/>
      <c r="C94" s="16">
        <v>4</v>
      </c>
      <c r="D94" s="19">
        <v>15.4472544221</v>
      </c>
      <c r="E94" s="20">
        <f t="shared" si="93"/>
        <v>8.44851815429032</v>
      </c>
      <c r="F94" s="16" t="s">
        <v>73</v>
      </c>
      <c r="G94" s="13">
        <v>5</v>
      </c>
      <c r="H94" s="18">
        <f t="shared" si="76"/>
        <v>15.4472544221</v>
      </c>
      <c r="I94" s="18">
        <f t="shared" si="77"/>
        <v>288.5972544221</v>
      </c>
      <c r="J94" s="18">
        <f t="shared" si="78"/>
        <v>0.117444299342912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1.00009701588802</v>
      </c>
      <c r="O94" s="18">
        <f t="shared" si="94"/>
        <v>0.337336685046738</v>
      </c>
      <c r="P94" s="18">
        <f t="shared" si="81"/>
        <v>0.0396182706179746</v>
      </c>
      <c r="Q94" s="24">
        <f t="shared" si="82"/>
        <v>0.0103007503606734</v>
      </c>
      <c r="R94" s="18">
        <f t="shared" si="83"/>
        <v>0.074022</v>
      </c>
      <c r="S94" s="25">
        <f t="shared" si="84"/>
        <v>0.139157957913504</v>
      </c>
      <c r="T94" s="3">
        <v>0.01</v>
      </c>
      <c r="U94" s="26">
        <f t="shared" si="85"/>
        <v>0.00139157957913504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0.011341579579135</v>
      </c>
      <c r="AU94" s="29">
        <f t="shared" si="89"/>
        <v>28.47</v>
      </c>
      <c r="AV94" s="1">
        <f t="shared" si="90"/>
        <v>0.26</v>
      </c>
      <c r="AW94" s="2">
        <f t="shared" si="95"/>
        <v>0.0466666666666667</v>
      </c>
      <c r="AX94" s="1">
        <f t="shared" si="91"/>
        <v>26.2491922194371</v>
      </c>
      <c r="AZ94" s="2">
        <f t="shared" si="96"/>
        <v>0.0075</v>
      </c>
      <c r="BA94" s="1">
        <f t="shared" si="92"/>
        <v>4.21862017812382</v>
      </c>
    </row>
    <row r="95" s="1" customFormat="1" spans="1:53">
      <c r="A95" s="13"/>
      <c r="B95" s="13"/>
      <c r="C95" s="16">
        <v>5</v>
      </c>
      <c r="D95" s="19">
        <v>21.5518874258064</v>
      </c>
      <c r="E95" s="20">
        <f t="shared" si="93"/>
        <v>15.4472544221</v>
      </c>
      <c r="F95" s="16" t="s">
        <v>75</v>
      </c>
      <c r="G95" s="13">
        <v>6</v>
      </c>
      <c r="H95" s="18">
        <f t="shared" si="76"/>
        <v>21.5518874258064</v>
      </c>
      <c r="I95" s="18">
        <f t="shared" si="77"/>
        <v>294.701887425806</v>
      </c>
      <c r="J95" s="18">
        <f t="shared" si="78"/>
        <v>0.236238127471255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0.582418414428763</v>
      </c>
      <c r="P95" s="18">
        <f t="shared" si="81"/>
        <v>0.137589435629428</v>
      </c>
      <c r="Q95" s="24">
        <f t="shared" si="82"/>
        <v>0.0357732532636513</v>
      </c>
      <c r="R95" s="18">
        <f t="shared" si="83"/>
        <v>0.074022</v>
      </c>
      <c r="S95" s="25">
        <f t="shared" si="84"/>
        <v>0.483278663960057</v>
      </c>
      <c r="T95" s="3">
        <v>0.01</v>
      </c>
      <c r="U95" s="26">
        <f t="shared" si="85"/>
        <v>0.00483278663960057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0.0147827866396006</v>
      </c>
      <c r="AU95" s="29">
        <f t="shared" si="89"/>
        <v>28.47</v>
      </c>
      <c r="AV95" s="1">
        <f t="shared" si="90"/>
        <v>0.26</v>
      </c>
      <c r="AW95" s="2">
        <f t="shared" si="95"/>
        <v>0.0466666666666667</v>
      </c>
      <c r="AX95" s="1">
        <f t="shared" si="91"/>
        <v>34.2135947937684</v>
      </c>
      <c r="AZ95" s="2">
        <f t="shared" si="96"/>
        <v>0.0075</v>
      </c>
      <c r="BA95" s="1">
        <f t="shared" si="92"/>
        <v>5.49861344899849</v>
      </c>
    </row>
    <row r="96" s="1" customFormat="1" spans="1:53">
      <c r="A96" s="13"/>
      <c r="B96" s="13"/>
      <c r="C96" s="16">
        <v>6</v>
      </c>
      <c r="D96" s="19">
        <v>25.0745984893333</v>
      </c>
      <c r="E96" s="20">
        <f t="shared" si="93"/>
        <v>21.5518874258064</v>
      </c>
      <c r="F96" s="16" t="s">
        <v>73</v>
      </c>
      <c r="G96" s="13">
        <v>7</v>
      </c>
      <c r="H96" s="18">
        <f t="shared" si="76"/>
        <v>25.0745984893333</v>
      </c>
      <c r="I96" s="18">
        <f t="shared" si="77"/>
        <v>298.224598489333</v>
      </c>
      <c r="J96" s="18">
        <f t="shared" si="78"/>
        <v>0.349013786745972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0.729528978799335</v>
      </c>
      <c r="P96" s="18">
        <f t="shared" si="81"/>
        <v>0.254615671431678</v>
      </c>
      <c r="Q96" s="24">
        <f t="shared" si="82"/>
        <v>0.0662000745722363</v>
      </c>
      <c r="R96" s="18">
        <f t="shared" si="83"/>
        <v>0.074022</v>
      </c>
      <c r="S96" s="25">
        <f t="shared" si="84"/>
        <v>0.894329720518715</v>
      </c>
      <c r="T96" s="3">
        <v>0.01</v>
      </c>
      <c r="U96" s="26">
        <f t="shared" si="85"/>
        <v>0.00894329720518715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0.0238432972051872</v>
      </c>
      <c r="AU96" s="29">
        <f t="shared" si="89"/>
        <v>28.47</v>
      </c>
      <c r="AV96" s="1">
        <f t="shared" si="90"/>
        <v>0.26</v>
      </c>
      <c r="AW96" s="2">
        <f t="shared" si="95"/>
        <v>0.0466666666666667</v>
      </c>
      <c r="AX96" s="1">
        <f t="shared" si="91"/>
        <v>55.183432529586</v>
      </c>
      <c r="AZ96" s="2">
        <f t="shared" si="96"/>
        <v>0.0075</v>
      </c>
      <c r="BA96" s="1">
        <f t="shared" si="92"/>
        <v>8.86876594225489</v>
      </c>
    </row>
    <row r="97" s="1" customFormat="1" spans="1:53">
      <c r="A97" s="13"/>
      <c r="B97" s="13"/>
      <c r="C97" s="16">
        <v>7</v>
      </c>
      <c r="D97" s="19">
        <v>26.9454255677419</v>
      </c>
      <c r="E97" s="20">
        <f t="shared" si="93"/>
        <v>25.0745984893333</v>
      </c>
      <c r="F97" s="16" t="s">
        <v>73</v>
      </c>
      <c r="G97" s="13">
        <v>8</v>
      </c>
      <c r="H97" s="18">
        <f t="shared" si="76"/>
        <v>26.9454255677419</v>
      </c>
      <c r="I97" s="18">
        <f t="shared" si="77"/>
        <v>300.095425567742</v>
      </c>
      <c r="J97" s="18">
        <f t="shared" si="78"/>
        <v>0.4277974889647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0.759613307367657</v>
      </c>
      <c r="P97" s="18">
        <f t="shared" si="81"/>
        <v>0.324960665476055</v>
      </c>
      <c r="Q97" s="24">
        <f t="shared" si="82"/>
        <v>0.0844897730237742</v>
      </c>
      <c r="R97" s="18">
        <f t="shared" si="83"/>
        <v>0.074022</v>
      </c>
      <c r="S97" s="25">
        <f t="shared" si="84"/>
        <v>1.14141435010908</v>
      </c>
      <c r="T97" s="3">
        <v>0.01</v>
      </c>
      <c r="U97" s="26">
        <f t="shared" si="85"/>
        <v>0.0114141435010908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0.0263141435010908</v>
      </c>
      <c r="AU97" s="29">
        <f t="shared" si="89"/>
        <v>28.47</v>
      </c>
      <c r="AV97" s="1">
        <f t="shared" si="90"/>
        <v>0.26</v>
      </c>
      <c r="AW97" s="2">
        <f t="shared" si="95"/>
        <v>0.0466666666666667</v>
      </c>
      <c r="AX97" s="1">
        <f t="shared" si="91"/>
        <v>60.9020115787668</v>
      </c>
      <c r="AZ97" s="2">
        <f t="shared" si="96"/>
        <v>0.0075</v>
      </c>
      <c r="BA97" s="1">
        <f t="shared" si="92"/>
        <v>9.78782328944466</v>
      </c>
    </row>
    <row r="98" s="1" customFormat="1" spans="1:53">
      <c r="A98" s="13"/>
      <c r="B98" s="13"/>
      <c r="C98" s="16">
        <v>8</v>
      </c>
      <c r="D98" s="19">
        <v>26.0572833322581</v>
      </c>
      <c r="E98" s="20">
        <f t="shared" si="93"/>
        <v>26.9454255677419</v>
      </c>
      <c r="F98" s="16" t="s">
        <v>73</v>
      </c>
      <c r="G98" s="13">
        <v>9</v>
      </c>
      <c r="H98" s="18">
        <f t="shared" si="76"/>
        <v>26.0572833322581</v>
      </c>
      <c r="I98" s="18">
        <f t="shared" si="77"/>
        <v>299.207283332258</v>
      </c>
      <c r="J98" s="18">
        <f t="shared" si="78"/>
        <v>0.388518564613011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0.719352641891602</v>
      </c>
      <c r="P98" s="18">
        <f t="shared" si="81"/>
        <v>0.279481855878302</v>
      </c>
      <c r="Q98" s="24">
        <f t="shared" si="82"/>
        <v>0.0726652825283586</v>
      </c>
      <c r="R98" s="18">
        <f t="shared" si="83"/>
        <v>0.074022</v>
      </c>
      <c r="S98" s="25">
        <f t="shared" si="84"/>
        <v>0.981671429147532</v>
      </c>
      <c r="T98" s="3">
        <v>0.01</v>
      </c>
      <c r="U98" s="26">
        <f t="shared" si="85"/>
        <v>0.00981671429147532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0.0247167142914753</v>
      </c>
      <c r="AU98" s="29">
        <f t="shared" si="89"/>
        <v>28.47</v>
      </c>
      <c r="AV98" s="1">
        <f t="shared" si="90"/>
        <v>0.26</v>
      </c>
      <c r="AW98" s="2">
        <f t="shared" si="95"/>
        <v>0.0466666666666667</v>
      </c>
      <c r="AX98" s="1">
        <f t="shared" si="91"/>
        <v>57.2048875505334</v>
      </c>
      <c r="AZ98" s="2">
        <f t="shared" si="96"/>
        <v>0.0075</v>
      </c>
      <c r="BA98" s="1">
        <f t="shared" si="92"/>
        <v>9.19364264205001</v>
      </c>
    </row>
    <row r="99" s="1" customFormat="1" spans="1:53">
      <c r="A99" s="13"/>
      <c r="B99" s="13"/>
      <c r="C99" s="16">
        <v>9</v>
      </c>
      <c r="D99" s="19">
        <v>20.8906423143333</v>
      </c>
      <c r="E99" s="20">
        <f t="shared" si="93"/>
        <v>26.0572833322581</v>
      </c>
      <c r="F99" s="16" t="s">
        <v>73</v>
      </c>
      <c r="G99" s="13">
        <v>10</v>
      </c>
      <c r="H99" s="18">
        <f t="shared" si="76"/>
        <v>20.8906423143333</v>
      </c>
      <c r="I99" s="18">
        <f t="shared" si="77"/>
        <v>294.040642314333</v>
      </c>
      <c r="J99" s="18">
        <f t="shared" si="78"/>
        <v>0.219321887640444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0.7245707860133</v>
      </c>
      <c r="P99" s="18">
        <f t="shared" si="81"/>
        <v>0.158914232517557</v>
      </c>
      <c r="Q99" s="24">
        <f t="shared" si="82"/>
        <v>0.0413177004545649</v>
      </c>
      <c r="R99" s="18">
        <f t="shared" si="83"/>
        <v>0.074022</v>
      </c>
      <c r="S99" s="25">
        <f t="shared" si="84"/>
        <v>0.558181357631041</v>
      </c>
      <c r="T99" s="3">
        <v>0.01</v>
      </c>
      <c r="U99" s="26">
        <f t="shared" si="85"/>
        <v>0.00558181357631041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0.0155318135763104</v>
      </c>
      <c r="AU99" s="29">
        <f t="shared" si="89"/>
        <v>28.47</v>
      </c>
      <c r="AV99" s="1">
        <f t="shared" si="90"/>
        <v>0.26</v>
      </c>
      <c r="AW99" s="2">
        <f t="shared" si="95"/>
        <v>0.0466666666666667</v>
      </c>
      <c r="AX99" s="1">
        <f t="shared" si="91"/>
        <v>35.9471586154606</v>
      </c>
      <c r="AZ99" s="2">
        <f t="shared" si="96"/>
        <v>0.0075</v>
      </c>
      <c r="BA99" s="1">
        <f t="shared" si="92"/>
        <v>5.77722192034188</v>
      </c>
    </row>
    <row r="100" s="1" customFormat="1" spans="1:53">
      <c r="A100" s="13"/>
      <c r="B100" s="13"/>
      <c r="C100" s="16">
        <v>10</v>
      </c>
      <c r="D100" s="19">
        <v>14.4784886664839</v>
      </c>
      <c r="E100" s="20">
        <f t="shared" si="93"/>
        <v>20.8906423143333</v>
      </c>
      <c r="F100" s="16" t="s">
        <v>73</v>
      </c>
      <c r="G100" s="13">
        <v>11</v>
      </c>
      <c r="H100" s="18">
        <f t="shared" si="76"/>
        <v>14.4784886664839</v>
      </c>
      <c r="I100" s="18">
        <f t="shared" si="77"/>
        <v>287.628488666484</v>
      </c>
      <c r="J100" s="18">
        <f t="shared" si="78"/>
        <v>0.10482891175006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0.537373725820955</v>
      </c>
      <c r="O100" s="18">
        <f t="shared" si="94"/>
        <v>0.312982827674787</v>
      </c>
      <c r="P100" s="18">
        <f t="shared" si="81"/>
        <v>0.0328096492216046</v>
      </c>
      <c r="Q100" s="24">
        <f t="shared" si="82"/>
        <v>0.00853050879761719</v>
      </c>
      <c r="R100" s="18">
        <f t="shared" si="83"/>
        <v>0.074022</v>
      </c>
      <c r="S100" s="25">
        <f t="shared" si="84"/>
        <v>0.115242884515647</v>
      </c>
      <c r="T100" s="3">
        <v>0.01</v>
      </c>
      <c r="U100" s="26">
        <f t="shared" si="85"/>
        <v>0.00115242884515647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0.0111024288451565</v>
      </c>
      <c r="AU100" s="29">
        <f t="shared" si="89"/>
        <v>28.47</v>
      </c>
      <c r="AV100" s="1">
        <f t="shared" si="90"/>
        <v>0.26</v>
      </c>
      <c r="AW100" s="2">
        <f t="shared" si="95"/>
        <v>0.0466666666666667</v>
      </c>
      <c r="AX100" s="1">
        <f t="shared" si="91"/>
        <v>25.6956966907217</v>
      </c>
      <c r="AZ100" s="2">
        <f t="shared" si="96"/>
        <v>0.0075</v>
      </c>
      <c r="BA100" s="1">
        <f t="shared" si="92"/>
        <v>4.12966553958028</v>
      </c>
    </row>
    <row r="101" s="1" customFormat="1" spans="1:54">
      <c r="A101" s="13"/>
      <c r="B101" s="13"/>
      <c r="C101" s="16">
        <v>11</v>
      </c>
      <c r="D101" s="19">
        <v>3.3354952745</v>
      </c>
      <c r="E101" s="20">
        <f t="shared" si="93"/>
        <v>14.4784886664839</v>
      </c>
      <c r="F101" s="16" t="s">
        <v>75</v>
      </c>
      <c r="G101" s="13">
        <v>12</v>
      </c>
      <c r="H101" s="18">
        <f t="shared" si="76"/>
        <v>3.3354952745</v>
      </c>
      <c r="I101" s="18">
        <f t="shared" si="77"/>
        <v>276.4854952745</v>
      </c>
      <c r="J101" s="18">
        <f t="shared" si="78"/>
        <v>0.0267897297071662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0.564873178453182</v>
      </c>
      <c r="P101" s="18">
        <f t="shared" si="81"/>
        <v>0.0151327997695886</v>
      </c>
      <c r="Q101" s="24">
        <f t="shared" si="82"/>
        <v>0.00393452794009303</v>
      </c>
      <c r="R101" s="18">
        <f t="shared" si="83"/>
        <v>0.074022</v>
      </c>
      <c r="S101" s="25">
        <f t="shared" si="84"/>
        <v>0.0531534940976066</v>
      </c>
      <c r="T101" s="3">
        <v>0.01</v>
      </c>
      <c r="U101" s="26">
        <f t="shared" si="85"/>
        <v>0.000531534940976066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0.00602153494097607</v>
      </c>
      <c r="AU101" s="29">
        <f t="shared" si="89"/>
        <v>28.47</v>
      </c>
      <c r="AV101" s="1">
        <f t="shared" si="90"/>
        <v>0.26</v>
      </c>
      <c r="AW101" s="2">
        <f t="shared" si="95"/>
        <v>0.0466666666666667</v>
      </c>
      <c r="AX101" s="1">
        <f t="shared" si="91"/>
        <v>13.9363681239358</v>
      </c>
      <c r="AY101" s="1">
        <f>SUM(AX90:AX101)</f>
        <v>367.153647992887</v>
      </c>
      <c r="AZ101" s="2">
        <f t="shared" si="96"/>
        <v>0.0075</v>
      </c>
      <c r="BA101" s="1">
        <f t="shared" si="92"/>
        <v>2.23977344848968</v>
      </c>
      <c r="BB101" s="1">
        <f>SUM(BA90:BA101)</f>
        <v>59.0068362845711</v>
      </c>
    </row>
    <row r="102" s="1" customFormat="1" spans="1:46">
      <c r="A102" s="13"/>
      <c r="B102" s="13"/>
      <c r="C102" s="16">
        <v>12</v>
      </c>
      <c r="D102" s="19">
        <v>-0.492162489903226</v>
      </c>
      <c r="E102" s="20">
        <f t="shared" si="93"/>
        <v>3.3354952745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F28" sqref="F2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440.0827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360.075216880478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5071.00378808798</v>
      </c>
      <c r="F7" s="3">
        <v>122.786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23.010961675212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0.06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4.05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163452941.42858</v>
      </c>
      <c r="J14" s="14" t="s">
        <v>22</v>
      </c>
      <c r="K14" s="14">
        <f>I14/(10000*1000)</f>
        <v>16.345294142858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83343854.9315069</v>
      </c>
      <c r="J15" s="14" t="s">
        <v>22</v>
      </c>
      <c r="K15" s="14">
        <f>I15/(10000*1000)</f>
        <v>8.33438549315069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11</v>
      </c>
      <c r="E27" s="16"/>
      <c r="F27" s="16"/>
      <c r="G27" s="13">
        <v>1</v>
      </c>
      <c r="H27" s="18">
        <f t="shared" ref="H27:H38" si="0">E28</f>
        <v>11</v>
      </c>
      <c r="I27" s="18">
        <f t="shared" ref="I27:I38" si="1">H27+273.15</f>
        <v>284.15</v>
      </c>
      <c r="J27" s="18">
        <f t="shared" ref="J27:J38" si="2">EXP(($C$16*(I27-$C$14))/($C$17*I27*$C$14))</f>
        <v>0.0692638331246278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0.0753677661385966</v>
      </c>
      <c r="Q27" s="24">
        <f t="shared" ref="Q27:Q38" si="6">P27*$B$29</f>
        <v>0.00904413193663159</v>
      </c>
      <c r="R27" s="18">
        <f t="shared" ref="R27:R38" si="7">L27*$B$29</f>
        <v>0.1305751</v>
      </c>
      <c r="S27" s="25">
        <f t="shared" ref="S27:S38" si="8">Q27/R27</f>
        <v>0.0692638331246278</v>
      </c>
      <c r="T27" s="3">
        <v>0.01</v>
      </c>
      <c r="U27" s="26">
        <f t="shared" ref="U27:U38" si="9">S27*T27</f>
        <v>0.000692638331246278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0.0301426383312463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36.6735583333333</v>
      </c>
      <c r="AU27" s="1">
        <f t="shared" ref="AU27:AU38" si="17">AT27*10000*AS27*0.67*AR27*AQ27</f>
        <v>96709.5768083407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12.235060361871</v>
      </c>
      <c r="E28" s="20">
        <f t="shared" ref="E28:E39" si="18">D27</f>
        <v>11</v>
      </c>
      <c r="F28" s="16" t="s">
        <v>73</v>
      </c>
      <c r="G28" s="13">
        <v>2</v>
      </c>
      <c r="H28" s="18">
        <f t="shared" si="0"/>
        <v>12.235060361871</v>
      </c>
      <c r="I28" s="18">
        <f t="shared" si="1"/>
        <v>285.385060361871</v>
      </c>
      <c r="J28" s="18">
        <f t="shared" si="2"/>
        <v>0.0803359634723791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2.10088390052807</v>
      </c>
      <c r="P28" s="18">
        <f t="shared" si="5"/>
        <v>0.168776532292532</v>
      </c>
      <c r="Q28" s="24">
        <f t="shared" si="6"/>
        <v>0.0202531838751039</v>
      </c>
      <c r="R28" s="18">
        <f t="shared" si="7"/>
        <v>0.1305751</v>
      </c>
      <c r="S28" s="25">
        <f t="shared" si="8"/>
        <v>0.155107550176901</v>
      </c>
      <c r="T28" s="3">
        <v>0.01</v>
      </c>
      <c r="U28" s="26">
        <f t="shared" si="9"/>
        <v>0.00155107550176901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0.023451075501769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36.6735583333333</v>
      </c>
      <c r="AU28" s="1">
        <f t="shared" si="17"/>
        <v>75240.3808370531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14.5191978353214</v>
      </c>
      <c r="E29" s="20">
        <f t="shared" si="18"/>
        <v>12.235060361871</v>
      </c>
      <c r="F29" s="16" t="s">
        <v>73</v>
      </c>
      <c r="G29" s="13">
        <v>3</v>
      </c>
      <c r="H29" s="18">
        <f t="shared" si="0"/>
        <v>14.5191978353214</v>
      </c>
      <c r="I29" s="18">
        <f t="shared" si="1"/>
        <v>287.669197835321</v>
      </c>
      <c r="J29" s="18">
        <f t="shared" si="2"/>
        <v>0.105332301628893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3.02023320156887</v>
      </c>
      <c r="P29" s="18">
        <f t="shared" si="5"/>
        <v>0.31812811457725</v>
      </c>
      <c r="Q29" s="24">
        <f t="shared" si="6"/>
        <v>0.0381753737492699</v>
      </c>
      <c r="R29" s="18">
        <f t="shared" si="7"/>
        <v>0.1305751</v>
      </c>
      <c r="S29" s="25">
        <f t="shared" si="8"/>
        <v>0.29236335066387</v>
      </c>
      <c r="T29" s="3">
        <v>0.01</v>
      </c>
      <c r="U29" s="26">
        <f t="shared" si="9"/>
        <v>0.0029236335066387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0.0248236335066387</v>
      </c>
      <c r="AR29" s="29">
        <f t="shared" si="15"/>
        <v>108.812583333333</v>
      </c>
      <c r="AS29" s="1">
        <f t="shared" si="16"/>
        <v>0.12</v>
      </c>
      <c r="AT29" s="2">
        <f t="shared" si="20"/>
        <v>36.6735583333333</v>
      </c>
      <c r="AU29" s="1">
        <f t="shared" si="17"/>
        <v>79644.0930249889</v>
      </c>
    </row>
    <row r="30" s="1" customFormat="1" spans="1:47">
      <c r="A30" s="13"/>
      <c r="B30" s="13"/>
      <c r="C30" s="16">
        <v>3</v>
      </c>
      <c r="D30" s="19">
        <v>16.9053384289677</v>
      </c>
      <c r="E30" s="20">
        <f t="shared" si="18"/>
        <v>14.5191978353214</v>
      </c>
      <c r="F30" s="16" t="s">
        <v>73</v>
      </c>
      <c r="G30" s="13">
        <v>4</v>
      </c>
      <c r="H30" s="18">
        <f t="shared" si="0"/>
        <v>16.9053384289677</v>
      </c>
      <c r="I30" s="18">
        <f t="shared" si="1"/>
        <v>290.055338428968</v>
      </c>
      <c r="J30" s="18">
        <f t="shared" si="2"/>
        <v>0.139151593648705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3.79023092032495</v>
      </c>
      <c r="P30" s="18">
        <f t="shared" si="5"/>
        <v>0.527416672859815</v>
      </c>
      <c r="Q30" s="24">
        <f t="shared" si="6"/>
        <v>0.0632900007431778</v>
      </c>
      <c r="R30" s="18">
        <f t="shared" si="7"/>
        <v>0.1305751</v>
      </c>
      <c r="S30" s="25">
        <f t="shared" si="8"/>
        <v>0.484701912869895</v>
      </c>
      <c r="T30" s="3">
        <v>0.01</v>
      </c>
      <c r="U30" s="26">
        <f t="shared" si="9"/>
        <v>0.00484701912869895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0.0342970191286989</v>
      </c>
      <c r="AR30" s="29">
        <f t="shared" si="15"/>
        <v>108.812583333333</v>
      </c>
      <c r="AS30" s="1">
        <f t="shared" si="16"/>
        <v>0.12</v>
      </c>
      <c r="AT30" s="2">
        <f t="shared" si="20"/>
        <v>36.6735583333333</v>
      </c>
      <c r="AU30" s="1">
        <f t="shared" si="17"/>
        <v>110038.483336269</v>
      </c>
    </row>
    <row r="31" s="1" customFormat="1" spans="1:47">
      <c r="A31" s="13"/>
      <c r="B31" s="13"/>
      <c r="C31" s="16">
        <v>4</v>
      </c>
      <c r="D31" s="19">
        <v>21.786016536</v>
      </c>
      <c r="E31" s="20">
        <f t="shared" si="18"/>
        <v>16.9053384289677</v>
      </c>
      <c r="F31" s="16" t="s">
        <v>73</v>
      </c>
      <c r="G31" s="13">
        <v>5</v>
      </c>
      <c r="H31" s="18">
        <f t="shared" si="0"/>
        <v>21.786016536</v>
      </c>
      <c r="I31" s="18">
        <f t="shared" si="1"/>
        <v>294.936016536</v>
      </c>
      <c r="J31" s="18">
        <f t="shared" si="2"/>
        <v>0.242516082014301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3.09967353509188</v>
      </c>
      <c r="O31" s="18">
        <f t="shared" si="19"/>
        <v>1.25126654570659</v>
      </c>
      <c r="P31" s="18">
        <f t="shared" si="5"/>
        <v>0.303452260220331</v>
      </c>
      <c r="Q31" s="24">
        <f t="shared" si="6"/>
        <v>0.0364142712264397</v>
      </c>
      <c r="R31" s="18">
        <f t="shared" si="7"/>
        <v>0.1305751</v>
      </c>
      <c r="S31" s="25">
        <f t="shared" si="8"/>
        <v>0.278876073818359</v>
      </c>
      <c r="T31" s="3">
        <v>0.01</v>
      </c>
      <c r="U31" s="26">
        <f t="shared" si="9"/>
        <v>0.00278876073818359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0.0322387607381836</v>
      </c>
      <c r="AR31" s="29">
        <f t="shared" si="15"/>
        <v>108.812583333333</v>
      </c>
      <c r="AS31" s="1">
        <f t="shared" si="16"/>
        <v>0.12</v>
      </c>
      <c r="AT31" s="2">
        <f t="shared" si="20"/>
        <v>36.6735583333333</v>
      </c>
      <c r="AU31" s="1">
        <f t="shared" si="17"/>
        <v>103434.771487243</v>
      </c>
    </row>
    <row r="32" s="1" customFormat="1" spans="1:47">
      <c r="A32" s="13"/>
      <c r="B32" s="13"/>
      <c r="C32" s="16">
        <v>5</v>
      </c>
      <c r="D32" s="19">
        <v>25.6163723883871</v>
      </c>
      <c r="E32" s="20">
        <f t="shared" si="18"/>
        <v>21.786016536</v>
      </c>
      <c r="F32" s="16" t="s">
        <v>75</v>
      </c>
      <c r="G32" s="13">
        <v>6</v>
      </c>
      <c r="H32" s="18">
        <f t="shared" si="0"/>
        <v>25.6163723883871</v>
      </c>
      <c r="I32" s="18">
        <f t="shared" si="1"/>
        <v>298.766372388387</v>
      </c>
      <c r="J32" s="18">
        <f t="shared" si="2"/>
        <v>0.370301101779045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2.03594011881959</v>
      </c>
      <c r="P32" s="18">
        <f t="shared" si="5"/>
        <v>0.753910869155055</v>
      </c>
      <c r="Q32" s="24">
        <f t="shared" si="6"/>
        <v>0.0904693042986066</v>
      </c>
      <c r="R32" s="18">
        <f t="shared" si="7"/>
        <v>0.1305751</v>
      </c>
      <c r="S32" s="25">
        <f t="shared" si="8"/>
        <v>0.692852651834895</v>
      </c>
      <c r="T32" s="3">
        <v>0.01</v>
      </c>
      <c r="U32" s="26">
        <f t="shared" si="9"/>
        <v>0.00692852651834895</v>
      </c>
      <c r="V32" s="25"/>
      <c r="W32" s="3"/>
      <c r="X32" s="26"/>
      <c r="Y32" s="28">
        <v>0.05</v>
      </c>
      <c r="Z32" s="3">
        <v>0.21</v>
      </c>
      <c r="AA32" s="27">
        <f t="shared" si="10"/>
        <v>0.0105</v>
      </c>
      <c r="AB32" s="3">
        <v>0.02</v>
      </c>
      <c r="AC32" s="3">
        <v>0.29</v>
      </c>
      <c r="AD32" s="27">
        <f t="shared" si="11"/>
        <v>0.0058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0.02</v>
      </c>
      <c r="AO32" s="3">
        <v>0.38</v>
      </c>
      <c r="AP32" s="3">
        <f t="shared" si="13"/>
        <v>0.0076</v>
      </c>
      <c r="AQ32" s="1">
        <f t="shared" si="14"/>
        <v>0.041828526518349</v>
      </c>
      <c r="AR32" s="29">
        <f t="shared" si="15"/>
        <v>108.812583333333</v>
      </c>
      <c r="AS32" s="1">
        <f t="shared" si="16"/>
        <v>0.12</v>
      </c>
      <c r="AT32" s="2">
        <f t="shared" si="20"/>
        <v>36.6735583333333</v>
      </c>
      <c r="AU32" s="1">
        <f t="shared" si="17"/>
        <v>134202.555650633</v>
      </c>
    </row>
    <row r="33" s="1" customFormat="1" spans="1:47">
      <c r="A33" s="13"/>
      <c r="B33" s="13"/>
      <c r="C33" s="16">
        <v>6</v>
      </c>
      <c r="D33" s="19">
        <v>27.3116311976667</v>
      </c>
      <c r="E33" s="20">
        <f t="shared" si="18"/>
        <v>25.6163723883871</v>
      </c>
      <c r="F33" s="16" t="s">
        <v>73</v>
      </c>
      <c r="G33" s="13">
        <v>7</v>
      </c>
      <c r="H33" s="18">
        <f t="shared" si="0"/>
        <v>27.3116311976667</v>
      </c>
      <c r="I33" s="18">
        <f t="shared" si="1"/>
        <v>300.461631197667</v>
      </c>
      <c r="J33" s="18">
        <f t="shared" si="2"/>
        <v>0.445053722816317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2.37015508299787</v>
      </c>
      <c r="P33" s="18">
        <f t="shared" si="5"/>
        <v>1.05484634334022</v>
      </c>
      <c r="Q33" s="24">
        <f t="shared" si="6"/>
        <v>0.126581561200826</v>
      </c>
      <c r="R33" s="18">
        <f t="shared" si="7"/>
        <v>0.1305751</v>
      </c>
      <c r="S33" s="25">
        <f t="shared" si="8"/>
        <v>0.969415770700741</v>
      </c>
      <c r="T33" s="3">
        <v>0.01</v>
      </c>
      <c r="U33" s="26">
        <f t="shared" si="9"/>
        <v>0.00969415770700741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0.0445941577070074</v>
      </c>
      <c r="AR33" s="29">
        <f t="shared" si="15"/>
        <v>108.812583333333</v>
      </c>
      <c r="AS33" s="1">
        <f t="shared" si="16"/>
        <v>0.12</v>
      </c>
      <c r="AT33" s="2">
        <f t="shared" si="20"/>
        <v>36.6735583333333</v>
      </c>
      <c r="AU33" s="1">
        <f t="shared" si="17"/>
        <v>143075.800882981</v>
      </c>
    </row>
    <row r="34" s="1" customFormat="1" spans="1:47">
      <c r="A34" s="13"/>
      <c r="B34" s="13"/>
      <c r="C34" s="16">
        <v>7</v>
      </c>
      <c r="D34" s="19">
        <v>26.405247336129</v>
      </c>
      <c r="E34" s="20">
        <f t="shared" si="18"/>
        <v>27.3116311976667</v>
      </c>
      <c r="F34" s="16" t="s">
        <v>73</v>
      </c>
      <c r="G34" s="13">
        <v>8</v>
      </c>
      <c r="H34" s="18">
        <f t="shared" si="0"/>
        <v>26.405247336129</v>
      </c>
      <c r="I34" s="18">
        <f t="shared" si="1"/>
        <v>299.555247336129</v>
      </c>
      <c r="J34" s="18">
        <f t="shared" si="2"/>
        <v>0.403485985213147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2.40343457299099</v>
      </c>
      <c r="P34" s="18">
        <f t="shared" si="5"/>
        <v>0.969752166578607</v>
      </c>
      <c r="Q34" s="24">
        <f t="shared" si="6"/>
        <v>0.116370259989433</v>
      </c>
      <c r="R34" s="18">
        <f t="shared" si="7"/>
        <v>0.1305751</v>
      </c>
      <c r="S34" s="25">
        <f t="shared" si="8"/>
        <v>0.891213255738903</v>
      </c>
      <c r="T34" s="3">
        <v>0.01</v>
      </c>
      <c r="U34" s="26">
        <f t="shared" si="9"/>
        <v>0.00891213255738903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0.043812132557389</v>
      </c>
      <c r="AR34" s="29">
        <f t="shared" si="15"/>
        <v>108.812583333333</v>
      </c>
      <c r="AS34" s="1">
        <f t="shared" si="16"/>
        <v>0.12</v>
      </c>
      <c r="AT34" s="2">
        <f t="shared" si="20"/>
        <v>36.6735583333333</v>
      </c>
      <c r="AU34" s="1">
        <f t="shared" si="17"/>
        <v>140566.753053724</v>
      </c>
    </row>
    <row r="35" s="1" customFormat="1" spans="1:47">
      <c r="A35" s="13"/>
      <c r="B35" s="13"/>
      <c r="C35" s="16">
        <v>8</v>
      </c>
      <c r="D35" s="19">
        <v>26.634743653871</v>
      </c>
      <c r="E35" s="20">
        <f t="shared" si="18"/>
        <v>26.405247336129</v>
      </c>
      <c r="F35" s="16" t="s">
        <v>73</v>
      </c>
      <c r="G35" s="13">
        <v>9</v>
      </c>
      <c r="H35" s="18">
        <f t="shared" si="0"/>
        <v>26.634743653871</v>
      </c>
      <c r="I35" s="18">
        <f t="shared" si="1"/>
        <v>299.784743653871</v>
      </c>
      <c r="J35" s="18">
        <f t="shared" si="2"/>
        <v>0.413651935676996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2.52180823974571</v>
      </c>
      <c r="P35" s="18">
        <f t="shared" si="5"/>
        <v>1.04315085977701</v>
      </c>
      <c r="Q35" s="24">
        <f t="shared" si="6"/>
        <v>0.125178103173241</v>
      </c>
      <c r="R35" s="18">
        <f t="shared" si="7"/>
        <v>0.1305751</v>
      </c>
      <c r="S35" s="25">
        <f t="shared" si="8"/>
        <v>0.958667488466342</v>
      </c>
      <c r="T35" s="3">
        <v>0.01</v>
      </c>
      <c r="U35" s="26">
        <f t="shared" si="9"/>
        <v>0.00958667488466342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0.0444866748846634</v>
      </c>
      <c r="AR35" s="29">
        <f t="shared" si="15"/>
        <v>108.812583333333</v>
      </c>
      <c r="AS35" s="1">
        <f t="shared" si="16"/>
        <v>0.12</v>
      </c>
      <c r="AT35" s="2">
        <f t="shared" si="20"/>
        <v>36.6735583333333</v>
      </c>
      <c r="AU35" s="1">
        <f t="shared" si="17"/>
        <v>142730.953224032</v>
      </c>
    </row>
    <row r="36" s="1" customFormat="1" spans="1:47">
      <c r="A36" s="13"/>
      <c r="B36" s="13"/>
      <c r="C36" s="16">
        <v>9</v>
      </c>
      <c r="D36" s="19">
        <v>25.1893617923333</v>
      </c>
      <c r="E36" s="20">
        <f t="shared" si="18"/>
        <v>26.634743653871</v>
      </c>
      <c r="F36" s="16" t="s">
        <v>73</v>
      </c>
      <c r="G36" s="13">
        <v>10</v>
      </c>
      <c r="H36" s="18">
        <f t="shared" si="0"/>
        <v>25.1893617923333</v>
      </c>
      <c r="I36" s="18">
        <f t="shared" si="1"/>
        <v>298.339361792333</v>
      </c>
      <c r="J36" s="18">
        <f t="shared" si="2"/>
        <v>0.35342479057937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2.56678321330203</v>
      </c>
      <c r="P36" s="18">
        <f t="shared" si="5"/>
        <v>0.907164819623914</v>
      </c>
      <c r="Q36" s="24">
        <f t="shared" si="6"/>
        <v>0.10885977835487</v>
      </c>
      <c r="R36" s="18">
        <f t="shared" si="7"/>
        <v>0.1305751</v>
      </c>
      <c r="S36" s="25">
        <f t="shared" si="8"/>
        <v>0.833694773007025</v>
      </c>
      <c r="T36" s="3">
        <v>0.01</v>
      </c>
      <c r="U36" s="26">
        <f t="shared" si="9"/>
        <v>0.00833694773007025</v>
      </c>
      <c r="V36" s="25"/>
      <c r="W36" s="3"/>
      <c r="X36" s="26"/>
      <c r="Y36" s="28">
        <v>0.05</v>
      </c>
      <c r="Z36" s="3">
        <v>0.21</v>
      </c>
      <c r="AA36" s="27">
        <f t="shared" si="10"/>
        <v>0.0105</v>
      </c>
      <c r="AB36" s="3">
        <v>0.02</v>
      </c>
      <c r="AC36" s="3">
        <v>0.29</v>
      </c>
      <c r="AD36" s="27">
        <f t="shared" si="11"/>
        <v>0.0058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0.02</v>
      </c>
      <c r="AO36" s="3">
        <v>0.38</v>
      </c>
      <c r="AP36" s="3">
        <f t="shared" si="13"/>
        <v>0.0076</v>
      </c>
      <c r="AQ36" s="1">
        <f t="shared" si="14"/>
        <v>0.0432369477300703</v>
      </c>
      <c r="AR36" s="29">
        <f t="shared" si="15"/>
        <v>108.812583333333</v>
      </c>
      <c r="AS36" s="1">
        <f t="shared" si="16"/>
        <v>0.12</v>
      </c>
      <c r="AT36" s="2">
        <f t="shared" si="20"/>
        <v>36.6735583333333</v>
      </c>
      <c r="AU36" s="1">
        <f t="shared" si="17"/>
        <v>138721.331275269</v>
      </c>
    </row>
    <row r="37" s="1" customFormat="1" spans="1:47">
      <c r="A37" s="13"/>
      <c r="B37" s="13"/>
      <c r="C37" s="16">
        <v>10</v>
      </c>
      <c r="D37" s="19">
        <v>22.0269758093548</v>
      </c>
      <c r="E37" s="20">
        <f t="shared" si="18"/>
        <v>25.1893617923333</v>
      </c>
      <c r="F37" s="16" t="s">
        <v>73</v>
      </c>
      <c r="G37" s="13">
        <v>11</v>
      </c>
      <c r="H37" s="18">
        <f t="shared" si="0"/>
        <v>22.0269758093548</v>
      </c>
      <c r="I37" s="18">
        <f t="shared" si="1"/>
        <v>295.176975809355</v>
      </c>
      <c r="J37" s="18">
        <f t="shared" si="2"/>
        <v>0.249140607784025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1.57663747399421</v>
      </c>
      <c r="O37" s="18">
        <f t="shared" si="19"/>
        <v>1.17110675301724</v>
      </c>
      <c r="P37" s="18">
        <f t="shared" si="5"/>
        <v>0.291770248226691</v>
      </c>
      <c r="Q37" s="24">
        <f t="shared" si="6"/>
        <v>0.0350124297872029</v>
      </c>
      <c r="R37" s="18">
        <f t="shared" si="7"/>
        <v>0.1305751</v>
      </c>
      <c r="S37" s="25">
        <f t="shared" si="8"/>
        <v>0.268140172109406</v>
      </c>
      <c r="T37" s="3">
        <v>0.01</v>
      </c>
      <c r="U37" s="26">
        <f t="shared" si="9"/>
        <v>0.00268140172109406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0.0321314017210941</v>
      </c>
      <c r="AR37" s="29">
        <f t="shared" si="15"/>
        <v>108.812583333333</v>
      </c>
      <c r="AS37" s="1">
        <f t="shared" si="16"/>
        <v>0.12</v>
      </c>
      <c r="AT37" s="2">
        <f t="shared" si="20"/>
        <v>36.6735583333333</v>
      </c>
      <c r="AU37" s="1">
        <f t="shared" si="17"/>
        <v>103090.321044811</v>
      </c>
    </row>
    <row r="38" s="1" customFormat="1" spans="1:48">
      <c r="A38" s="13"/>
      <c r="B38" s="13"/>
      <c r="C38" s="16">
        <v>11</v>
      </c>
      <c r="D38" s="19">
        <v>18.3961832863333</v>
      </c>
      <c r="E38" s="20">
        <f t="shared" si="18"/>
        <v>22.0269758093548</v>
      </c>
      <c r="F38" s="16" t="s">
        <v>75</v>
      </c>
      <c r="G38" s="13">
        <v>12</v>
      </c>
      <c r="H38" s="18">
        <f t="shared" si="0"/>
        <v>18.3961832863333</v>
      </c>
      <c r="I38" s="18">
        <f t="shared" si="1"/>
        <v>291.546183286333</v>
      </c>
      <c r="J38" s="18">
        <f t="shared" si="2"/>
        <v>0.165210486671693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1.96746233812388</v>
      </c>
      <c r="P38" s="18">
        <f t="shared" si="5"/>
        <v>0.325045410389674</v>
      </c>
      <c r="Q38" s="24">
        <f t="shared" si="6"/>
        <v>0.0390054492467608</v>
      </c>
      <c r="R38" s="18">
        <f t="shared" si="7"/>
        <v>0.1305751</v>
      </c>
      <c r="S38" s="25">
        <f t="shared" si="8"/>
        <v>0.298720424083618</v>
      </c>
      <c r="T38" s="3">
        <v>0.01</v>
      </c>
      <c r="U38" s="26">
        <f t="shared" si="9"/>
        <v>0.00298720424083618</v>
      </c>
      <c r="V38" s="25"/>
      <c r="W38" s="3"/>
      <c r="X38" s="26"/>
      <c r="Y38" s="28">
        <v>0.04</v>
      </c>
      <c r="Z38" s="3">
        <v>0.21</v>
      </c>
      <c r="AA38" s="27">
        <f t="shared" si="10"/>
        <v>0.0084</v>
      </c>
      <c r="AB38" s="3">
        <v>0.015</v>
      </c>
      <c r="AC38" s="3">
        <v>0.29</v>
      </c>
      <c r="AD38" s="27">
        <f t="shared" si="11"/>
        <v>0.00435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0.0324372042408362</v>
      </c>
      <c r="AR38" s="29">
        <f t="shared" si="15"/>
        <v>108.812583333333</v>
      </c>
      <c r="AS38" s="1">
        <f t="shared" si="16"/>
        <v>0.12</v>
      </c>
      <c r="AT38" s="2">
        <f t="shared" si="20"/>
        <v>36.6735583333333</v>
      </c>
      <c r="AU38" s="1">
        <f t="shared" si="17"/>
        <v>104071.457199721</v>
      </c>
      <c r="AV38" s="1">
        <f>SUM(AU27:AU38)</f>
        <v>1371526.47782507</v>
      </c>
    </row>
    <row r="39" s="1" customFormat="1" spans="1:46">
      <c r="A39" s="13"/>
      <c r="B39" s="13"/>
      <c r="C39" s="16">
        <v>12</v>
      </c>
      <c r="D39" s="19">
        <v>11.9346592056774</v>
      </c>
      <c r="E39" s="20">
        <f t="shared" si="18"/>
        <v>18.3961832863333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11</v>
      </c>
      <c r="E42" s="16"/>
      <c r="F42" s="16"/>
      <c r="G42" s="13">
        <v>1</v>
      </c>
      <c r="H42" s="18">
        <f t="shared" ref="H42:H53" si="21">E43</f>
        <v>11</v>
      </c>
      <c r="I42" s="18">
        <f t="shared" ref="I42:I53" si="22">H42+273.15</f>
        <v>284.15</v>
      </c>
      <c r="J42" s="18">
        <f t="shared" ref="J42:J53" si="23">EXP(($C$16*(I42-$C$14))/($C$17*I42*$C$14))</f>
        <v>0.0692638331246278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0.00533962104540373</v>
      </c>
      <c r="Q42" s="24">
        <f t="shared" ref="Q42:Q53" si="27">P42*$B$44</f>
        <v>0.000694150735902485</v>
      </c>
      <c r="R42" s="18">
        <f t="shared" ref="R42:R53" si="28">L42*$B$44</f>
        <v>0.0100218354166667</v>
      </c>
      <c r="S42" s="25">
        <f t="shared" ref="S42:S53" si="29">Q42/R42</f>
        <v>0.0692638331246278</v>
      </c>
      <c r="T42" s="3">
        <v>0.01</v>
      </c>
      <c r="U42" s="26">
        <f t="shared" ref="U42:U53" si="30">S42*T42</f>
        <v>0.000692638331246278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0.0277926383312463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>$E$5/12</f>
        <v>30.0062680733732</v>
      </c>
      <c r="AU42" s="1">
        <f t="shared" ref="AU42:AU53" si="36">AT42*10000*AS42*0.67*AR42*AQ42</f>
        <v>5599.68799850501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12.235060361871</v>
      </c>
      <c r="E43" s="20">
        <f t="shared" ref="E43:E54" si="37">D42</f>
        <v>11</v>
      </c>
      <c r="F43" s="16" t="s">
        <v>73</v>
      </c>
      <c r="G43" s="13">
        <v>2</v>
      </c>
      <c r="H43" s="18">
        <f t="shared" si="21"/>
        <v>12.235060361871</v>
      </c>
      <c r="I43" s="18">
        <f t="shared" si="22"/>
        <v>285.385060361871</v>
      </c>
      <c r="J43" s="18">
        <f t="shared" si="23"/>
        <v>0.0803359634723791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0.14884246228793</v>
      </c>
      <c r="P43" s="18">
        <f t="shared" si="26"/>
        <v>0.0119574026135021</v>
      </c>
      <c r="Q43" s="24">
        <f t="shared" si="27"/>
        <v>0.00155446233975527</v>
      </c>
      <c r="R43" s="18">
        <f t="shared" si="28"/>
        <v>0.0100218354166667</v>
      </c>
      <c r="S43" s="25">
        <f t="shared" si="29"/>
        <v>0.155107550176901</v>
      </c>
      <c r="T43" s="3">
        <v>0.01</v>
      </c>
      <c r="U43" s="26">
        <f t="shared" si="30"/>
        <v>0.00155107550176901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0.016351075501769</v>
      </c>
      <c r="AR43" s="29">
        <f t="shared" si="34"/>
        <v>7.70910416666667</v>
      </c>
      <c r="AS43" s="1">
        <f t="shared" si="35"/>
        <v>0.13</v>
      </c>
      <c r="AT43" s="2">
        <f t="shared" ref="AT43:AT53" si="39">$E$5/12</f>
        <v>30.0062680733732</v>
      </c>
      <c r="AU43" s="1">
        <f t="shared" si="36"/>
        <v>3294.4307107025</v>
      </c>
    </row>
    <row r="44" s="1" customFormat="1" spans="1:47">
      <c r="A44" s="13" t="s">
        <v>38</v>
      </c>
      <c r="B44" s="13">
        <f>I5</f>
        <v>0.13</v>
      </c>
      <c r="C44" s="16">
        <v>2</v>
      </c>
      <c r="D44" s="19">
        <v>14.5191978353214</v>
      </c>
      <c r="E44" s="20">
        <f t="shared" si="37"/>
        <v>12.235060361871</v>
      </c>
      <c r="F44" s="16" t="s">
        <v>73</v>
      </c>
      <c r="G44" s="13">
        <v>3</v>
      </c>
      <c r="H44" s="18">
        <f t="shared" si="21"/>
        <v>14.5191978353214</v>
      </c>
      <c r="I44" s="18">
        <f t="shared" si="22"/>
        <v>287.669197835321</v>
      </c>
      <c r="J44" s="18">
        <f t="shared" si="23"/>
        <v>0.105332301628893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0.213976101341094</v>
      </c>
      <c r="P44" s="18">
        <f t="shared" si="26"/>
        <v>0.0225385952478347</v>
      </c>
      <c r="Q44" s="24">
        <f t="shared" si="27"/>
        <v>0.00293001738221851</v>
      </c>
      <c r="R44" s="18">
        <f t="shared" si="28"/>
        <v>0.0100218354166667</v>
      </c>
      <c r="S44" s="25">
        <f t="shared" si="29"/>
        <v>0.29236335066387</v>
      </c>
      <c r="T44" s="3">
        <v>0.01</v>
      </c>
      <c r="U44" s="26">
        <f t="shared" si="30"/>
        <v>0.0029236335066387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0.0177236335066387</v>
      </c>
      <c r="AR44" s="29">
        <f t="shared" si="34"/>
        <v>7.70910416666667</v>
      </c>
      <c r="AS44" s="1">
        <f t="shared" si="35"/>
        <v>0.13</v>
      </c>
      <c r="AT44" s="2">
        <f t="shared" si="39"/>
        <v>30.0062680733732</v>
      </c>
      <c r="AU44" s="1">
        <f t="shared" si="36"/>
        <v>3570.97504217317</v>
      </c>
    </row>
    <row r="45" s="1" customFormat="1" spans="1:47">
      <c r="A45" s="13"/>
      <c r="B45" s="13"/>
      <c r="C45" s="16">
        <v>3</v>
      </c>
      <c r="D45" s="19">
        <v>16.9053384289677</v>
      </c>
      <c r="E45" s="20">
        <f t="shared" si="37"/>
        <v>14.5191978353214</v>
      </c>
      <c r="F45" s="16" t="s">
        <v>73</v>
      </c>
      <c r="G45" s="13">
        <v>4</v>
      </c>
      <c r="H45" s="18">
        <f t="shared" si="21"/>
        <v>16.9053384289677</v>
      </c>
      <c r="I45" s="18">
        <f t="shared" si="22"/>
        <v>290.055338428968</v>
      </c>
      <c r="J45" s="18">
        <f t="shared" si="23"/>
        <v>0.139151593648705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0.268528547759926</v>
      </c>
      <c r="P45" s="18">
        <f t="shared" si="26"/>
        <v>0.0373661753609661</v>
      </c>
      <c r="Q45" s="24">
        <f t="shared" si="27"/>
        <v>0.00485760279692559</v>
      </c>
      <c r="R45" s="18">
        <f t="shared" si="28"/>
        <v>0.0100218354166667</v>
      </c>
      <c r="S45" s="25">
        <f t="shared" si="29"/>
        <v>0.484701912869895</v>
      </c>
      <c r="T45" s="3">
        <v>0.01</v>
      </c>
      <c r="U45" s="26">
        <f t="shared" si="30"/>
        <v>0.00484701912869895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0.0319470191286989</v>
      </c>
      <c r="AR45" s="29">
        <f t="shared" si="34"/>
        <v>7.70910416666667</v>
      </c>
      <c r="AS45" s="1">
        <f t="shared" si="35"/>
        <v>0.13</v>
      </c>
      <c r="AT45" s="2">
        <f t="shared" si="39"/>
        <v>30.0062680733732</v>
      </c>
      <c r="AU45" s="1">
        <f t="shared" si="36"/>
        <v>6436.71671148478</v>
      </c>
    </row>
    <row r="46" s="1" customFormat="1" spans="1:47">
      <c r="A46" s="13"/>
      <c r="B46" s="13"/>
      <c r="C46" s="16">
        <v>4</v>
      </c>
      <c r="D46" s="19">
        <v>21.786016536</v>
      </c>
      <c r="E46" s="20">
        <f t="shared" si="37"/>
        <v>16.9053384289677</v>
      </c>
      <c r="F46" s="16" t="s">
        <v>73</v>
      </c>
      <c r="G46" s="13">
        <v>5</v>
      </c>
      <c r="H46" s="18">
        <f t="shared" si="21"/>
        <v>21.786016536</v>
      </c>
      <c r="I46" s="18">
        <f t="shared" si="22"/>
        <v>294.936016536</v>
      </c>
      <c r="J46" s="18">
        <f t="shared" si="23"/>
        <v>0.242516082014301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0.219604253779012</v>
      </c>
      <c r="O46" s="18">
        <f t="shared" si="38"/>
        <v>0.0886491602866147</v>
      </c>
      <c r="P46" s="18">
        <f t="shared" si="26"/>
        <v>0.0214988470265676</v>
      </c>
      <c r="Q46" s="24">
        <f t="shared" si="27"/>
        <v>0.00279485011345378</v>
      </c>
      <c r="R46" s="18">
        <f t="shared" si="28"/>
        <v>0.0100218354166667</v>
      </c>
      <c r="S46" s="25">
        <f t="shared" si="29"/>
        <v>0.278876073818359</v>
      </c>
      <c r="T46" s="3">
        <v>0.01</v>
      </c>
      <c r="U46" s="26">
        <f t="shared" si="30"/>
        <v>0.00278876073818359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0.0298887607381836</v>
      </c>
      <c r="AR46" s="29">
        <f t="shared" si="34"/>
        <v>7.70910416666667</v>
      </c>
      <c r="AS46" s="1">
        <f t="shared" si="35"/>
        <v>0.13</v>
      </c>
      <c r="AT46" s="2">
        <f t="shared" si="39"/>
        <v>30.0062680733732</v>
      </c>
      <c r="AU46" s="1">
        <f t="shared" si="36"/>
        <v>6022.0167945563</v>
      </c>
    </row>
    <row r="47" s="1" customFormat="1" spans="1:47">
      <c r="A47" s="13"/>
      <c r="B47" s="13"/>
      <c r="C47" s="16">
        <v>5</v>
      </c>
      <c r="D47" s="19">
        <v>25.6163723883871</v>
      </c>
      <c r="E47" s="20">
        <f t="shared" si="37"/>
        <v>21.786016536</v>
      </c>
      <c r="F47" s="16" t="s">
        <v>75</v>
      </c>
      <c r="G47" s="13">
        <v>6</v>
      </c>
      <c r="H47" s="18">
        <f t="shared" si="21"/>
        <v>25.6163723883871</v>
      </c>
      <c r="I47" s="18">
        <f t="shared" si="22"/>
        <v>298.766372388387</v>
      </c>
      <c r="J47" s="18">
        <f t="shared" si="23"/>
        <v>0.370301101779045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0.144241354926714</v>
      </c>
      <c r="P47" s="18">
        <f t="shared" si="26"/>
        <v>0.0534127326514644</v>
      </c>
      <c r="Q47" s="24">
        <f t="shared" si="27"/>
        <v>0.00694365524469037</v>
      </c>
      <c r="R47" s="18">
        <f t="shared" si="28"/>
        <v>0.0100218354166667</v>
      </c>
      <c r="S47" s="25">
        <f t="shared" si="29"/>
        <v>0.692852651834895</v>
      </c>
      <c r="T47" s="3">
        <v>0.01</v>
      </c>
      <c r="U47" s="26">
        <f t="shared" si="30"/>
        <v>0.00692852651834895</v>
      </c>
      <c r="V47" s="25"/>
      <c r="W47" s="3"/>
      <c r="X47" s="26"/>
      <c r="Y47" s="28">
        <v>0.05</v>
      </c>
      <c r="Z47" s="3">
        <v>0.49</v>
      </c>
      <c r="AA47" s="27">
        <f t="shared" si="31"/>
        <v>0.0245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0.02</v>
      </c>
      <c r="AO47" s="3">
        <v>0.5</v>
      </c>
      <c r="AP47" s="3">
        <f t="shared" si="32"/>
        <v>0.01</v>
      </c>
      <c r="AQ47" s="1">
        <f t="shared" si="33"/>
        <v>0.041428526518349</v>
      </c>
      <c r="AR47" s="29">
        <f t="shared" si="34"/>
        <v>7.70910416666667</v>
      </c>
      <c r="AS47" s="1">
        <f t="shared" si="35"/>
        <v>0.13</v>
      </c>
      <c r="AT47" s="2">
        <f t="shared" si="39"/>
        <v>30.0062680733732</v>
      </c>
      <c r="AU47" s="1">
        <f t="shared" si="36"/>
        <v>8347.06010906962</v>
      </c>
    </row>
    <row r="48" s="1" customFormat="1" spans="1:47">
      <c r="A48" s="13"/>
      <c r="B48" s="13"/>
      <c r="C48" s="16">
        <v>6</v>
      </c>
      <c r="D48" s="19">
        <v>27.3116311976667</v>
      </c>
      <c r="E48" s="20">
        <f t="shared" si="37"/>
        <v>25.6163723883871</v>
      </c>
      <c r="F48" s="16" t="s">
        <v>73</v>
      </c>
      <c r="G48" s="13">
        <v>7</v>
      </c>
      <c r="H48" s="18">
        <f t="shared" si="21"/>
        <v>27.3116311976667</v>
      </c>
      <c r="I48" s="18">
        <f t="shared" si="22"/>
        <v>300.461631197667</v>
      </c>
      <c r="J48" s="18">
        <f t="shared" si="23"/>
        <v>0.445053722816317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0.167919663941916</v>
      </c>
      <c r="P48" s="18">
        <f t="shared" si="26"/>
        <v>0.0747332715714146</v>
      </c>
      <c r="Q48" s="24">
        <f t="shared" si="27"/>
        <v>0.0097153253042839</v>
      </c>
      <c r="R48" s="18">
        <f t="shared" si="28"/>
        <v>0.0100218354166667</v>
      </c>
      <c r="S48" s="25">
        <f t="shared" si="29"/>
        <v>0.969415770700741</v>
      </c>
      <c r="T48" s="3">
        <v>0.01</v>
      </c>
      <c r="U48" s="26">
        <f t="shared" si="30"/>
        <v>0.00969415770700741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0.0441941577070074</v>
      </c>
      <c r="AR48" s="29">
        <f t="shared" si="34"/>
        <v>7.70910416666667</v>
      </c>
      <c r="AS48" s="1">
        <f t="shared" si="35"/>
        <v>0.13</v>
      </c>
      <c r="AT48" s="2">
        <f t="shared" si="39"/>
        <v>30.0062680733732</v>
      </c>
      <c r="AU48" s="1">
        <f t="shared" si="36"/>
        <v>8904.28219035763</v>
      </c>
    </row>
    <row r="49" s="1" customFormat="1" spans="1:47">
      <c r="A49" s="13"/>
      <c r="B49" s="13"/>
      <c r="C49" s="16">
        <v>7</v>
      </c>
      <c r="D49" s="19">
        <v>26.405247336129</v>
      </c>
      <c r="E49" s="20">
        <f t="shared" si="37"/>
        <v>27.3116311976667</v>
      </c>
      <c r="F49" s="16" t="s">
        <v>73</v>
      </c>
      <c r="G49" s="13">
        <v>8</v>
      </c>
      <c r="H49" s="18">
        <f t="shared" si="21"/>
        <v>26.405247336129</v>
      </c>
      <c r="I49" s="18">
        <f t="shared" si="22"/>
        <v>299.555247336129</v>
      </c>
      <c r="J49" s="18">
        <f t="shared" si="23"/>
        <v>0.403485985213147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0.170277434037168</v>
      </c>
      <c r="P49" s="18">
        <f t="shared" si="26"/>
        <v>0.0687045582320534</v>
      </c>
      <c r="Q49" s="24">
        <f t="shared" si="27"/>
        <v>0.00893159257016695</v>
      </c>
      <c r="R49" s="18">
        <f t="shared" si="28"/>
        <v>0.0100218354166667</v>
      </c>
      <c r="S49" s="25">
        <f t="shared" si="29"/>
        <v>0.891213255738903</v>
      </c>
      <c r="T49" s="3">
        <v>0.01</v>
      </c>
      <c r="U49" s="26">
        <f t="shared" si="30"/>
        <v>0.00891213255738903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0.043412132557389</v>
      </c>
      <c r="AR49" s="29">
        <f t="shared" si="34"/>
        <v>7.70910416666667</v>
      </c>
      <c r="AS49" s="1">
        <f t="shared" si="35"/>
        <v>0.13</v>
      </c>
      <c r="AT49" s="2">
        <f t="shared" si="39"/>
        <v>30.0062680733732</v>
      </c>
      <c r="AU49" s="1">
        <f t="shared" si="36"/>
        <v>8746.71899708842</v>
      </c>
    </row>
    <row r="50" s="1" customFormat="1" spans="1:47">
      <c r="A50" s="13"/>
      <c r="B50" s="13"/>
      <c r="C50" s="16">
        <v>8</v>
      </c>
      <c r="D50" s="19">
        <v>26.634743653871</v>
      </c>
      <c r="E50" s="20">
        <f t="shared" si="37"/>
        <v>26.405247336129</v>
      </c>
      <c r="F50" s="16" t="s">
        <v>73</v>
      </c>
      <c r="G50" s="13">
        <v>9</v>
      </c>
      <c r="H50" s="18">
        <f t="shared" si="21"/>
        <v>26.634743653871</v>
      </c>
      <c r="I50" s="18">
        <f t="shared" si="22"/>
        <v>299.784743653871</v>
      </c>
      <c r="J50" s="18">
        <f t="shared" si="23"/>
        <v>0.413651935676996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0.178663917471781</v>
      </c>
      <c r="P50" s="18">
        <f t="shared" si="26"/>
        <v>0.0739046752978374</v>
      </c>
      <c r="Q50" s="24">
        <f t="shared" si="27"/>
        <v>0.00960760778871886</v>
      </c>
      <c r="R50" s="18">
        <f t="shared" si="28"/>
        <v>0.0100218354166667</v>
      </c>
      <c r="S50" s="25">
        <f t="shared" si="29"/>
        <v>0.958667488466341</v>
      </c>
      <c r="T50" s="3">
        <v>0.01</v>
      </c>
      <c r="U50" s="26">
        <f t="shared" si="30"/>
        <v>0.00958667488466341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0.0440866748846634</v>
      </c>
      <c r="AR50" s="29">
        <f t="shared" si="34"/>
        <v>7.70910416666667</v>
      </c>
      <c r="AS50" s="1">
        <f t="shared" si="35"/>
        <v>0.13</v>
      </c>
      <c r="AT50" s="2">
        <f t="shared" si="39"/>
        <v>30.0062680733732</v>
      </c>
      <c r="AU50" s="1">
        <f t="shared" si="36"/>
        <v>8882.6264460144</v>
      </c>
    </row>
    <row r="51" s="1" customFormat="1" spans="1:47">
      <c r="A51" s="13"/>
      <c r="B51" s="13"/>
      <c r="C51" s="16">
        <v>9</v>
      </c>
      <c r="D51" s="19">
        <v>25.1893617923333</v>
      </c>
      <c r="E51" s="20">
        <f t="shared" si="37"/>
        <v>26.634743653871</v>
      </c>
      <c r="F51" s="16" t="s">
        <v>73</v>
      </c>
      <c r="G51" s="13">
        <v>10</v>
      </c>
      <c r="H51" s="18">
        <f t="shared" si="21"/>
        <v>25.1893617923333</v>
      </c>
      <c r="I51" s="18">
        <f t="shared" si="22"/>
        <v>298.339361792333</v>
      </c>
      <c r="J51" s="18">
        <f t="shared" si="23"/>
        <v>0.35342479057937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0.181850283840611</v>
      </c>
      <c r="P51" s="18">
        <f t="shared" si="26"/>
        <v>0.0642703984831668</v>
      </c>
      <c r="Q51" s="24">
        <f t="shared" si="27"/>
        <v>0.00835515180281169</v>
      </c>
      <c r="R51" s="18">
        <f t="shared" si="28"/>
        <v>0.0100218354166667</v>
      </c>
      <c r="S51" s="25">
        <f t="shared" si="29"/>
        <v>0.833694773007026</v>
      </c>
      <c r="T51" s="3">
        <v>0.01</v>
      </c>
      <c r="U51" s="26">
        <f t="shared" si="30"/>
        <v>0.00833694773007026</v>
      </c>
      <c r="V51" s="25"/>
      <c r="W51" s="3"/>
      <c r="X51" s="26"/>
      <c r="Y51" s="28">
        <v>0.05</v>
      </c>
      <c r="Z51" s="3">
        <v>0.49</v>
      </c>
      <c r="AA51" s="27">
        <f t="shared" si="31"/>
        <v>0.0245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0.02</v>
      </c>
      <c r="AO51" s="3">
        <v>0.5</v>
      </c>
      <c r="AP51" s="3">
        <f t="shared" si="32"/>
        <v>0.01</v>
      </c>
      <c r="AQ51" s="1">
        <f t="shared" si="33"/>
        <v>0.0428369477300703</v>
      </c>
      <c r="AR51" s="29">
        <f t="shared" si="34"/>
        <v>7.70910416666667</v>
      </c>
      <c r="AS51" s="1">
        <f t="shared" si="35"/>
        <v>0.13</v>
      </c>
      <c r="AT51" s="2">
        <f t="shared" si="39"/>
        <v>30.0062680733732</v>
      </c>
      <c r="AU51" s="1">
        <f t="shared" si="36"/>
        <v>8630.83019459075</v>
      </c>
    </row>
    <row r="52" s="1" customFormat="1" spans="1:47">
      <c r="A52" s="13"/>
      <c r="B52" s="13"/>
      <c r="C52" s="16">
        <v>10</v>
      </c>
      <c r="D52" s="19">
        <v>22.0269758093548</v>
      </c>
      <c r="E52" s="20">
        <f t="shared" si="37"/>
        <v>25.1893617923333</v>
      </c>
      <c r="F52" s="16" t="s">
        <v>73</v>
      </c>
      <c r="G52" s="13">
        <v>11</v>
      </c>
      <c r="H52" s="18">
        <f t="shared" si="21"/>
        <v>22.0269758093548</v>
      </c>
      <c r="I52" s="18">
        <f t="shared" si="22"/>
        <v>295.176975809355</v>
      </c>
      <c r="J52" s="18">
        <f t="shared" si="23"/>
        <v>0.249140607784025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0.111700891089572</v>
      </c>
      <c r="O52" s="18">
        <f t="shared" si="38"/>
        <v>0.0829700359345389</v>
      </c>
      <c r="P52" s="18">
        <f t="shared" si="26"/>
        <v>0.0206712051805934</v>
      </c>
      <c r="Q52" s="24">
        <f t="shared" si="27"/>
        <v>0.00268725667347714</v>
      </c>
      <c r="R52" s="18">
        <f t="shared" si="28"/>
        <v>0.0100218354166667</v>
      </c>
      <c r="S52" s="25">
        <f t="shared" si="29"/>
        <v>0.268140172109406</v>
      </c>
      <c r="T52" s="3">
        <v>0.01</v>
      </c>
      <c r="U52" s="26">
        <f t="shared" si="30"/>
        <v>0.00268140172109406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0.0297814017210941</v>
      </c>
      <c r="AR52" s="29">
        <f t="shared" si="34"/>
        <v>7.70910416666667</v>
      </c>
      <c r="AS52" s="1">
        <f t="shared" si="35"/>
        <v>0.13</v>
      </c>
      <c r="AT52" s="2">
        <f t="shared" si="39"/>
        <v>30.0062680733732</v>
      </c>
      <c r="AU52" s="1">
        <f t="shared" si="36"/>
        <v>6000.38599461704</v>
      </c>
    </row>
    <row r="53" s="1" customFormat="1" spans="1:48">
      <c r="A53" s="13"/>
      <c r="B53" s="13"/>
      <c r="C53" s="16">
        <v>11</v>
      </c>
      <c r="D53" s="19">
        <v>18.3961832863333</v>
      </c>
      <c r="E53" s="20">
        <f t="shared" si="37"/>
        <v>22.0269758093548</v>
      </c>
      <c r="F53" s="16" t="s">
        <v>75</v>
      </c>
      <c r="G53" s="13">
        <v>12</v>
      </c>
      <c r="H53" s="18">
        <f t="shared" si="21"/>
        <v>18.3961832863333</v>
      </c>
      <c r="I53" s="18">
        <f t="shared" si="22"/>
        <v>291.546183286333</v>
      </c>
      <c r="J53" s="18">
        <f t="shared" si="23"/>
        <v>0.165210486671693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0.139389872420612</v>
      </c>
      <c r="P53" s="18">
        <f t="shared" si="26"/>
        <v>0.0230286686597145</v>
      </c>
      <c r="Q53" s="24">
        <f t="shared" si="27"/>
        <v>0.00299372692576289</v>
      </c>
      <c r="R53" s="18">
        <f t="shared" si="28"/>
        <v>0.0100218354166667</v>
      </c>
      <c r="S53" s="25">
        <f t="shared" si="29"/>
        <v>0.298720424083618</v>
      </c>
      <c r="T53" s="3">
        <v>0.01</v>
      </c>
      <c r="U53" s="26">
        <f t="shared" si="30"/>
        <v>0.00298720424083618</v>
      </c>
      <c r="V53" s="25"/>
      <c r="W53" s="3"/>
      <c r="X53" s="26"/>
      <c r="Y53" s="28">
        <v>0.04</v>
      </c>
      <c r="Z53" s="3">
        <v>0.49</v>
      </c>
      <c r="AA53" s="27">
        <f t="shared" si="31"/>
        <v>0.0196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0.015</v>
      </c>
      <c r="AO53" s="3">
        <v>0.5</v>
      </c>
      <c r="AP53" s="3">
        <f t="shared" si="32"/>
        <v>0.0075</v>
      </c>
      <c r="AQ53" s="1">
        <f t="shared" si="33"/>
        <v>0.0300872042408362</v>
      </c>
      <c r="AR53" s="29">
        <f t="shared" si="34"/>
        <v>7.70910416666667</v>
      </c>
      <c r="AS53" s="1">
        <f t="shared" si="35"/>
        <v>0.13</v>
      </c>
      <c r="AT53" s="2">
        <f t="shared" si="39"/>
        <v>30.0062680733732</v>
      </c>
      <c r="AU53" s="1">
        <f t="shared" si="36"/>
        <v>6061.99938587926</v>
      </c>
      <c r="AV53" s="1">
        <f>SUM(AU42:AU53)</f>
        <v>80497.7305750389</v>
      </c>
    </row>
    <row r="54" s="1" customFormat="1" spans="1:46">
      <c r="A54" s="13"/>
      <c r="B54" s="13"/>
      <c r="C54" s="16">
        <v>12</v>
      </c>
      <c r="D54" s="19">
        <v>11.9346592056774</v>
      </c>
      <c r="E54" s="20">
        <f t="shared" si="37"/>
        <v>18.3961832863333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11</v>
      </c>
      <c r="E58" s="16"/>
      <c r="F58" s="16"/>
      <c r="G58" s="13">
        <v>1</v>
      </c>
      <c r="H58" s="18">
        <f t="shared" ref="H58:H69" si="40">E59</f>
        <v>11</v>
      </c>
      <c r="I58" s="18">
        <f t="shared" ref="I58:I69" si="41">H58+273.15</f>
        <v>284.15</v>
      </c>
      <c r="J58" s="18">
        <f t="shared" ref="J58:J69" si="42">EXP(($C$16*(I58-$C$14))/($C$17*I58*$C$14))</f>
        <v>0.0692638331246278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0.191354152815912</v>
      </c>
      <c r="Q58" s="24">
        <f t="shared" ref="Q58:Q69" si="46">P58*$B$60</f>
        <v>0.0861093687671605</v>
      </c>
      <c r="R58" s="18">
        <f t="shared" ref="R58:R69" si="47">L58*$B$60</f>
        <v>1.24320825</v>
      </c>
      <c r="S58" s="25">
        <f t="shared" ref="S58:S69" si="48">Q58/R58</f>
        <v>0.0692638331246278</v>
      </c>
      <c r="T58" s="3">
        <v>0.27</v>
      </c>
      <c r="U58" s="26">
        <f t="shared" ref="U58:U69" si="49">S58*T58</f>
        <v>0.0187012349436495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0.23203842233551</v>
      </c>
      <c r="AC58" s="29">
        <f t="shared" ref="AC58:AC69" si="51">$B$58/12</f>
        <v>10.2321666666667</v>
      </c>
      <c r="AD58" s="1">
        <f t="shared" ref="AD58:AD69" si="52">$B$60</f>
        <v>0.45</v>
      </c>
      <c r="AE58" s="30">
        <f t="shared" ref="AE58:AE69" si="53">$E$7/12</f>
        <v>422.583649007332</v>
      </c>
      <c r="AF58" s="1">
        <f t="shared" ref="AF58:AF69" si="54">AE58*10000*AC58*AB58</f>
        <v>10033216.8403879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12.235060361871</v>
      </c>
      <c r="E59" s="20">
        <f t="shared" ref="E59:E70" si="55">D58</f>
        <v>11</v>
      </c>
      <c r="F59" s="16" t="s">
        <v>73</v>
      </c>
      <c r="G59" s="13">
        <v>2</v>
      </c>
      <c r="H59" s="18">
        <f t="shared" si="40"/>
        <v>12.235060361871</v>
      </c>
      <c r="I59" s="18">
        <f t="shared" si="41"/>
        <v>285.385060361871</v>
      </c>
      <c r="J59" s="18">
        <f t="shared" si="42"/>
        <v>0.0803359634723791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5.33401584718409</v>
      </c>
      <c r="P59" s="18">
        <f t="shared" si="45"/>
        <v>0.428513302260472</v>
      </c>
      <c r="Q59" s="24">
        <f t="shared" si="46"/>
        <v>0.192830986017212</v>
      </c>
      <c r="R59" s="18">
        <f t="shared" si="47"/>
        <v>1.24320825</v>
      </c>
      <c r="S59" s="25">
        <f t="shared" si="48"/>
        <v>0.155107550176901</v>
      </c>
      <c r="T59" s="3">
        <v>0.27</v>
      </c>
      <c r="U59" s="26">
        <f t="shared" si="49"/>
        <v>0.0418790385477633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0.239026530122151</v>
      </c>
      <c r="AC59" s="29">
        <f t="shared" si="51"/>
        <v>10.2321666666667</v>
      </c>
      <c r="AD59" s="1">
        <f t="shared" si="52"/>
        <v>0.45</v>
      </c>
      <c r="AE59" s="30">
        <f t="shared" si="53"/>
        <v>422.583649007332</v>
      </c>
      <c r="AF59" s="1">
        <f t="shared" si="54"/>
        <v>10335378.8703727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0.45</v>
      </c>
      <c r="C60" s="16">
        <v>2</v>
      </c>
      <c r="D60" s="19">
        <v>14.5191978353214</v>
      </c>
      <c r="E60" s="20">
        <f t="shared" si="55"/>
        <v>12.235060361871</v>
      </c>
      <c r="F60" s="16" t="s">
        <v>73</v>
      </c>
      <c r="G60" s="13">
        <v>3</v>
      </c>
      <c r="H60" s="18">
        <f t="shared" si="40"/>
        <v>14.5191978353214</v>
      </c>
      <c r="I60" s="18">
        <f t="shared" si="41"/>
        <v>287.669197835321</v>
      </c>
      <c r="J60" s="18">
        <f t="shared" si="42"/>
        <v>0.105332301628893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7.66818754492361</v>
      </c>
      <c r="P60" s="18">
        <f t="shared" si="45"/>
        <v>0.807707843428814</v>
      </c>
      <c r="Q60" s="24">
        <f t="shared" si="46"/>
        <v>0.363468529542966</v>
      </c>
      <c r="R60" s="18">
        <f t="shared" si="47"/>
        <v>1.24320825</v>
      </c>
      <c r="S60" s="25">
        <f t="shared" si="48"/>
        <v>0.29236335066387</v>
      </c>
      <c r="T60" s="3">
        <v>0.27</v>
      </c>
      <c r="U60" s="26">
        <f t="shared" si="49"/>
        <v>0.078938104679245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0.250199838560792</v>
      </c>
      <c r="AC60" s="29">
        <f t="shared" si="51"/>
        <v>10.2321666666667</v>
      </c>
      <c r="AD60" s="1">
        <f t="shared" si="52"/>
        <v>0.45</v>
      </c>
      <c r="AE60" s="30">
        <f t="shared" si="53"/>
        <v>422.583649007332</v>
      </c>
      <c r="AF60" s="1">
        <f t="shared" si="54"/>
        <v>10818506.7302378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16.9053384289677</v>
      </c>
      <c r="E61" s="20">
        <f t="shared" si="55"/>
        <v>14.5191978353214</v>
      </c>
      <c r="F61" s="16" t="s">
        <v>73</v>
      </c>
      <c r="G61" s="13">
        <v>4</v>
      </c>
      <c r="H61" s="18">
        <f t="shared" si="40"/>
        <v>16.9053384289677</v>
      </c>
      <c r="I61" s="18">
        <f t="shared" si="41"/>
        <v>290.055338428968</v>
      </c>
      <c r="J61" s="18">
        <f t="shared" si="42"/>
        <v>0.139151593648705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9.6231647014948</v>
      </c>
      <c r="P61" s="18">
        <f t="shared" si="45"/>
        <v>1.33907870415697</v>
      </c>
      <c r="Q61" s="24">
        <f t="shared" si="46"/>
        <v>0.602585416870635</v>
      </c>
      <c r="R61" s="18">
        <f t="shared" si="47"/>
        <v>1.24320825</v>
      </c>
      <c r="S61" s="25">
        <f t="shared" si="48"/>
        <v>0.484701912869895</v>
      </c>
      <c r="T61" s="3">
        <v>0.27</v>
      </c>
      <c r="U61" s="26">
        <f t="shared" si="49"/>
        <v>0.130869516474872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0.314657159217174</v>
      </c>
      <c r="AC61" s="29">
        <f t="shared" si="51"/>
        <v>10.2321666666667</v>
      </c>
      <c r="AD61" s="1">
        <f t="shared" si="52"/>
        <v>0.45</v>
      </c>
      <c r="AE61" s="30">
        <f t="shared" si="53"/>
        <v>422.583649007332</v>
      </c>
      <c r="AF61" s="1">
        <f t="shared" si="54"/>
        <v>13605606.6794039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21.786016536</v>
      </c>
      <c r="E62" s="20">
        <f t="shared" si="55"/>
        <v>16.9053384289677</v>
      </c>
      <c r="F62" s="16" t="s">
        <v>73</v>
      </c>
      <c r="G62" s="13">
        <v>5</v>
      </c>
      <c r="H62" s="18">
        <f t="shared" si="40"/>
        <v>21.786016536</v>
      </c>
      <c r="I62" s="18">
        <f t="shared" si="41"/>
        <v>294.936016536</v>
      </c>
      <c r="J62" s="18">
        <f t="shared" si="42"/>
        <v>0.242516082014301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7.86988169747094</v>
      </c>
      <c r="O62" s="18">
        <f t="shared" si="56"/>
        <v>3.17688929986689</v>
      </c>
      <c r="P62" s="18">
        <f t="shared" si="45"/>
        <v>0.770446745996874</v>
      </c>
      <c r="Q62" s="24">
        <f t="shared" si="46"/>
        <v>0.346701035698593</v>
      </c>
      <c r="R62" s="18">
        <f t="shared" si="47"/>
        <v>1.24320825</v>
      </c>
      <c r="S62" s="25">
        <f t="shared" si="48"/>
        <v>0.278876073818359</v>
      </c>
      <c r="T62" s="3">
        <v>0.27</v>
      </c>
      <c r="U62" s="26">
        <f t="shared" si="49"/>
        <v>0.0752965399309571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0.297901906789184</v>
      </c>
      <c r="AC62" s="29">
        <f t="shared" si="51"/>
        <v>10.2321666666667</v>
      </c>
      <c r="AD62" s="1">
        <f t="shared" si="52"/>
        <v>0.45</v>
      </c>
      <c r="AE62" s="30">
        <f t="shared" si="53"/>
        <v>422.583649007332</v>
      </c>
      <c r="AF62" s="1">
        <f t="shared" si="54"/>
        <v>12881118.5574222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25.6163723883871</v>
      </c>
      <c r="E63" s="20">
        <f t="shared" si="55"/>
        <v>21.786016536</v>
      </c>
      <c r="F63" s="16" t="s">
        <v>75</v>
      </c>
      <c r="G63" s="13">
        <v>6</v>
      </c>
      <c r="H63" s="18">
        <f t="shared" si="40"/>
        <v>25.6163723883871</v>
      </c>
      <c r="I63" s="18">
        <f t="shared" si="41"/>
        <v>298.766372388387</v>
      </c>
      <c r="J63" s="18">
        <f t="shared" si="42"/>
        <v>0.370301101779045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5.16912755387002</v>
      </c>
      <c r="P63" s="18">
        <f t="shared" si="45"/>
        <v>1.91413362843449</v>
      </c>
      <c r="Q63" s="24">
        <f t="shared" si="46"/>
        <v>0.861360132795519</v>
      </c>
      <c r="R63" s="18">
        <f t="shared" si="47"/>
        <v>1.24320825</v>
      </c>
      <c r="S63" s="25">
        <f t="shared" si="48"/>
        <v>0.692852651834895</v>
      </c>
      <c r="T63" s="3">
        <v>0.27</v>
      </c>
      <c r="U63" s="26">
        <f t="shared" si="49"/>
        <v>0.187070215995422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0.34680167012262</v>
      </c>
      <c r="AC63" s="29">
        <f t="shared" si="51"/>
        <v>10.2321666666667</v>
      </c>
      <c r="AD63" s="1">
        <f t="shared" si="52"/>
        <v>0.45</v>
      </c>
      <c r="AE63" s="30">
        <f t="shared" si="53"/>
        <v>422.583649007332</v>
      </c>
      <c r="AF63" s="1">
        <f t="shared" si="54"/>
        <v>14995518.0781128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27.3116311976667</v>
      </c>
      <c r="E64" s="20">
        <f t="shared" si="55"/>
        <v>25.6163723883871</v>
      </c>
      <c r="F64" s="16" t="s">
        <v>73</v>
      </c>
      <c r="G64" s="13">
        <v>7</v>
      </c>
      <c r="H64" s="18">
        <f t="shared" si="40"/>
        <v>27.3116311976667</v>
      </c>
      <c r="I64" s="18">
        <f t="shared" si="41"/>
        <v>300.461631197667</v>
      </c>
      <c r="J64" s="18">
        <f t="shared" si="42"/>
        <v>0.445053722816317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6.01767892543553</v>
      </c>
      <c r="P64" s="18">
        <f t="shared" si="45"/>
        <v>2.67819040847838</v>
      </c>
      <c r="Q64" s="24">
        <f t="shared" si="46"/>
        <v>1.20518568381527</v>
      </c>
      <c r="R64" s="18">
        <f t="shared" si="47"/>
        <v>1.24320825</v>
      </c>
      <c r="S64" s="25">
        <f t="shared" si="48"/>
        <v>0.969415770700741</v>
      </c>
      <c r="T64" s="3">
        <v>0.27</v>
      </c>
      <c r="U64" s="26">
        <f t="shared" si="49"/>
        <v>0.2617422580892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0.369315290813894</v>
      </c>
      <c r="AC64" s="29">
        <f t="shared" si="51"/>
        <v>10.2321666666667</v>
      </c>
      <c r="AD64" s="1">
        <f t="shared" si="52"/>
        <v>0.45</v>
      </c>
      <c r="AE64" s="30">
        <f t="shared" si="53"/>
        <v>422.583649007332</v>
      </c>
      <c r="AF64" s="1">
        <f t="shared" si="54"/>
        <v>15968994.9531244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26.405247336129</v>
      </c>
      <c r="E65" s="20">
        <f t="shared" si="55"/>
        <v>27.3116311976667</v>
      </c>
      <c r="F65" s="16" t="s">
        <v>73</v>
      </c>
      <c r="G65" s="13">
        <v>8</v>
      </c>
      <c r="H65" s="18">
        <f t="shared" si="40"/>
        <v>26.405247336129</v>
      </c>
      <c r="I65" s="18">
        <f t="shared" si="41"/>
        <v>299.555247336129</v>
      </c>
      <c r="J65" s="18">
        <f t="shared" si="42"/>
        <v>0.403485985213147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6.10217351695715</v>
      </c>
      <c r="P65" s="18">
        <f t="shared" si="45"/>
        <v>2.46214149343103</v>
      </c>
      <c r="Q65" s="24">
        <f t="shared" si="46"/>
        <v>1.10796367204396</v>
      </c>
      <c r="R65" s="18">
        <f t="shared" si="47"/>
        <v>1.24320825</v>
      </c>
      <c r="S65" s="25">
        <f t="shared" si="48"/>
        <v>0.891213255738903</v>
      </c>
      <c r="T65" s="3">
        <v>0.27</v>
      </c>
      <c r="U65" s="26">
        <f t="shared" si="49"/>
        <v>0.240627579049504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0.362949215083425</v>
      </c>
      <c r="AC65" s="29">
        <f t="shared" si="51"/>
        <v>10.2321666666667</v>
      </c>
      <c r="AD65" s="1">
        <f t="shared" si="52"/>
        <v>0.45</v>
      </c>
      <c r="AE65" s="30">
        <f t="shared" si="53"/>
        <v>422.583649007332</v>
      </c>
      <c r="AF65" s="1">
        <f t="shared" si="54"/>
        <v>15693729.2553868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26.634743653871</v>
      </c>
      <c r="E66" s="20">
        <f t="shared" si="55"/>
        <v>26.405247336129</v>
      </c>
      <c r="F66" s="16" t="s">
        <v>73</v>
      </c>
      <c r="G66" s="13">
        <v>9</v>
      </c>
      <c r="H66" s="18">
        <f t="shared" si="40"/>
        <v>26.634743653871</v>
      </c>
      <c r="I66" s="18">
        <f t="shared" si="41"/>
        <v>299.784743653871</v>
      </c>
      <c r="J66" s="18">
        <f t="shared" si="42"/>
        <v>0.413651935676996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6.40271702352612</v>
      </c>
      <c r="P66" s="18">
        <f t="shared" si="45"/>
        <v>2.64849629037363</v>
      </c>
      <c r="Q66" s="24">
        <f t="shared" si="46"/>
        <v>1.19182333066814</v>
      </c>
      <c r="R66" s="18">
        <f t="shared" si="47"/>
        <v>1.24320825</v>
      </c>
      <c r="S66" s="25">
        <f t="shared" si="48"/>
        <v>0.958667488466342</v>
      </c>
      <c r="T66" s="3">
        <v>0.27</v>
      </c>
      <c r="U66" s="26">
        <f t="shared" si="49"/>
        <v>0.258840221885912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0.368440326898603</v>
      </c>
      <c r="AC66" s="29">
        <f t="shared" si="51"/>
        <v>10.2321666666667</v>
      </c>
      <c r="AD66" s="1">
        <f t="shared" si="52"/>
        <v>0.45</v>
      </c>
      <c r="AE66" s="30">
        <f t="shared" si="53"/>
        <v>422.583649007332</v>
      </c>
      <c r="AF66" s="1">
        <f t="shared" si="54"/>
        <v>15931161.9830444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25.1893617923333</v>
      </c>
      <c r="E67" s="20">
        <f t="shared" si="55"/>
        <v>26.634743653871</v>
      </c>
      <c r="F67" s="16" t="s">
        <v>73</v>
      </c>
      <c r="G67" s="13">
        <v>10</v>
      </c>
      <c r="H67" s="18">
        <f t="shared" si="40"/>
        <v>25.1893617923333</v>
      </c>
      <c r="I67" s="18">
        <f t="shared" si="41"/>
        <v>298.339361792333</v>
      </c>
      <c r="J67" s="18">
        <f t="shared" si="42"/>
        <v>0.35342479057937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6.51690573315249</v>
      </c>
      <c r="P67" s="18">
        <f t="shared" si="45"/>
        <v>2.30323604396491</v>
      </c>
      <c r="Q67" s="24">
        <f t="shared" si="46"/>
        <v>1.03645621978421</v>
      </c>
      <c r="R67" s="18">
        <f t="shared" si="47"/>
        <v>1.24320825</v>
      </c>
      <c r="S67" s="25">
        <f t="shared" si="48"/>
        <v>0.833694773007025</v>
      </c>
      <c r="T67" s="3">
        <v>0.27</v>
      </c>
      <c r="U67" s="26">
        <f t="shared" si="49"/>
        <v>0.225097588711897</v>
      </c>
      <c r="V67" s="3">
        <v>229.1</v>
      </c>
      <c r="W67" s="27">
        <v>15.1</v>
      </c>
      <c r="X67" s="27">
        <v>6</v>
      </c>
      <c r="Y67" s="27">
        <v>3</v>
      </c>
      <c r="Z67" s="27">
        <v>7</v>
      </c>
      <c r="AA67" s="3">
        <v>30.2</v>
      </c>
      <c r="AB67" s="2">
        <f t="shared" si="50"/>
        <v>0.358266922996637</v>
      </c>
      <c r="AC67" s="29">
        <f t="shared" si="51"/>
        <v>10.2321666666667</v>
      </c>
      <c r="AD67" s="1">
        <f t="shared" si="52"/>
        <v>0.45</v>
      </c>
      <c r="AE67" s="30">
        <f t="shared" si="53"/>
        <v>422.583649007332</v>
      </c>
      <c r="AF67" s="1">
        <f t="shared" si="54"/>
        <v>15491269.4586689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22.0269758093548</v>
      </c>
      <c r="E68" s="20">
        <f t="shared" si="55"/>
        <v>25.1893617923333</v>
      </c>
      <c r="F68" s="16" t="s">
        <v>73</v>
      </c>
      <c r="G68" s="13">
        <v>11</v>
      </c>
      <c r="H68" s="18">
        <f t="shared" si="40"/>
        <v>22.0269758093548</v>
      </c>
      <c r="I68" s="18">
        <f t="shared" si="41"/>
        <v>295.176975809355</v>
      </c>
      <c r="J68" s="18">
        <f t="shared" si="42"/>
        <v>0.249140607784025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4.0029862047282</v>
      </c>
      <c r="O68" s="18">
        <f t="shared" si="56"/>
        <v>2.97336848445938</v>
      </c>
      <c r="P68" s="18">
        <f t="shared" si="45"/>
        <v>0.740786831384075</v>
      </c>
      <c r="Q68" s="24">
        <f t="shared" si="46"/>
        <v>0.333354074122834</v>
      </c>
      <c r="R68" s="18">
        <f t="shared" si="47"/>
        <v>1.24320825</v>
      </c>
      <c r="S68" s="25">
        <f t="shared" si="48"/>
        <v>0.268140172109406</v>
      </c>
      <c r="T68" s="3">
        <v>0.27</v>
      </c>
      <c r="U68" s="26">
        <f t="shared" si="49"/>
        <v>0.0723978464695397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0.297027950710566</v>
      </c>
      <c r="AC68" s="29">
        <f t="shared" si="51"/>
        <v>10.2321666666667</v>
      </c>
      <c r="AD68" s="1">
        <f t="shared" si="52"/>
        <v>0.45</v>
      </c>
      <c r="AE68" s="30">
        <f t="shared" si="53"/>
        <v>422.583649007332</v>
      </c>
      <c r="AF68" s="1">
        <f t="shared" si="54"/>
        <v>12843329.165659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18.3961832863333</v>
      </c>
      <c r="E69" s="20">
        <f t="shared" si="55"/>
        <v>22.0269758093548</v>
      </c>
      <c r="F69" s="16" t="s">
        <v>75</v>
      </c>
      <c r="G69" s="13">
        <v>12</v>
      </c>
      <c r="H69" s="18">
        <f t="shared" si="40"/>
        <v>18.3961832863333</v>
      </c>
      <c r="I69" s="18">
        <f t="shared" si="41"/>
        <v>291.546183286333</v>
      </c>
      <c r="J69" s="18">
        <f t="shared" si="42"/>
        <v>0.165210486671693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4.9952666530753</v>
      </c>
      <c r="P69" s="18">
        <f t="shared" si="45"/>
        <v>0.82527043480945</v>
      </c>
      <c r="Q69" s="24">
        <f t="shared" si="46"/>
        <v>0.371371695664252</v>
      </c>
      <c r="R69" s="18">
        <f t="shared" si="47"/>
        <v>1.24320825</v>
      </c>
      <c r="S69" s="25">
        <f t="shared" si="48"/>
        <v>0.298720424083618</v>
      </c>
      <c r="T69" s="3">
        <v>0.27</v>
      </c>
      <c r="U69" s="26">
        <f t="shared" si="49"/>
        <v>0.0806545145025769</v>
      </c>
      <c r="V69" s="3">
        <v>220.1</v>
      </c>
      <c r="W69" s="27">
        <v>12.1</v>
      </c>
      <c r="X69" s="27">
        <v>4.5</v>
      </c>
      <c r="Y69" s="27">
        <v>1.5</v>
      </c>
      <c r="Z69" s="27">
        <v>6.8</v>
      </c>
      <c r="AA69" s="3">
        <v>30.2</v>
      </c>
      <c r="AB69" s="2">
        <f t="shared" si="50"/>
        <v>0.299517336122527</v>
      </c>
      <c r="AC69" s="29">
        <f t="shared" si="51"/>
        <v>10.2321666666667</v>
      </c>
      <c r="AD69" s="1">
        <f t="shared" si="52"/>
        <v>0.45</v>
      </c>
      <c r="AE69" s="30">
        <f t="shared" si="53"/>
        <v>422.583649007332</v>
      </c>
      <c r="AF69" s="1">
        <f t="shared" si="54"/>
        <v>12950968.8547506</v>
      </c>
      <c r="AG69" s="1">
        <f>SUM(AF58:AF69)</f>
        <v>161548799.426571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11.9346592056774</v>
      </c>
      <c r="E70" s="20">
        <f t="shared" si="55"/>
        <v>18.3961832863333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11</v>
      </c>
      <c r="E74" s="16"/>
      <c r="F74" s="16"/>
      <c r="G74" s="13">
        <v>1</v>
      </c>
      <c r="H74" s="18">
        <f t="shared" ref="H74:H85" si="57">E75</f>
        <v>11</v>
      </c>
      <c r="I74" s="18">
        <f t="shared" ref="I74:I85" si="58">H74+273.15</f>
        <v>284.15</v>
      </c>
      <c r="J74" s="18">
        <f t="shared" ref="J74:J85" si="59">EXP(($C$16*(I74-$C$14))/($C$17*I74*$C$14))</f>
        <v>0.0692638331246278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0.0361016951012185</v>
      </c>
      <c r="Q74" s="24">
        <f t="shared" ref="Q74:Q85" si="63">P74*$B$76</f>
        <v>0.00938644072631681</v>
      </c>
      <c r="R74" s="18">
        <f t="shared" ref="R74:R85" si="64">L74*$B$76</f>
        <v>0.1355172</v>
      </c>
      <c r="S74" s="25">
        <f t="shared" ref="S74:S85" si="65">Q74/R74</f>
        <v>0.0692638331246278</v>
      </c>
      <c r="T74" s="3">
        <v>0.01</v>
      </c>
      <c r="U74" s="26">
        <f t="shared" ref="U74:U85" si="66">S74*T74</f>
        <v>0.000692638331246278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0.0106426383312463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23.010961675212</v>
      </c>
      <c r="AX74" s="1">
        <f t="shared" ref="AX74:AX85" si="73">AW74*10000*AV74*0.67*AU74*AT74</f>
        <v>22235.8274597578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12.235060361871</v>
      </c>
      <c r="E75" s="20">
        <f t="shared" ref="E75:E86" si="74">D74</f>
        <v>11</v>
      </c>
      <c r="F75" s="16" t="s">
        <v>73</v>
      </c>
      <c r="G75" s="13">
        <v>2</v>
      </c>
      <c r="H75" s="18">
        <f t="shared" si="57"/>
        <v>12.235060361871</v>
      </c>
      <c r="I75" s="18">
        <f t="shared" si="58"/>
        <v>285.385060361871</v>
      </c>
      <c r="J75" s="18">
        <f t="shared" si="59"/>
        <v>0.0803359634723791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1.00633830489878</v>
      </c>
      <c r="P75" s="18">
        <f t="shared" si="62"/>
        <v>0.0808451573032044</v>
      </c>
      <c r="Q75" s="24">
        <f t="shared" si="63"/>
        <v>0.0210197408988331</v>
      </c>
      <c r="R75" s="18">
        <f t="shared" si="64"/>
        <v>0.1355172</v>
      </c>
      <c r="S75" s="25">
        <f t="shared" si="65"/>
        <v>0.155107550176901</v>
      </c>
      <c r="T75" s="3">
        <v>0.01</v>
      </c>
      <c r="U75" s="26">
        <f t="shared" si="66"/>
        <v>0.00155107550176901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0.00704107550176901</v>
      </c>
      <c r="AU75" s="29">
        <f t="shared" si="70"/>
        <v>52.122</v>
      </c>
      <c r="AV75" s="1">
        <f t="shared" si="71"/>
        <v>0.26</v>
      </c>
      <c r="AW75" s="2">
        <f t="shared" si="72"/>
        <v>23.010961675212</v>
      </c>
      <c r="AX75" s="1">
        <f t="shared" si="73"/>
        <v>14711.0270137433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14.5191978353214</v>
      </c>
      <c r="E76" s="20">
        <f t="shared" si="74"/>
        <v>12.235060361871</v>
      </c>
      <c r="F76" s="16" t="s">
        <v>73</v>
      </c>
      <c r="G76" s="13">
        <v>3</v>
      </c>
      <c r="H76" s="18">
        <f t="shared" si="57"/>
        <v>14.5191978353214</v>
      </c>
      <c r="I76" s="18">
        <f t="shared" si="58"/>
        <v>287.669197835321</v>
      </c>
      <c r="J76" s="18">
        <f t="shared" si="59"/>
        <v>0.105332301628893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1.44671314759558</v>
      </c>
      <c r="P76" s="18">
        <f t="shared" si="62"/>
        <v>0.152385625633023</v>
      </c>
      <c r="Q76" s="24">
        <f t="shared" si="63"/>
        <v>0.0396202626645859</v>
      </c>
      <c r="R76" s="18">
        <f t="shared" si="64"/>
        <v>0.1355172</v>
      </c>
      <c r="S76" s="25">
        <f t="shared" si="65"/>
        <v>0.29236335066387</v>
      </c>
      <c r="T76" s="3">
        <v>0.01</v>
      </c>
      <c r="U76" s="26">
        <f t="shared" si="66"/>
        <v>0.0029236335066387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0.0084136335066387</v>
      </c>
      <c r="AU76" s="29">
        <f t="shared" si="70"/>
        <v>52.122</v>
      </c>
      <c r="AV76" s="1">
        <f t="shared" si="71"/>
        <v>0.26</v>
      </c>
      <c r="AW76" s="2">
        <f t="shared" si="72"/>
        <v>23.010961675212</v>
      </c>
      <c r="AX76" s="1">
        <f t="shared" si="73"/>
        <v>17578.7335001308</v>
      </c>
    </row>
    <row r="77" s="1" customFormat="1" spans="1:50">
      <c r="A77" s="13"/>
      <c r="B77" s="13"/>
      <c r="C77" s="16">
        <v>3</v>
      </c>
      <c r="D77" s="19">
        <v>16.9053384289677</v>
      </c>
      <c r="E77" s="20">
        <f t="shared" si="74"/>
        <v>14.5191978353214</v>
      </c>
      <c r="F77" s="16" t="s">
        <v>73</v>
      </c>
      <c r="G77" s="13">
        <v>4</v>
      </c>
      <c r="H77" s="18">
        <f t="shared" si="57"/>
        <v>16.9053384289677</v>
      </c>
      <c r="I77" s="18">
        <f t="shared" si="58"/>
        <v>290.055338428968</v>
      </c>
      <c r="J77" s="18">
        <f t="shared" si="59"/>
        <v>0.139151593648705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1.81554752196255</v>
      </c>
      <c r="P77" s="18">
        <f t="shared" si="62"/>
        <v>0.252636331026047</v>
      </c>
      <c r="Q77" s="24">
        <f t="shared" si="63"/>
        <v>0.0656854460667722</v>
      </c>
      <c r="R77" s="18">
        <f t="shared" si="64"/>
        <v>0.1355172</v>
      </c>
      <c r="S77" s="25">
        <f t="shared" si="65"/>
        <v>0.484701912869895</v>
      </c>
      <c r="T77" s="3">
        <v>0.01</v>
      </c>
      <c r="U77" s="26">
        <f t="shared" si="66"/>
        <v>0.00484701912869895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0.005</v>
      </c>
      <c r="AF77" s="3">
        <v>0.49</v>
      </c>
      <c r="AG77" s="26">
        <f t="shared" si="67"/>
        <v>0.00245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0.014797019128699</v>
      </c>
      <c r="AU77" s="29">
        <f t="shared" si="70"/>
        <v>52.122</v>
      </c>
      <c r="AV77" s="1">
        <f t="shared" si="71"/>
        <v>0.26</v>
      </c>
      <c r="AW77" s="2">
        <f t="shared" si="72"/>
        <v>23.010961675212</v>
      </c>
      <c r="AX77" s="1">
        <f t="shared" si="73"/>
        <v>30915.6389631777</v>
      </c>
    </row>
    <row r="78" s="1" customFormat="1" spans="1:50">
      <c r="A78" s="13"/>
      <c r="B78" s="13"/>
      <c r="C78" s="16">
        <v>4</v>
      </c>
      <c r="D78" s="19">
        <v>21.786016536</v>
      </c>
      <c r="E78" s="20">
        <f t="shared" si="74"/>
        <v>16.9053384289677</v>
      </c>
      <c r="F78" s="16" t="s">
        <v>73</v>
      </c>
      <c r="G78" s="13">
        <v>5</v>
      </c>
      <c r="H78" s="18">
        <f t="shared" si="57"/>
        <v>21.786016536</v>
      </c>
      <c r="I78" s="18">
        <f t="shared" si="58"/>
        <v>294.936016536</v>
      </c>
      <c r="J78" s="18">
        <f t="shared" si="59"/>
        <v>0.242516082014301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1.48476563138968</v>
      </c>
      <c r="O78" s="18">
        <f t="shared" si="75"/>
        <v>0.599365559546825</v>
      </c>
      <c r="P78" s="18">
        <f t="shared" si="62"/>
        <v>0.145355787195605</v>
      </c>
      <c r="Q78" s="24">
        <f t="shared" si="63"/>
        <v>0.0377925046708574</v>
      </c>
      <c r="R78" s="18">
        <f t="shared" si="64"/>
        <v>0.1355172</v>
      </c>
      <c r="S78" s="25">
        <f t="shared" si="65"/>
        <v>0.278876073818359</v>
      </c>
      <c r="T78" s="3">
        <v>0.01</v>
      </c>
      <c r="U78" s="26">
        <f t="shared" si="66"/>
        <v>0.00278876073818359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0.0127387607381836</v>
      </c>
      <c r="AU78" s="29">
        <f t="shared" si="70"/>
        <v>52.122</v>
      </c>
      <c r="AV78" s="1">
        <f t="shared" si="71"/>
        <v>0.26</v>
      </c>
      <c r="AW78" s="2">
        <f t="shared" si="72"/>
        <v>23.010961675212</v>
      </c>
      <c r="AX78" s="1">
        <f t="shared" si="73"/>
        <v>26615.2881465265</v>
      </c>
    </row>
    <row r="79" s="1" customFormat="1" spans="1:50">
      <c r="A79" s="13"/>
      <c r="B79" s="13"/>
      <c r="C79" s="16">
        <v>5</v>
      </c>
      <c r="D79" s="19">
        <v>25.6163723883871</v>
      </c>
      <c r="E79" s="20">
        <f t="shared" si="74"/>
        <v>21.786016536</v>
      </c>
      <c r="F79" s="16" t="s">
        <v>75</v>
      </c>
      <c r="G79" s="13">
        <v>6</v>
      </c>
      <c r="H79" s="18">
        <f t="shared" si="57"/>
        <v>25.6163723883871</v>
      </c>
      <c r="I79" s="18">
        <f t="shared" si="58"/>
        <v>298.766372388387</v>
      </c>
      <c r="J79" s="18">
        <f t="shared" si="59"/>
        <v>0.370301101779045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0.97522977235122</v>
      </c>
      <c r="P79" s="18">
        <f t="shared" si="62"/>
        <v>0.361128659189384</v>
      </c>
      <c r="Q79" s="24">
        <f t="shared" si="63"/>
        <v>0.0938934513892398</v>
      </c>
      <c r="R79" s="18">
        <f t="shared" si="64"/>
        <v>0.1355172</v>
      </c>
      <c r="S79" s="25">
        <f t="shared" si="65"/>
        <v>0.692852651834895</v>
      </c>
      <c r="T79" s="3">
        <v>0.01</v>
      </c>
      <c r="U79" s="26">
        <f t="shared" si="66"/>
        <v>0.00692852651834895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0.01</v>
      </c>
      <c r="AF79" s="3">
        <v>0.49</v>
      </c>
      <c r="AG79" s="26">
        <f t="shared" si="67"/>
        <v>0.0049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0.02</v>
      </c>
      <c r="AR79" s="3">
        <v>0.5</v>
      </c>
      <c r="AS79" s="3">
        <f t="shared" si="68"/>
        <v>0.01</v>
      </c>
      <c r="AT79" s="2">
        <f t="shared" si="69"/>
        <v>0.0218285265183489</v>
      </c>
      <c r="AU79" s="29">
        <f t="shared" si="70"/>
        <v>52.122</v>
      </c>
      <c r="AV79" s="1">
        <f t="shared" si="71"/>
        <v>0.26</v>
      </c>
      <c r="AW79" s="2">
        <f t="shared" si="72"/>
        <v>23.010961675212</v>
      </c>
      <c r="AX79" s="1">
        <f t="shared" si="73"/>
        <v>45606.6751735533</v>
      </c>
    </row>
    <row r="80" s="1" customFormat="1" spans="1:50">
      <c r="A80" s="13"/>
      <c r="B80" s="13"/>
      <c r="C80" s="16">
        <v>6</v>
      </c>
      <c r="D80" s="19">
        <v>27.3116311976667</v>
      </c>
      <c r="E80" s="20">
        <f t="shared" si="74"/>
        <v>25.6163723883871</v>
      </c>
      <c r="F80" s="16" t="s">
        <v>73</v>
      </c>
      <c r="G80" s="13">
        <v>7</v>
      </c>
      <c r="H80" s="18">
        <f t="shared" si="57"/>
        <v>27.3116311976667</v>
      </c>
      <c r="I80" s="18">
        <f t="shared" si="58"/>
        <v>300.461631197667</v>
      </c>
      <c r="J80" s="18">
        <f t="shared" si="59"/>
        <v>0.445053722816317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1.13532111316184</v>
      </c>
      <c r="P80" s="18">
        <f t="shared" si="62"/>
        <v>0.50527888800464</v>
      </c>
      <c r="Q80" s="24">
        <f t="shared" si="63"/>
        <v>0.131372510881206</v>
      </c>
      <c r="R80" s="18">
        <f t="shared" si="64"/>
        <v>0.1355172</v>
      </c>
      <c r="S80" s="25">
        <f t="shared" si="65"/>
        <v>0.969415770700741</v>
      </c>
      <c r="T80" s="3">
        <v>0.01</v>
      </c>
      <c r="U80" s="26">
        <f t="shared" si="66"/>
        <v>0.00969415770700741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0.0245941577070074</v>
      </c>
      <c r="AU80" s="29">
        <f t="shared" si="70"/>
        <v>52.122</v>
      </c>
      <c r="AV80" s="1">
        <f t="shared" si="71"/>
        <v>0.26</v>
      </c>
      <c r="AW80" s="2">
        <f t="shared" si="72"/>
        <v>23.010961675212</v>
      </c>
      <c r="AX80" s="1">
        <f t="shared" si="73"/>
        <v>51384.9508242239</v>
      </c>
    </row>
    <row r="81" s="1" customFormat="1" spans="1:50">
      <c r="A81" s="13"/>
      <c r="B81" s="13"/>
      <c r="C81" s="16">
        <v>7</v>
      </c>
      <c r="D81" s="19">
        <v>26.405247336129</v>
      </c>
      <c r="E81" s="20">
        <f t="shared" si="74"/>
        <v>27.3116311976667</v>
      </c>
      <c r="F81" s="16" t="s">
        <v>73</v>
      </c>
      <c r="G81" s="13">
        <v>8</v>
      </c>
      <c r="H81" s="18">
        <f t="shared" si="57"/>
        <v>26.405247336129</v>
      </c>
      <c r="I81" s="18">
        <f t="shared" si="58"/>
        <v>299.555247336129</v>
      </c>
      <c r="J81" s="18">
        <f t="shared" si="59"/>
        <v>0.403485985213147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1.1512622251572</v>
      </c>
      <c r="P81" s="18">
        <f t="shared" si="62"/>
        <v>0.464518173156231</v>
      </c>
      <c r="Q81" s="24">
        <f t="shared" si="63"/>
        <v>0.12077472502062</v>
      </c>
      <c r="R81" s="18">
        <f t="shared" si="64"/>
        <v>0.1355172</v>
      </c>
      <c r="S81" s="25">
        <f t="shared" si="65"/>
        <v>0.891213255738903</v>
      </c>
      <c r="T81" s="3">
        <v>0.01</v>
      </c>
      <c r="U81" s="26">
        <f t="shared" si="66"/>
        <v>0.00891213255738903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0.023812132557389</v>
      </c>
      <c r="AU81" s="29">
        <f t="shared" si="70"/>
        <v>52.122</v>
      </c>
      <c r="AV81" s="1">
        <f t="shared" si="71"/>
        <v>0.26</v>
      </c>
      <c r="AW81" s="2">
        <f t="shared" si="72"/>
        <v>23.010961675212</v>
      </c>
      <c r="AX81" s="1">
        <f t="shared" si="73"/>
        <v>49751.0536875475</v>
      </c>
    </row>
    <row r="82" s="1" customFormat="1" spans="1:50">
      <c r="A82" s="13"/>
      <c r="B82" s="13"/>
      <c r="C82" s="16">
        <v>8</v>
      </c>
      <c r="D82" s="19">
        <v>26.634743653871</v>
      </c>
      <c r="E82" s="20">
        <f t="shared" si="74"/>
        <v>26.405247336129</v>
      </c>
      <c r="F82" s="16" t="s">
        <v>73</v>
      </c>
      <c r="G82" s="13">
        <v>9</v>
      </c>
      <c r="H82" s="18">
        <f t="shared" si="57"/>
        <v>26.634743653871</v>
      </c>
      <c r="I82" s="18">
        <f t="shared" si="58"/>
        <v>299.784743653871</v>
      </c>
      <c r="J82" s="18">
        <f t="shared" si="59"/>
        <v>0.413651935676996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1.20796405200096</v>
      </c>
      <c r="P82" s="18">
        <f t="shared" si="62"/>
        <v>0.499676668338427</v>
      </c>
      <c r="Q82" s="24">
        <f t="shared" si="63"/>
        <v>0.129915933767991</v>
      </c>
      <c r="R82" s="18">
        <f t="shared" si="64"/>
        <v>0.1355172</v>
      </c>
      <c r="S82" s="25">
        <f t="shared" si="65"/>
        <v>0.958667488466342</v>
      </c>
      <c r="T82" s="3">
        <v>0.01</v>
      </c>
      <c r="U82" s="26">
        <f t="shared" si="66"/>
        <v>0.00958667488466342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0.0244866748846634</v>
      </c>
      <c r="AU82" s="29">
        <f t="shared" si="70"/>
        <v>52.122</v>
      </c>
      <c r="AV82" s="1">
        <f t="shared" si="71"/>
        <v>0.26</v>
      </c>
      <c r="AW82" s="2">
        <f t="shared" si="72"/>
        <v>23.010961675212</v>
      </c>
      <c r="AX82" s="1">
        <f t="shared" si="73"/>
        <v>51160.3853153583</v>
      </c>
    </row>
    <row r="83" s="1" customFormat="1" spans="1:50">
      <c r="A83" s="13"/>
      <c r="B83" s="13"/>
      <c r="C83" s="16">
        <v>9</v>
      </c>
      <c r="D83" s="19">
        <v>25.1893617923333</v>
      </c>
      <c r="E83" s="20">
        <f t="shared" si="74"/>
        <v>26.634743653871</v>
      </c>
      <c r="F83" s="16" t="s">
        <v>73</v>
      </c>
      <c r="G83" s="13">
        <v>10</v>
      </c>
      <c r="H83" s="18">
        <f t="shared" si="57"/>
        <v>25.1893617923333</v>
      </c>
      <c r="I83" s="18">
        <f t="shared" si="58"/>
        <v>298.339361792333</v>
      </c>
      <c r="J83" s="18">
        <f t="shared" si="59"/>
        <v>0.35342479057937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1.22950738366254</v>
      </c>
      <c r="P83" s="18">
        <f t="shared" si="62"/>
        <v>0.434538389586722</v>
      </c>
      <c r="Q83" s="24">
        <f t="shared" si="63"/>
        <v>0.112979981292548</v>
      </c>
      <c r="R83" s="18">
        <f t="shared" si="64"/>
        <v>0.1355172</v>
      </c>
      <c r="S83" s="25">
        <f t="shared" si="65"/>
        <v>0.833694773007025</v>
      </c>
      <c r="T83" s="3">
        <v>0.01</v>
      </c>
      <c r="U83" s="26">
        <f t="shared" si="66"/>
        <v>0.00833694773007025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0.01</v>
      </c>
      <c r="AF83" s="3">
        <v>0.49</v>
      </c>
      <c r="AG83" s="26">
        <f t="shared" si="67"/>
        <v>0.0049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0.02</v>
      </c>
      <c r="AR83" s="3">
        <v>0.5</v>
      </c>
      <c r="AS83" s="3">
        <f t="shared" si="68"/>
        <v>0.01</v>
      </c>
      <c r="AT83" s="2">
        <f t="shared" si="69"/>
        <v>0.0232369477300703</v>
      </c>
      <c r="AU83" s="29">
        <f t="shared" si="70"/>
        <v>52.122</v>
      </c>
      <c r="AV83" s="1">
        <f t="shared" si="71"/>
        <v>0.26</v>
      </c>
      <c r="AW83" s="2">
        <f t="shared" si="72"/>
        <v>23.010961675212</v>
      </c>
      <c r="AX83" s="1">
        <f t="shared" si="73"/>
        <v>48549.3112079425</v>
      </c>
    </row>
    <row r="84" s="1" customFormat="1" spans="1:50">
      <c r="A84" s="13"/>
      <c r="B84" s="13"/>
      <c r="C84" s="16">
        <v>10</v>
      </c>
      <c r="D84" s="19">
        <v>22.0269758093548</v>
      </c>
      <c r="E84" s="20">
        <f t="shared" si="74"/>
        <v>25.1893617923333</v>
      </c>
      <c r="F84" s="16" t="s">
        <v>73</v>
      </c>
      <c r="G84" s="13">
        <v>11</v>
      </c>
      <c r="H84" s="18">
        <f t="shared" si="57"/>
        <v>22.0269758093548</v>
      </c>
      <c r="I84" s="18">
        <f t="shared" si="58"/>
        <v>295.176975809355</v>
      </c>
      <c r="J84" s="18">
        <f t="shared" si="59"/>
        <v>0.249140607784025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0.755220544372026</v>
      </c>
      <c r="O84" s="18">
        <f t="shared" si="75"/>
        <v>0.560968449703791</v>
      </c>
      <c r="P84" s="18">
        <f t="shared" si="62"/>
        <v>0.139760020506865</v>
      </c>
      <c r="Q84" s="24">
        <f t="shared" si="63"/>
        <v>0.0363376053317848</v>
      </c>
      <c r="R84" s="18">
        <f t="shared" si="64"/>
        <v>0.1355172</v>
      </c>
      <c r="S84" s="25">
        <f t="shared" si="65"/>
        <v>0.268140172109406</v>
      </c>
      <c r="T84" s="3">
        <v>0.01</v>
      </c>
      <c r="U84" s="26">
        <f t="shared" si="66"/>
        <v>0.00268140172109406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0.0126314017210941</v>
      </c>
      <c r="AU84" s="29">
        <f t="shared" si="70"/>
        <v>52.122</v>
      </c>
      <c r="AV84" s="1">
        <f t="shared" si="71"/>
        <v>0.26</v>
      </c>
      <c r="AW84" s="2">
        <f t="shared" si="72"/>
        <v>23.010961675212</v>
      </c>
      <c r="AX84" s="1">
        <f t="shared" si="73"/>
        <v>26390.9813058775</v>
      </c>
    </row>
    <row r="85" s="1" customFormat="1" spans="1:51">
      <c r="A85" s="13"/>
      <c r="B85" s="13"/>
      <c r="C85" s="16">
        <v>11</v>
      </c>
      <c r="D85" s="19">
        <v>18.3961832863333</v>
      </c>
      <c r="E85" s="20">
        <f t="shared" si="74"/>
        <v>22.0269758093548</v>
      </c>
      <c r="F85" s="16" t="s">
        <v>75</v>
      </c>
      <c r="G85" s="13">
        <v>12</v>
      </c>
      <c r="H85" s="18">
        <f t="shared" si="57"/>
        <v>18.3961832863333</v>
      </c>
      <c r="I85" s="18">
        <f t="shared" si="58"/>
        <v>291.546183286333</v>
      </c>
      <c r="J85" s="18">
        <f t="shared" si="59"/>
        <v>0.165210486671693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0.942428429196926</v>
      </c>
      <c r="P85" s="18">
        <f t="shared" si="62"/>
        <v>0.155699059440863</v>
      </c>
      <c r="Q85" s="24">
        <f t="shared" si="63"/>
        <v>0.0404817554546245</v>
      </c>
      <c r="R85" s="18">
        <f t="shared" si="64"/>
        <v>0.1355172</v>
      </c>
      <c r="S85" s="25">
        <f t="shared" si="65"/>
        <v>0.298720424083618</v>
      </c>
      <c r="T85" s="3">
        <v>0.01</v>
      </c>
      <c r="U85" s="26">
        <f t="shared" si="66"/>
        <v>0.00298720424083618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0.015</v>
      </c>
      <c r="AR85" s="3">
        <v>0.5</v>
      </c>
      <c r="AS85" s="3">
        <f t="shared" si="68"/>
        <v>0.0075</v>
      </c>
      <c r="AT85" s="2">
        <f t="shared" si="69"/>
        <v>0.0129372042408362</v>
      </c>
      <c r="AU85" s="29">
        <f t="shared" si="70"/>
        <v>52.122</v>
      </c>
      <c r="AV85" s="1">
        <f t="shared" si="71"/>
        <v>0.26</v>
      </c>
      <c r="AW85" s="2">
        <f t="shared" si="72"/>
        <v>23.010961675212</v>
      </c>
      <c r="AX85" s="1">
        <f t="shared" si="73"/>
        <v>27029.8991995525</v>
      </c>
      <c r="AY85" s="1">
        <f>SUM(AX74:AX85)</f>
        <v>411929.771797392</v>
      </c>
    </row>
    <row r="86" s="1" customFormat="1" spans="1:46">
      <c r="A86" s="13"/>
      <c r="B86" s="13"/>
      <c r="C86" s="16">
        <v>12</v>
      </c>
      <c r="D86" s="19">
        <v>11.9346592056774</v>
      </c>
      <c r="E86" s="20">
        <f t="shared" si="74"/>
        <v>18.3961832863333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11</v>
      </c>
      <c r="E90" s="16"/>
      <c r="F90" s="16"/>
      <c r="G90" s="13">
        <v>1</v>
      </c>
      <c r="H90" s="18">
        <f t="shared" ref="H90:H101" si="76">E91</f>
        <v>11</v>
      </c>
      <c r="I90" s="18">
        <f t="shared" ref="I90:I101" si="77">H90+273.15</f>
        <v>284.15</v>
      </c>
      <c r="J90" s="18">
        <f t="shared" ref="J90:J101" si="78">EXP(($C$16*(I90-$C$14))/($C$17*I90*$C$14))</f>
        <v>0.0692638331246278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0.0197194132905815</v>
      </c>
      <c r="Q90" s="24">
        <f t="shared" ref="Q90:Q101" si="82">P90*$B$76</f>
        <v>0.0051270474555512</v>
      </c>
      <c r="R90" s="18">
        <f t="shared" ref="R90:R101" si="83">L90*$B$76</f>
        <v>0.074022</v>
      </c>
      <c r="S90" s="25">
        <f t="shared" ref="S90:S101" si="84">Q90/R90</f>
        <v>0.0692638331246278</v>
      </c>
      <c r="T90" s="3">
        <v>0.01</v>
      </c>
      <c r="U90" s="26">
        <f t="shared" ref="U90:U101" si="85">S90*T90</f>
        <v>0.000692638331246278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0.0106426383312463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0.06</v>
      </c>
      <c r="AX90" s="1">
        <f t="shared" ref="AX90:AX101" si="92">AW90*10000*AV90*0.67*AU90*AT90</f>
        <v>31.6691328571316</v>
      </c>
      <c r="AZ90" s="2">
        <f t="shared" ref="AZ90:AZ101" si="93">$E$10</f>
        <v>4.05</v>
      </c>
      <c r="BA90" s="1">
        <f t="shared" ref="BA90:BA101" si="94">AZ90*10000*AV90*0.67*AU90*AT90</f>
        <v>2137.66646785638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12.235060361871</v>
      </c>
      <c r="E91" s="20">
        <f t="shared" ref="E91:E102" si="95">D90</f>
        <v>11</v>
      </c>
      <c r="F91" s="16" t="s">
        <v>73</v>
      </c>
      <c r="G91" s="13">
        <v>2</v>
      </c>
      <c r="H91" s="18">
        <f t="shared" si="76"/>
        <v>12.235060361871</v>
      </c>
      <c r="I91" s="18">
        <f t="shared" si="77"/>
        <v>285.385060361871</v>
      </c>
      <c r="J91" s="18">
        <f t="shared" si="78"/>
        <v>0.0803359634723791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0.549680586709418</v>
      </c>
      <c r="P91" s="18">
        <f t="shared" si="81"/>
        <v>0.0441591195353638</v>
      </c>
      <c r="Q91" s="24">
        <f t="shared" si="82"/>
        <v>0.0114813710791946</v>
      </c>
      <c r="R91" s="18">
        <f t="shared" si="83"/>
        <v>0.074022</v>
      </c>
      <c r="S91" s="25">
        <f t="shared" si="84"/>
        <v>0.155107550176901</v>
      </c>
      <c r="T91" s="3">
        <v>0.01</v>
      </c>
      <c r="U91" s="26">
        <f t="shared" si="85"/>
        <v>0.00155107550176901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0.00704107550176901</v>
      </c>
      <c r="AU91" s="29">
        <f t="shared" si="89"/>
        <v>28.47</v>
      </c>
      <c r="AV91" s="1">
        <f t="shared" si="90"/>
        <v>0.26</v>
      </c>
      <c r="AW91" s="2">
        <f t="shared" si="91"/>
        <v>0.06</v>
      </c>
      <c r="AX91" s="1">
        <f t="shared" si="92"/>
        <v>20.9520185298362</v>
      </c>
      <c r="AZ91" s="2">
        <f t="shared" si="93"/>
        <v>4.05</v>
      </c>
      <c r="BA91" s="1">
        <f t="shared" si="94"/>
        <v>1414.26125076395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14.5191978353214</v>
      </c>
      <c r="E92" s="20">
        <f t="shared" si="95"/>
        <v>12.235060361871</v>
      </c>
      <c r="F92" s="16" t="s">
        <v>73</v>
      </c>
      <c r="G92" s="13">
        <v>3</v>
      </c>
      <c r="H92" s="18">
        <f t="shared" si="76"/>
        <v>14.5191978353214</v>
      </c>
      <c r="I92" s="18">
        <f t="shared" si="77"/>
        <v>287.669197835321</v>
      </c>
      <c r="J92" s="18">
        <f t="shared" si="78"/>
        <v>0.105332301628893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0.790221467174055</v>
      </c>
      <c r="P92" s="18">
        <f t="shared" si="81"/>
        <v>0.0832358459340039</v>
      </c>
      <c r="Q92" s="24">
        <f t="shared" si="82"/>
        <v>0.021641319942841</v>
      </c>
      <c r="R92" s="18">
        <f t="shared" si="83"/>
        <v>0.074022</v>
      </c>
      <c r="S92" s="25">
        <f t="shared" si="84"/>
        <v>0.29236335066387</v>
      </c>
      <c r="T92" s="3">
        <v>0.01</v>
      </c>
      <c r="U92" s="26">
        <f t="shared" si="85"/>
        <v>0.0029236335066387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0.0084136335066387</v>
      </c>
      <c r="AU92" s="29">
        <f t="shared" si="89"/>
        <v>28.47</v>
      </c>
      <c r="AV92" s="1">
        <f t="shared" si="90"/>
        <v>0.26</v>
      </c>
      <c r="AW92" s="2">
        <f t="shared" si="91"/>
        <v>0.06</v>
      </c>
      <c r="AX92" s="1">
        <f t="shared" si="92"/>
        <v>25.0363179730221</v>
      </c>
      <c r="AZ92" s="2">
        <f t="shared" si="93"/>
        <v>4.05</v>
      </c>
      <c r="BA92" s="1">
        <f t="shared" si="94"/>
        <v>1689.95146317899</v>
      </c>
    </row>
    <row r="93" s="1" customFormat="1" spans="1:53">
      <c r="A93" s="13"/>
      <c r="B93" s="13"/>
      <c r="C93" s="16">
        <v>3</v>
      </c>
      <c r="D93" s="19">
        <v>16.9053384289677</v>
      </c>
      <c r="E93" s="20">
        <f t="shared" si="95"/>
        <v>14.5191978353214</v>
      </c>
      <c r="F93" s="16" t="s">
        <v>73</v>
      </c>
      <c r="G93" s="13">
        <v>4</v>
      </c>
      <c r="H93" s="18">
        <f t="shared" si="76"/>
        <v>16.9053384289677</v>
      </c>
      <c r="I93" s="18">
        <f t="shared" si="77"/>
        <v>290.055338428968</v>
      </c>
      <c r="J93" s="18">
        <f t="shared" si="78"/>
        <v>0.139151593648705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0.991685621240051</v>
      </c>
      <c r="P93" s="18">
        <f t="shared" si="81"/>
        <v>0.137994634594059</v>
      </c>
      <c r="Q93" s="24">
        <f t="shared" si="82"/>
        <v>0.0358786049944554</v>
      </c>
      <c r="R93" s="18">
        <f t="shared" si="83"/>
        <v>0.074022</v>
      </c>
      <c r="S93" s="25">
        <f t="shared" si="84"/>
        <v>0.484701912869895</v>
      </c>
      <c r="T93" s="3">
        <v>0.01</v>
      </c>
      <c r="U93" s="26">
        <f t="shared" si="85"/>
        <v>0.00484701912869895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0.014797019128699</v>
      </c>
      <c r="AU93" s="29">
        <f t="shared" si="89"/>
        <v>28.47</v>
      </c>
      <c r="AV93" s="1">
        <f t="shared" si="90"/>
        <v>0.26</v>
      </c>
      <c r="AW93" s="2">
        <f t="shared" si="91"/>
        <v>0.06</v>
      </c>
      <c r="AX93" s="1">
        <f t="shared" si="92"/>
        <v>44.0312589877711</v>
      </c>
      <c r="AZ93" s="2">
        <f t="shared" si="93"/>
        <v>4.05</v>
      </c>
      <c r="BA93" s="1">
        <f t="shared" si="94"/>
        <v>2972.10998167455</v>
      </c>
    </row>
    <row r="94" s="1" customFormat="1" spans="1:53">
      <c r="A94" s="13"/>
      <c r="B94" s="13"/>
      <c r="C94" s="16">
        <v>4</v>
      </c>
      <c r="D94" s="19">
        <v>21.786016536</v>
      </c>
      <c r="E94" s="20">
        <f t="shared" si="95"/>
        <v>16.9053384289677</v>
      </c>
      <c r="F94" s="16" t="s">
        <v>73</v>
      </c>
      <c r="G94" s="13">
        <v>5</v>
      </c>
      <c r="H94" s="18">
        <f t="shared" si="76"/>
        <v>21.786016536</v>
      </c>
      <c r="I94" s="18">
        <f t="shared" si="77"/>
        <v>294.936016536</v>
      </c>
      <c r="J94" s="18">
        <f t="shared" si="78"/>
        <v>0.242516082014301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0.811006437313692</v>
      </c>
      <c r="O94" s="18">
        <f t="shared" si="96"/>
        <v>0.3273845493323</v>
      </c>
      <c r="P94" s="18">
        <f t="shared" si="81"/>
        <v>0.079396018216087</v>
      </c>
      <c r="Q94" s="24">
        <f t="shared" si="82"/>
        <v>0.0206429647361826</v>
      </c>
      <c r="R94" s="18">
        <f t="shared" si="83"/>
        <v>0.074022</v>
      </c>
      <c r="S94" s="25">
        <f t="shared" si="84"/>
        <v>0.278876073818359</v>
      </c>
      <c r="T94" s="3">
        <v>0.01</v>
      </c>
      <c r="U94" s="26">
        <f t="shared" si="85"/>
        <v>0.00278876073818359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0.0127387607381836</v>
      </c>
      <c r="AU94" s="29">
        <f t="shared" si="89"/>
        <v>28.47</v>
      </c>
      <c r="AV94" s="1">
        <f t="shared" si="90"/>
        <v>0.26</v>
      </c>
      <c r="AW94" s="2">
        <f t="shared" si="91"/>
        <v>0.06</v>
      </c>
      <c r="AX94" s="1">
        <f t="shared" si="92"/>
        <v>37.9065316039454</v>
      </c>
      <c r="AZ94" s="2">
        <f t="shared" si="93"/>
        <v>4.05</v>
      </c>
      <c r="BA94" s="1">
        <f t="shared" si="94"/>
        <v>2558.69088326632</v>
      </c>
    </row>
    <row r="95" s="1" customFormat="1" spans="1:53">
      <c r="A95" s="13"/>
      <c r="B95" s="13"/>
      <c r="C95" s="16">
        <v>5</v>
      </c>
      <c r="D95" s="19">
        <v>25.6163723883871</v>
      </c>
      <c r="E95" s="20">
        <f t="shared" si="95"/>
        <v>21.786016536</v>
      </c>
      <c r="F95" s="16" t="s">
        <v>75</v>
      </c>
      <c r="G95" s="13">
        <v>6</v>
      </c>
      <c r="H95" s="18">
        <f t="shared" si="76"/>
        <v>25.6163723883871</v>
      </c>
      <c r="I95" s="18">
        <f t="shared" si="77"/>
        <v>298.766372388387</v>
      </c>
      <c r="J95" s="18">
        <f t="shared" si="78"/>
        <v>0.370301101779045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0.532688531116213</v>
      </c>
      <c r="P95" s="18">
        <f t="shared" si="81"/>
        <v>0.197255149977395</v>
      </c>
      <c r="Q95" s="24">
        <f t="shared" si="82"/>
        <v>0.0512863389941226</v>
      </c>
      <c r="R95" s="18">
        <f t="shared" si="83"/>
        <v>0.074022</v>
      </c>
      <c r="S95" s="25">
        <f t="shared" si="84"/>
        <v>0.692852651834895</v>
      </c>
      <c r="T95" s="3">
        <v>0.01</v>
      </c>
      <c r="U95" s="26">
        <f t="shared" si="85"/>
        <v>0.00692852651834895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0.01</v>
      </c>
      <c r="AF95" s="3">
        <v>0.49</v>
      </c>
      <c r="AG95" s="26">
        <f t="shared" si="86"/>
        <v>0.0049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0.02</v>
      </c>
      <c r="AR95" s="3">
        <v>0.5</v>
      </c>
      <c r="AS95" s="3">
        <f t="shared" si="87"/>
        <v>0.01</v>
      </c>
      <c r="AT95" s="2">
        <f t="shared" si="88"/>
        <v>0.021828526518349</v>
      </c>
      <c r="AU95" s="29">
        <f t="shared" si="89"/>
        <v>28.47</v>
      </c>
      <c r="AV95" s="1">
        <f t="shared" si="90"/>
        <v>0.26</v>
      </c>
      <c r="AW95" s="2">
        <f t="shared" si="91"/>
        <v>0.06</v>
      </c>
      <c r="AX95" s="1">
        <f t="shared" si="92"/>
        <v>64.9548058356373</v>
      </c>
      <c r="AZ95" s="2">
        <f t="shared" si="93"/>
        <v>4.05</v>
      </c>
      <c r="BA95" s="1">
        <f t="shared" si="94"/>
        <v>4384.44939390552</v>
      </c>
    </row>
    <row r="96" s="1" customFormat="1" spans="1:53">
      <c r="A96" s="13"/>
      <c r="B96" s="13"/>
      <c r="C96" s="16">
        <v>6</v>
      </c>
      <c r="D96" s="19">
        <v>27.3116311976667</v>
      </c>
      <c r="E96" s="20">
        <f t="shared" si="95"/>
        <v>25.6163723883871</v>
      </c>
      <c r="F96" s="16" t="s">
        <v>73</v>
      </c>
      <c r="G96" s="13">
        <v>7</v>
      </c>
      <c r="H96" s="18">
        <f t="shared" si="76"/>
        <v>27.3116311976667</v>
      </c>
      <c r="I96" s="18">
        <f t="shared" si="77"/>
        <v>300.461631197667</v>
      </c>
      <c r="J96" s="18">
        <f t="shared" si="78"/>
        <v>0.445053722816317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0.620133381138818</v>
      </c>
      <c r="P96" s="18">
        <f t="shared" si="81"/>
        <v>0.275992669918501</v>
      </c>
      <c r="Q96" s="24">
        <f t="shared" si="82"/>
        <v>0.0717580941788103</v>
      </c>
      <c r="R96" s="18">
        <f t="shared" si="83"/>
        <v>0.074022</v>
      </c>
      <c r="S96" s="25">
        <f t="shared" si="84"/>
        <v>0.969415770700741</v>
      </c>
      <c r="T96" s="3">
        <v>0.01</v>
      </c>
      <c r="U96" s="26">
        <f t="shared" si="85"/>
        <v>0.00969415770700741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0.0245941577070074</v>
      </c>
      <c r="AU96" s="29">
        <f t="shared" si="89"/>
        <v>28.47</v>
      </c>
      <c r="AV96" s="1">
        <f t="shared" si="90"/>
        <v>0.26</v>
      </c>
      <c r="AW96" s="2">
        <f t="shared" si="91"/>
        <v>0.06</v>
      </c>
      <c r="AX96" s="1">
        <f t="shared" si="92"/>
        <v>73.1844514198817</v>
      </c>
      <c r="AZ96" s="2">
        <f t="shared" si="93"/>
        <v>4.05</v>
      </c>
      <c r="BA96" s="1">
        <f t="shared" si="94"/>
        <v>4939.95047084202</v>
      </c>
    </row>
    <row r="97" s="1" customFormat="1" spans="1:53">
      <c r="A97" s="13"/>
      <c r="B97" s="13"/>
      <c r="C97" s="16">
        <v>7</v>
      </c>
      <c r="D97" s="19">
        <v>26.405247336129</v>
      </c>
      <c r="E97" s="20">
        <f t="shared" si="95"/>
        <v>27.3116311976667</v>
      </c>
      <c r="F97" s="16" t="s">
        <v>73</v>
      </c>
      <c r="G97" s="13">
        <v>8</v>
      </c>
      <c r="H97" s="18">
        <f t="shared" si="76"/>
        <v>26.405247336129</v>
      </c>
      <c r="I97" s="18">
        <f t="shared" si="77"/>
        <v>299.555247336129</v>
      </c>
      <c r="J97" s="18">
        <f t="shared" si="78"/>
        <v>0.403485985213147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0.628840711220317</v>
      </c>
      <c r="P97" s="18">
        <f t="shared" si="81"/>
        <v>0.253728413908866</v>
      </c>
      <c r="Q97" s="24">
        <f t="shared" si="82"/>
        <v>0.0659693876163051</v>
      </c>
      <c r="R97" s="18">
        <f t="shared" si="83"/>
        <v>0.074022</v>
      </c>
      <c r="S97" s="25">
        <f t="shared" si="84"/>
        <v>0.891213255738903</v>
      </c>
      <c r="T97" s="3">
        <v>0.01</v>
      </c>
      <c r="U97" s="26">
        <f t="shared" si="85"/>
        <v>0.00891213255738903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0.023812132557389</v>
      </c>
      <c r="AU97" s="29">
        <f t="shared" si="89"/>
        <v>28.47</v>
      </c>
      <c r="AV97" s="1">
        <f t="shared" si="90"/>
        <v>0.26</v>
      </c>
      <c r="AW97" s="2">
        <f t="shared" si="91"/>
        <v>0.06</v>
      </c>
      <c r="AX97" s="1">
        <f t="shared" si="92"/>
        <v>70.8573913817546</v>
      </c>
      <c r="AZ97" s="2">
        <f t="shared" si="93"/>
        <v>4.05</v>
      </c>
      <c r="BA97" s="1">
        <f t="shared" si="94"/>
        <v>4782.87391826844</v>
      </c>
    </row>
    <row r="98" s="1" customFormat="1" spans="1:53">
      <c r="A98" s="13"/>
      <c r="B98" s="13"/>
      <c r="C98" s="16">
        <v>8</v>
      </c>
      <c r="D98" s="19">
        <v>26.634743653871</v>
      </c>
      <c r="E98" s="20">
        <f t="shared" si="95"/>
        <v>26.405247336129</v>
      </c>
      <c r="F98" s="16" t="s">
        <v>73</v>
      </c>
      <c r="G98" s="13">
        <v>9</v>
      </c>
      <c r="H98" s="18">
        <f t="shared" si="76"/>
        <v>26.634743653871</v>
      </c>
      <c r="I98" s="18">
        <f t="shared" si="77"/>
        <v>299.784743653871</v>
      </c>
      <c r="J98" s="18">
        <f t="shared" si="78"/>
        <v>0.413651935676996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0.659812297311451</v>
      </c>
      <c r="P98" s="18">
        <f t="shared" si="81"/>
        <v>0.272932633966367</v>
      </c>
      <c r="Q98" s="24">
        <f t="shared" si="82"/>
        <v>0.0709624848312555</v>
      </c>
      <c r="R98" s="18">
        <f t="shared" si="83"/>
        <v>0.074022</v>
      </c>
      <c r="S98" s="25">
        <f t="shared" si="84"/>
        <v>0.958667488466342</v>
      </c>
      <c r="T98" s="3">
        <v>0.01</v>
      </c>
      <c r="U98" s="26">
        <f t="shared" si="85"/>
        <v>0.00958667488466342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0.0244866748846634</v>
      </c>
      <c r="AU98" s="29">
        <f t="shared" si="89"/>
        <v>28.47</v>
      </c>
      <c r="AV98" s="1">
        <f t="shared" si="90"/>
        <v>0.26</v>
      </c>
      <c r="AW98" s="2">
        <f t="shared" si="91"/>
        <v>0.06</v>
      </c>
      <c r="AX98" s="1">
        <f t="shared" si="92"/>
        <v>72.8646164621647</v>
      </c>
      <c r="AZ98" s="2">
        <f t="shared" si="93"/>
        <v>4.05</v>
      </c>
      <c r="BA98" s="1">
        <f t="shared" si="94"/>
        <v>4918.36161119612</v>
      </c>
    </row>
    <row r="99" s="1" customFormat="1" spans="1:53">
      <c r="A99" s="13"/>
      <c r="B99" s="13"/>
      <c r="C99" s="16">
        <v>9</v>
      </c>
      <c r="D99" s="19">
        <v>25.1893617923333</v>
      </c>
      <c r="E99" s="20">
        <f t="shared" si="95"/>
        <v>26.634743653871</v>
      </c>
      <c r="F99" s="16" t="s">
        <v>73</v>
      </c>
      <c r="G99" s="13">
        <v>10</v>
      </c>
      <c r="H99" s="18">
        <f t="shared" si="76"/>
        <v>25.1893617923333</v>
      </c>
      <c r="I99" s="18">
        <f t="shared" si="77"/>
        <v>298.339361792333</v>
      </c>
      <c r="J99" s="18">
        <f t="shared" si="78"/>
        <v>0.35342479057937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0.671579663345084</v>
      </c>
      <c r="P99" s="18">
        <f t="shared" si="81"/>
        <v>0.2373529018751</v>
      </c>
      <c r="Q99" s="24">
        <f t="shared" si="82"/>
        <v>0.061711754487526</v>
      </c>
      <c r="R99" s="18">
        <f t="shared" si="83"/>
        <v>0.074022</v>
      </c>
      <c r="S99" s="25">
        <f t="shared" si="84"/>
        <v>0.833694773007025</v>
      </c>
      <c r="T99" s="3">
        <v>0.01</v>
      </c>
      <c r="U99" s="26">
        <f t="shared" si="85"/>
        <v>0.00833694773007025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0.01</v>
      </c>
      <c r="AF99" s="3">
        <v>0.49</v>
      </c>
      <c r="AG99" s="26">
        <f t="shared" si="86"/>
        <v>0.0049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0.02</v>
      </c>
      <c r="AR99" s="3">
        <v>0.5</v>
      </c>
      <c r="AS99" s="3">
        <f t="shared" si="87"/>
        <v>0.01</v>
      </c>
      <c r="AT99" s="2">
        <f t="shared" si="88"/>
        <v>0.0232369477300703</v>
      </c>
      <c r="AU99" s="29">
        <f t="shared" si="89"/>
        <v>28.47</v>
      </c>
      <c r="AV99" s="1">
        <f t="shared" si="90"/>
        <v>0.26</v>
      </c>
      <c r="AW99" s="2">
        <f t="shared" si="91"/>
        <v>0.06</v>
      </c>
      <c r="AX99" s="1">
        <f t="shared" si="92"/>
        <v>69.1458228639855</v>
      </c>
      <c r="AZ99" s="2">
        <f t="shared" si="93"/>
        <v>4.05</v>
      </c>
      <c r="BA99" s="1">
        <f t="shared" si="94"/>
        <v>4667.34304331902</v>
      </c>
    </row>
    <row r="100" s="1" customFormat="1" spans="1:53">
      <c r="A100" s="13"/>
      <c r="B100" s="13"/>
      <c r="C100" s="16">
        <v>10</v>
      </c>
      <c r="D100" s="19">
        <v>22.0269758093548</v>
      </c>
      <c r="E100" s="20">
        <f t="shared" si="95"/>
        <v>25.1893617923333</v>
      </c>
      <c r="F100" s="16" t="s">
        <v>73</v>
      </c>
      <c r="G100" s="13">
        <v>11</v>
      </c>
      <c r="H100" s="18">
        <f t="shared" si="76"/>
        <v>22.0269758093548</v>
      </c>
      <c r="I100" s="18">
        <f t="shared" si="77"/>
        <v>295.176975809355</v>
      </c>
      <c r="J100" s="18">
        <f t="shared" si="78"/>
        <v>0.249140607784025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0.412515423396485</v>
      </c>
      <c r="O100" s="18">
        <f t="shared" si="96"/>
        <v>0.306411338073499</v>
      </c>
      <c r="P100" s="18">
        <f t="shared" si="81"/>
        <v>0.0763395069995479</v>
      </c>
      <c r="Q100" s="24">
        <f t="shared" si="82"/>
        <v>0.0198482718198825</v>
      </c>
      <c r="R100" s="18">
        <f t="shared" si="83"/>
        <v>0.074022</v>
      </c>
      <c r="S100" s="25">
        <f t="shared" si="84"/>
        <v>0.268140172109406</v>
      </c>
      <c r="T100" s="3">
        <v>0.01</v>
      </c>
      <c r="U100" s="26">
        <f t="shared" si="85"/>
        <v>0.00268140172109406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0.0126314017210941</v>
      </c>
      <c r="AU100" s="29">
        <f t="shared" si="89"/>
        <v>28.47</v>
      </c>
      <c r="AV100" s="1">
        <f t="shared" si="90"/>
        <v>0.26</v>
      </c>
      <c r="AW100" s="2">
        <f t="shared" si="91"/>
        <v>0.06</v>
      </c>
      <c r="AX100" s="1">
        <f t="shared" si="92"/>
        <v>37.5870650515928</v>
      </c>
      <c r="AZ100" s="2">
        <f t="shared" si="93"/>
        <v>4.05</v>
      </c>
      <c r="BA100" s="1">
        <f t="shared" si="94"/>
        <v>2537.12689098251</v>
      </c>
    </row>
    <row r="101" s="1" customFormat="1" spans="1:54">
      <c r="A101" s="13"/>
      <c r="B101" s="13"/>
      <c r="C101" s="16">
        <v>11</v>
      </c>
      <c r="D101" s="19">
        <v>18.3961832863333</v>
      </c>
      <c r="E101" s="20">
        <f t="shared" si="95"/>
        <v>22.0269758093548</v>
      </c>
      <c r="F101" s="16" t="s">
        <v>75</v>
      </c>
      <c r="G101" s="13">
        <v>12</v>
      </c>
      <c r="H101" s="18">
        <f t="shared" si="76"/>
        <v>18.3961832863333</v>
      </c>
      <c r="I101" s="18">
        <f t="shared" si="77"/>
        <v>291.546183286333</v>
      </c>
      <c r="J101" s="18">
        <f t="shared" si="78"/>
        <v>0.165210486671693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0.514771831073951</v>
      </c>
      <c r="P101" s="18">
        <f t="shared" si="81"/>
        <v>0.085045704736606</v>
      </c>
      <c r="Q101" s="24">
        <f t="shared" si="82"/>
        <v>0.0221118832315176</v>
      </c>
      <c r="R101" s="18">
        <f t="shared" si="83"/>
        <v>0.074022</v>
      </c>
      <c r="S101" s="25">
        <f t="shared" si="84"/>
        <v>0.298720424083618</v>
      </c>
      <c r="T101" s="3">
        <v>0.01</v>
      </c>
      <c r="U101" s="26">
        <f t="shared" si="85"/>
        <v>0.00298720424083618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0.005</v>
      </c>
      <c r="AF101" s="3">
        <v>0.49</v>
      </c>
      <c r="AG101" s="26">
        <f t="shared" si="86"/>
        <v>0.00245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0.015</v>
      </c>
      <c r="AR101" s="3">
        <v>0.5</v>
      </c>
      <c r="AS101" s="3">
        <f t="shared" si="87"/>
        <v>0.0075</v>
      </c>
      <c r="AT101" s="2">
        <f t="shared" si="88"/>
        <v>0.0129372042408362</v>
      </c>
      <c r="AU101" s="29">
        <f t="shared" si="89"/>
        <v>28.47</v>
      </c>
      <c r="AV101" s="1">
        <f t="shared" si="90"/>
        <v>0.26</v>
      </c>
      <c r="AW101" s="2">
        <f t="shared" si="91"/>
        <v>0.06</v>
      </c>
      <c r="AX101" s="1">
        <f t="shared" si="92"/>
        <v>38.4970368390701</v>
      </c>
      <c r="AY101" s="1">
        <f>SUM(AX90:AX101)</f>
        <v>586.686449805793</v>
      </c>
      <c r="AZ101" s="2">
        <f t="shared" si="93"/>
        <v>4.05</v>
      </c>
      <c r="BA101" s="1">
        <f t="shared" si="94"/>
        <v>2598.54998663723</v>
      </c>
      <c r="BB101" s="1">
        <f>SUM(BA90:BA101)</f>
        <v>39601.335361891</v>
      </c>
    </row>
    <row r="102" s="1" customFormat="1" spans="1:46">
      <c r="A102" s="13"/>
      <c r="B102" s="13"/>
      <c r="C102" s="16">
        <v>12</v>
      </c>
      <c r="D102" s="19">
        <v>11.9346592056774</v>
      </c>
      <c r="E102" s="20">
        <f t="shared" si="95"/>
        <v>18.3961832863333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47.2584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118.46301369863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30">
        <v>950.317300073707</v>
      </c>
      <c r="F7" s="3">
        <v>134.758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34006370.3989846</v>
      </c>
      <c r="J14" s="14" t="s">
        <v>22</v>
      </c>
      <c r="K14" s="14">
        <f>I14/(10000*1000)</f>
        <v>3.40063703989846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14061497.0104754</v>
      </c>
      <c r="J15" s="14" t="s">
        <v>22</v>
      </c>
      <c r="K15" s="14">
        <f>I15/(10000*1000)</f>
        <v>1.40614970104754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20</v>
      </c>
      <c r="E27" s="16"/>
      <c r="F27" s="16"/>
      <c r="G27" s="13">
        <v>1</v>
      </c>
      <c r="H27" s="18">
        <f t="shared" ref="H27:H38" si="0">E28</f>
        <v>20</v>
      </c>
      <c r="I27" s="18">
        <f t="shared" ref="I27:I38" si="1">H27+273.15</f>
        <v>293.15</v>
      </c>
      <c r="J27" s="18">
        <f t="shared" ref="J27:J38" si="2">EXP(($C$16*(I27-$C$14))/($C$17*I27*$C$14))</f>
        <v>0.198330520254678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0.22116949168185</v>
      </c>
      <c r="Q27" s="24">
        <f t="shared" ref="Q27:Q38" si="6">P27*$B$29</f>
        <v>0.026540339001822</v>
      </c>
      <c r="R27" s="18">
        <f t="shared" ref="R27:R38" si="7">L27*$B$29</f>
        <v>0.133818733333333</v>
      </c>
      <c r="S27" s="25">
        <f t="shared" ref="S27:S38" si="8">Q27/R27</f>
        <v>0.198330520254678</v>
      </c>
      <c r="T27" s="3">
        <v>0.01</v>
      </c>
      <c r="U27" s="26">
        <f t="shared" ref="U27:U38" si="9">S27*T27</f>
        <v>0.00198330520254678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0.0314333052025468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3.9382</v>
      </c>
      <c r="AU27" s="1">
        <f t="shared" ref="AU27:AU38" si="17">AT27*10000*AS27*0.67*AR27*AQ27</f>
        <v>11098.8896795362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17.686507593871</v>
      </c>
      <c r="E28" s="20">
        <f t="shared" ref="E28:E39" si="18">D27</f>
        <v>20</v>
      </c>
      <c r="F28" s="16" t="s">
        <v>73</v>
      </c>
      <c r="G28" s="13">
        <v>2</v>
      </c>
      <c r="H28" s="18">
        <f t="shared" si="0"/>
        <v>17.686507593871</v>
      </c>
      <c r="I28" s="18">
        <f t="shared" si="1"/>
        <v>290.836507593871</v>
      </c>
      <c r="J28" s="18">
        <f t="shared" si="2"/>
        <v>0.152281001035968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2.00914273054037</v>
      </c>
      <c r="P28" s="18">
        <f t="shared" si="5"/>
        <v>0.305954266230826</v>
      </c>
      <c r="Q28" s="24">
        <f t="shared" si="6"/>
        <v>0.0367145119476991</v>
      </c>
      <c r="R28" s="18">
        <f t="shared" si="7"/>
        <v>0.133818733333333</v>
      </c>
      <c r="S28" s="25">
        <f t="shared" si="8"/>
        <v>0.274360031911569</v>
      </c>
      <c r="T28" s="3">
        <v>0.01</v>
      </c>
      <c r="U28" s="26">
        <f t="shared" si="9"/>
        <v>0.00274360031911569</v>
      </c>
      <c r="V28" s="25"/>
      <c r="W28" s="3"/>
      <c r="X28" s="26"/>
      <c r="Y28" s="28">
        <v>0.04</v>
      </c>
      <c r="Z28" s="3">
        <v>0.21</v>
      </c>
      <c r="AA28" s="27">
        <f t="shared" si="10"/>
        <v>0.0084</v>
      </c>
      <c r="AB28" s="3">
        <v>0.015</v>
      </c>
      <c r="AC28" s="3">
        <v>0.29</v>
      </c>
      <c r="AD28" s="27">
        <f t="shared" si="11"/>
        <v>0.00435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0.015</v>
      </c>
      <c r="AO28" s="3">
        <v>0.38</v>
      </c>
      <c r="AP28" s="3">
        <f t="shared" si="13"/>
        <v>0.0057</v>
      </c>
      <c r="AQ28" s="1">
        <f t="shared" si="14"/>
        <v>0.0321936003191157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3.9382</v>
      </c>
      <c r="AU28" s="1">
        <f t="shared" si="17"/>
        <v>11367.3447964358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20.1998578903571</v>
      </c>
      <c r="E29" s="20">
        <f t="shared" si="18"/>
        <v>17.686507593871</v>
      </c>
      <c r="F29" s="16" t="s">
        <v>73</v>
      </c>
      <c r="G29" s="13">
        <v>3</v>
      </c>
      <c r="H29" s="18">
        <f t="shared" si="0"/>
        <v>20.1998578903571</v>
      </c>
      <c r="I29" s="18">
        <f t="shared" si="1"/>
        <v>293.349857890357</v>
      </c>
      <c r="J29" s="18">
        <f t="shared" si="2"/>
        <v>0.202869663397967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2.81834457542066</v>
      </c>
      <c r="P29" s="18">
        <f t="shared" si="5"/>
        <v>0.571756615355075</v>
      </c>
      <c r="Q29" s="24">
        <f t="shared" si="6"/>
        <v>0.068610793842609</v>
      </c>
      <c r="R29" s="18">
        <f t="shared" si="7"/>
        <v>0.133818733333333</v>
      </c>
      <c r="S29" s="25">
        <f t="shared" si="8"/>
        <v>0.512714416984535</v>
      </c>
      <c r="T29" s="3">
        <v>0.01</v>
      </c>
      <c r="U29" s="26">
        <f t="shared" si="9"/>
        <v>0.00512714416984535</v>
      </c>
      <c r="V29" s="25"/>
      <c r="W29" s="3"/>
      <c r="X29" s="26"/>
      <c r="Y29" s="28">
        <v>0.04</v>
      </c>
      <c r="Z29" s="3">
        <v>0.21</v>
      </c>
      <c r="AA29" s="27">
        <f t="shared" si="10"/>
        <v>0.0084</v>
      </c>
      <c r="AB29" s="3">
        <v>0.015</v>
      </c>
      <c r="AC29" s="3">
        <v>0.29</v>
      </c>
      <c r="AD29" s="27">
        <f t="shared" si="11"/>
        <v>0.00435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0.015</v>
      </c>
      <c r="AO29" s="3">
        <v>0.38</v>
      </c>
      <c r="AP29" s="3">
        <f t="shared" si="13"/>
        <v>0.0057</v>
      </c>
      <c r="AQ29" s="1">
        <f t="shared" si="14"/>
        <v>0.0345771441698454</v>
      </c>
      <c r="AR29" s="29">
        <f t="shared" si="15"/>
        <v>111.515611111111</v>
      </c>
      <c r="AS29" s="1">
        <f t="shared" si="16"/>
        <v>0.12</v>
      </c>
      <c r="AT29" s="2">
        <f t="shared" si="20"/>
        <v>3.9382</v>
      </c>
      <c r="AU29" s="1">
        <f t="shared" si="17"/>
        <v>12208.9581767379</v>
      </c>
    </row>
    <row r="30" s="1" customFormat="1" spans="1:47">
      <c r="A30" s="13"/>
      <c r="B30" s="13"/>
      <c r="C30" s="16">
        <v>3</v>
      </c>
      <c r="D30" s="19">
        <v>23.4218934787097</v>
      </c>
      <c r="E30" s="20">
        <f t="shared" si="18"/>
        <v>20.1998578903571</v>
      </c>
      <c r="F30" s="16" t="s">
        <v>73</v>
      </c>
      <c r="G30" s="13">
        <v>4</v>
      </c>
      <c r="H30" s="18">
        <f t="shared" si="0"/>
        <v>23.4218934787097</v>
      </c>
      <c r="I30" s="18">
        <f t="shared" si="1"/>
        <v>296.57189347871</v>
      </c>
      <c r="J30" s="18">
        <f t="shared" si="2"/>
        <v>0.290954663520623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3.36174407117669</v>
      </c>
      <c r="P30" s="18">
        <f t="shared" si="5"/>
        <v>0.978115115071664</v>
      </c>
      <c r="Q30" s="24">
        <f t="shared" si="6"/>
        <v>0.1173738138086</v>
      </c>
      <c r="R30" s="18">
        <f t="shared" si="7"/>
        <v>0.133818733333333</v>
      </c>
      <c r="S30" s="25">
        <f t="shared" si="8"/>
        <v>0.877110482851676</v>
      </c>
      <c r="T30" s="3">
        <v>0.01</v>
      </c>
      <c r="U30" s="26">
        <f t="shared" si="9"/>
        <v>0.00877110482851676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0.0382211048285168</v>
      </c>
      <c r="AR30" s="29">
        <f t="shared" si="15"/>
        <v>111.515611111111</v>
      </c>
      <c r="AS30" s="1">
        <f t="shared" si="16"/>
        <v>0.12</v>
      </c>
      <c r="AT30" s="2">
        <f t="shared" si="20"/>
        <v>3.9382</v>
      </c>
      <c r="AU30" s="1">
        <f t="shared" si="17"/>
        <v>13495.6162957794</v>
      </c>
    </row>
    <row r="31" s="1" customFormat="1" spans="1:47">
      <c r="A31" s="13"/>
      <c r="B31" s="13"/>
      <c r="C31" s="16">
        <v>4</v>
      </c>
      <c r="D31" s="19">
        <v>24.739606387</v>
      </c>
      <c r="E31" s="20">
        <f t="shared" si="18"/>
        <v>23.4218934787097</v>
      </c>
      <c r="F31" s="16" t="s">
        <v>73</v>
      </c>
      <c r="G31" s="13">
        <v>5</v>
      </c>
      <c r="H31" s="18">
        <f t="shared" si="0"/>
        <v>24.739606387</v>
      </c>
      <c r="I31" s="18">
        <f t="shared" si="1"/>
        <v>297.889606387</v>
      </c>
      <c r="J31" s="18">
        <f t="shared" si="2"/>
        <v>0.336431899515798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2.26444750829978</v>
      </c>
      <c r="O31" s="18">
        <f t="shared" si="19"/>
        <v>1.23433755891636</v>
      </c>
      <c r="P31" s="18">
        <f t="shared" si="5"/>
        <v>0.415270529589925</v>
      </c>
      <c r="Q31" s="24">
        <f t="shared" si="6"/>
        <v>0.049832463550791</v>
      </c>
      <c r="R31" s="18">
        <f t="shared" si="7"/>
        <v>0.133818733333333</v>
      </c>
      <c r="S31" s="25">
        <f t="shared" si="8"/>
        <v>0.372387798849222</v>
      </c>
      <c r="T31" s="3">
        <v>0.01</v>
      </c>
      <c r="U31" s="26">
        <f t="shared" si="9"/>
        <v>0.00372387798849222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0.0331738779884922</v>
      </c>
      <c r="AR31" s="29">
        <f t="shared" si="15"/>
        <v>111.515611111111</v>
      </c>
      <c r="AS31" s="1">
        <f t="shared" si="16"/>
        <v>0.12</v>
      </c>
      <c r="AT31" s="2">
        <f t="shared" si="20"/>
        <v>3.9382</v>
      </c>
      <c r="AU31" s="1">
        <f t="shared" si="17"/>
        <v>11713.4742803578</v>
      </c>
    </row>
    <row r="32" s="1" customFormat="1" spans="1:47">
      <c r="A32" s="13"/>
      <c r="B32" s="13"/>
      <c r="C32" s="16">
        <v>5</v>
      </c>
      <c r="D32" s="19">
        <v>28.7231584967742</v>
      </c>
      <c r="E32" s="20">
        <f t="shared" si="18"/>
        <v>24.739606387</v>
      </c>
      <c r="F32" s="16" t="s">
        <v>75</v>
      </c>
      <c r="G32" s="13">
        <v>6</v>
      </c>
      <c r="H32" s="18">
        <f t="shared" si="0"/>
        <v>28.7231584967742</v>
      </c>
      <c r="I32" s="18">
        <f t="shared" si="1"/>
        <v>301.873158496774</v>
      </c>
      <c r="J32" s="18">
        <f t="shared" si="2"/>
        <v>0.517869108665605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1.93422314043755</v>
      </c>
      <c r="P32" s="18">
        <f t="shared" si="5"/>
        <v>1.00167441369878</v>
      </c>
      <c r="Q32" s="24">
        <f t="shared" si="6"/>
        <v>0.120200929643854</v>
      </c>
      <c r="R32" s="18">
        <f t="shared" si="7"/>
        <v>0.133818733333333</v>
      </c>
      <c r="S32" s="25">
        <f t="shared" si="8"/>
        <v>0.898236940746116</v>
      </c>
      <c r="T32" s="3">
        <v>0.01</v>
      </c>
      <c r="U32" s="26">
        <f t="shared" si="9"/>
        <v>0.00898236940746116</v>
      </c>
      <c r="V32" s="25"/>
      <c r="W32" s="3"/>
      <c r="X32" s="26"/>
      <c r="Y32" s="28">
        <v>0.05</v>
      </c>
      <c r="Z32" s="3">
        <v>0.21</v>
      </c>
      <c r="AA32" s="27">
        <f t="shared" si="10"/>
        <v>0.0105</v>
      </c>
      <c r="AB32" s="3">
        <v>0.02</v>
      </c>
      <c r="AC32" s="3">
        <v>0.29</v>
      </c>
      <c r="AD32" s="27">
        <f t="shared" si="11"/>
        <v>0.0058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0.02</v>
      </c>
      <c r="AO32" s="3">
        <v>0.38</v>
      </c>
      <c r="AP32" s="3">
        <f t="shared" si="13"/>
        <v>0.0076</v>
      </c>
      <c r="AQ32" s="1">
        <f t="shared" si="14"/>
        <v>0.0438823694074612</v>
      </c>
      <c r="AR32" s="29">
        <f t="shared" si="15"/>
        <v>111.515611111111</v>
      </c>
      <c r="AS32" s="1">
        <f t="shared" si="16"/>
        <v>0.12</v>
      </c>
      <c r="AT32" s="2">
        <f t="shared" si="20"/>
        <v>3.9382</v>
      </c>
      <c r="AU32" s="1">
        <f t="shared" si="17"/>
        <v>15494.5709269735</v>
      </c>
    </row>
    <row r="33" s="1" customFormat="1" spans="1:47">
      <c r="A33" s="13"/>
      <c r="B33" s="13"/>
      <c r="C33" s="16">
        <v>6</v>
      </c>
      <c r="D33" s="19">
        <v>28.940493577</v>
      </c>
      <c r="E33" s="20">
        <f t="shared" si="18"/>
        <v>28.7231584967742</v>
      </c>
      <c r="F33" s="16" t="s">
        <v>73</v>
      </c>
      <c r="G33" s="13">
        <v>7</v>
      </c>
      <c r="H33" s="18">
        <f t="shared" si="0"/>
        <v>28.940493577</v>
      </c>
      <c r="I33" s="18">
        <f t="shared" si="1"/>
        <v>302.090493577</v>
      </c>
      <c r="J33" s="18">
        <f t="shared" si="2"/>
        <v>0.530026844953356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2.04770483784988</v>
      </c>
      <c r="P33" s="18">
        <f t="shared" si="5"/>
        <v>1.0853385346013</v>
      </c>
      <c r="Q33" s="24">
        <f t="shared" si="6"/>
        <v>0.130240624152155</v>
      </c>
      <c r="R33" s="18">
        <f t="shared" si="7"/>
        <v>0.133818733333333</v>
      </c>
      <c r="S33" s="25">
        <f t="shared" si="8"/>
        <v>0.973261522568256</v>
      </c>
      <c r="T33" s="3">
        <v>0.01</v>
      </c>
      <c r="U33" s="26">
        <f t="shared" si="9"/>
        <v>0.00973261522568256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0.0446326152256826</v>
      </c>
      <c r="AR33" s="29">
        <f t="shared" si="15"/>
        <v>111.515611111111</v>
      </c>
      <c r="AS33" s="1">
        <f t="shared" si="16"/>
        <v>0.12</v>
      </c>
      <c r="AT33" s="2">
        <f t="shared" si="20"/>
        <v>3.9382</v>
      </c>
      <c r="AU33" s="1">
        <f t="shared" si="17"/>
        <v>15759.4777038879</v>
      </c>
    </row>
    <row r="34" s="1" customFormat="1" spans="1:47">
      <c r="A34" s="13"/>
      <c r="B34" s="13"/>
      <c r="C34" s="16">
        <v>7</v>
      </c>
      <c r="D34" s="19">
        <v>27.5105522506452</v>
      </c>
      <c r="E34" s="20">
        <f t="shared" si="18"/>
        <v>28.940493577</v>
      </c>
      <c r="F34" s="16" t="s">
        <v>73</v>
      </c>
      <c r="G34" s="13">
        <v>8</v>
      </c>
      <c r="H34" s="18">
        <f t="shared" si="0"/>
        <v>27.5105522506452</v>
      </c>
      <c r="I34" s="18">
        <f t="shared" si="1"/>
        <v>300.660552250645</v>
      </c>
      <c r="J34" s="18">
        <f t="shared" si="2"/>
        <v>0.454698839877221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2.0775224143597</v>
      </c>
      <c r="P34" s="18">
        <f t="shared" si="5"/>
        <v>0.944647031628277</v>
      </c>
      <c r="Q34" s="24">
        <f t="shared" si="6"/>
        <v>0.113357643795393</v>
      </c>
      <c r="R34" s="18">
        <f t="shared" si="7"/>
        <v>0.133818733333333</v>
      </c>
      <c r="S34" s="25">
        <f t="shared" si="8"/>
        <v>0.847098466498162</v>
      </c>
      <c r="T34" s="3">
        <v>0.01</v>
      </c>
      <c r="U34" s="26">
        <f t="shared" si="9"/>
        <v>0.00847098466498162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0.0433709846649816</v>
      </c>
      <c r="AR34" s="29">
        <f t="shared" si="15"/>
        <v>111.515611111111</v>
      </c>
      <c r="AS34" s="1">
        <f t="shared" si="16"/>
        <v>0.12</v>
      </c>
      <c r="AT34" s="2">
        <f t="shared" si="20"/>
        <v>3.9382</v>
      </c>
      <c r="AU34" s="1">
        <f t="shared" si="17"/>
        <v>15314.0043971732</v>
      </c>
    </row>
    <row r="35" s="1" customFormat="1" spans="1:47">
      <c r="A35" s="13"/>
      <c r="B35" s="13"/>
      <c r="C35" s="16">
        <v>8</v>
      </c>
      <c r="D35" s="19">
        <v>28.1461191180645</v>
      </c>
      <c r="E35" s="20">
        <f t="shared" si="18"/>
        <v>27.5105522506452</v>
      </c>
      <c r="F35" s="16" t="s">
        <v>73</v>
      </c>
      <c r="G35" s="13">
        <v>9</v>
      </c>
      <c r="H35" s="18">
        <f t="shared" si="0"/>
        <v>28.1461191180645</v>
      </c>
      <c r="I35" s="18">
        <f t="shared" si="1"/>
        <v>301.296119118064</v>
      </c>
      <c r="J35" s="18">
        <f t="shared" si="2"/>
        <v>0.486846503849473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2.24803149384253</v>
      </c>
      <c r="P35" s="18">
        <f t="shared" si="5"/>
        <v>1.09444627332074</v>
      </c>
      <c r="Q35" s="24">
        <f t="shared" si="6"/>
        <v>0.131333552798489</v>
      </c>
      <c r="R35" s="18">
        <f t="shared" si="7"/>
        <v>0.133818733333333</v>
      </c>
      <c r="S35" s="25">
        <f t="shared" si="8"/>
        <v>0.981428754607521</v>
      </c>
      <c r="T35" s="3">
        <v>0.01</v>
      </c>
      <c r="U35" s="26">
        <f t="shared" si="9"/>
        <v>0.00981428754607521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0.02</v>
      </c>
      <c r="AO35" s="3">
        <v>0.38</v>
      </c>
      <c r="AP35" s="3">
        <f t="shared" si="13"/>
        <v>0.0076</v>
      </c>
      <c r="AQ35" s="1">
        <f t="shared" si="14"/>
        <v>0.0447142875460752</v>
      </c>
      <c r="AR35" s="29">
        <f t="shared" si="15"/>
        <v>111.515611111111</v>
      </c>
      <c r="AS35" s="1">
        <f t="shared" si="16"/>
        <v>0.12</v>
      </c>
      <c r="AT35" s="2">
        <f t="shared" si="20"/>
        <v>3.9382</v>
      </c>
      <c r="AU35" s="1">
        <f t="shared" si="17"/>
        <v>15788.3156535743</v>
      </c>
    </row>
    <row r="36" s="1" customFormat="1" spans="1:47">
      <c r="A36" s="13"/>
      <c r="B36" s="13"/>
      <c r="C36" s="16">
        <v>9</v>
      </c>
      <c r="D36" s="19">
        <v>27.4289808146667</v>
      </c>
      <c r="E36" s="20">
        <f t="shared" si="18"/>
        <v>28.1461191180645</v>
      </c>
      <c r="F36" s="16" t="s">
        <v>73</v>
      </c>
      <c r="G36" s="13">
        <v>10</v>
      </c>
      <c r="H36" s="18">
        <f t="shared" si="0"/>
        <v>27.4289808146667</v>
      </c>
      <c r="I36" s="18">
        <f t="shared" si="1"/>
        <v>300.578980814667</v>
      </c>
      <c r="J36" s="18">
        <f t="shared" si="2"/>
        <v>0.450720190745893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2.2687413316329</v>
      </c>
      <c r="P36" s="18">
        <f t="shared" si="5"/>
        <v>1.02256752574667</v>
      </c>
      <c r="Q36" s="24">
        <f t="shared" si="6"/>
        <v>0.122708103089601</v>
      </c>
      <c r="R36" s="18">
        <f t="shared" si="7"/>
        <v>0.133818733333333</v>
      </c>
      <c r="S36" s="25">
        <f t="shared" si="8"/>
        <v>0.916972534659576</v>
      </c>
      <c r="T36" s="3">
        <v>0.01</v>
      </c>
      <c r="U36" s="26">
        <f t="shared" si="9"/>
        <v>0.00916972534659576</v>
      </c>
      <c r="V36" s="25"/>
      <c r="W36" s="3"/>
      <c r="X36" s="26"/>
      <c r="Y36" s="28">
        <v>0.05</v>
      </c>
      <c r="Z36" s="3">
        <v>0.21</v>
      </c>
      <c r="AA36" s="27">
        <f t="shared" si="10"/>
        <v>0.0105</v>
      </c>
      <c r="AB36" s="3">
        <v>0.02</v>
      </c>
      <c r="AC36" s="3">
        <v>0.29</v>
      </c>
      <c r="AD36" s="27">
        <f t="shared" si="11"/>
        <v>0.0058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0.02</v>
      </c>
      <c r="AO36" s="3">
        <v>0.38</v>
      </c>
      <c r="AP36" s="3">
        <f t="shared" si="13"/>
        <v>0.0076</v>
      </c>
      <c r="AQ36" s="1">
        <f t="shared" si="14"/>
        <v>0.0440697253465958</v>
      </c>
      <c r="AR36" s="29">
        <f t="shared" si="15"/>
        <v>111.515611111111</v>
      </c>
      <c r="AS36" s="1">
        <f t="shared" si="16"/>
        <v>0.12</v>
      </c>
      <c r="AT36" s="2">
        <f t="shared" si="20"/>
        <v>3.9382</v>
      </c>
      <c r="AU36" s="1">
        <f t="shared" si="17"/>
        <v>15560.7250550826</v>
      </c>
    </row>
    <row r="37" s="1" customFormat="1" spans="1:47">
      <c r="A37" s="13"/>
      <c r="B37" s="13"/>
      <c r="C37" s="16">
        <v>10</v>
      </c>
      <c r="D37" s="19">
        <v>25.1091531777419</v>
      </c>
      <c r="E37" s="20">
        <f t="shared" si="18"/>
        <v>27.4289808146667</v>
      </c>
      <c r="F37" s="16" t="s">
        <v>73</v>
      </c>
      <c r="G37" s="13">
        <v>11</v>
      </c>
      <c r="H37" s="18">
        <f t="shared" si="0"/>
        <v>25.1091531777419</v>
      </c>
      <c r="I37" s="18">
        <f t="shared" si="1"/>
        <v>298.259153177742</v>
      </c>
      <c r="J37" s="18">
        <f t="shared" si="2"/>
        <v>0.350336451303519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1.18386511559192</v>
      </c>
      <c r="O37" s="18">
        <f t="shared" si="19"/>
        <v>1.17746480140542</v>
      </c>
      <c r="P37" s="18">
        <f t="shared" si="5"/>
        <v>0.412508840059179</v>
      </c>
      <c r="Q37" s="24">
        <f t="shared" si="6"/>
        <v>0.0495010608071014</v>
      </c>
      <c r="R37" s="18">
        <f t="shared" si="7"/>
        <v>0.133818733333333</v>
      </c>
      <c r="S37" s="25">
        <f t="shared" si="8"/>
        <v>0.369911293987499</v>
      </c>
      <c r="T37" s="3">
        <v>0.01</v>
      </c>
      <c r="U37" s="26">
        <f t="shared" si="9"/>
        <v>0.00369911293987499</v>
      </c>
      <c r="V37" s="25"/>
      <c r="W37" s="3"/>
      <c r="X37" s="26"/>
      <c r="Y37" s="28">
        <v>0.05</v>
      </c>
      <c r="Z37" s="3">
        <v>0.21</v>
      </c>
      <c r="AA37" s="27">
        <f t="shared" si="10"/>
        <v>0.0105</v>
      </c>
      <c r="AB37" s="3">
        <v>0.02</v>
      </c>
      <c r="AC37" s="3">
        <v>0.29</v>
      </c>
      <c r="AD37" s="27">
        <f t="shared" si="11"/>
        <v>0.0058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0.02</v>
      </c>
      <c r="AO37" s="3">
        <v>0.38</v>
      </c>
      <c r="AP37" s="3">
        <f t="shared" si="13"/>
        <v>0.0076</v>
      </c>
      <c r="AQ37" s="1">
        <f t="shared" si="14"/>
        <v>0.038599112939875</v>
      </c>
      <c r="AR37" s="29">
        <f t="shared" si="15"/>
        <v>111.515611111111</v>
      </c>
      <c r="AS37" s="1">
        <f t="shared" si="16"/>
        <v>0.12</v>
      </c>
      <c r="AT37" s="2">
        <f t="shared" si="20"/>
        <v>3.9382</v>
      </c>
      <c r="AU37" s="1">
        <f t="shared" si="17"/>
        <v>13629.0884298391</v>
      </c>
    </row>
    <row r="38" s="1" customFormat="1" spans="1:48">
      <c r="A38" s="13"/>
      <c r="B38" s="13"/>
      <c r="C38" s="16">
        <v>11</v>
      </c>
      <c r="D38" s="19">
        <v>24.6974442263333</v>
      </c>
      <c r="E38" s="20">
        <f t="shared" si="18"/>
        <v>25.1091531777419</v>
      </c>
      <c r="F38" s="16" t="s">
        <v>75</v>
      </c>
      <c r="G38" s="13">
        <v>12</v>
      </c>
      <c r="H38" s="18">
        <f t="shared" si="0"/>
        <v>24.6974442263333</v>
      </c>
      <c r="I38" s="18">
        <f t="shared" si="1"/>
        <v>297.847444226333</v>
      </c>
      <c r="J38" s="18">
        <f t="shared" si="2"/>
        <v>0.334878860976277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1.88011207245736</v>
      </c>
      <c r="P38" s="18">
        <f t="shared" si="5"/>
        <v>0.629609789332267</v>
      </c>
      <c r="Q38" s="24">
        <f t="shared" si="6"/>
        <v>0.075553174719872</v>
      </c>
      <c r="R38" s="18">
        <f t="shared" si="7"/>
        <v>0.133818733333333</v>
      </c>
      <c r="S38" s="25">
        <f t="shared" si="8"/>
        <v>0.564593408096863</v>
      </c>
      <c r="T38" s="3">
        <v>0.01</v>
      </c>
      <c r="U38" s="26">
        <f t="shared" si="9"/>
        <v>0.00564593408096863</v>
      </c>
      <c r="V38" s="25"/>
      <c r="W38" s="3"/>
      <c r="X38" s="26"/>
      <c r="Y38" s="28">
        <v>0.04</v>
      </c>
      <c r="Z38" s="3">
        <v>0.21</v>
      </c>
      <c r="AA38" s="27">
        <f t="shared" si="10"/>
        <v>0.0084</v>
      </c>
      <c r="AB38" s="3">
        <v>0.015</v>
      </c>
      <c r="AC38" s="3">
        <v>0.29</v>
      </c>
      <c r="AD38" s="27">
        <f t="shared" si="11"/>
        <v>0.00435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0.0350959340809686</v>
      </c>
      <c r="AR38" s="29">
        <f t="shared" si="15"/>
        <v>111.515611111111</v>
      </c>
      <c r="AS38" s="1">
        <f t="shared" si="16"/>
        <v>0.12</v>
      </c>
      <c r="AT38" s="2">
        <f t="shared" si="20"/>
        <v>3.9382</v>
      </c>
      <c r="AU38" s="1">
        <f t="shared" si="17"/>
        <v>12392.1394220225</v>
      </c>
      <c r="AV38" s="1">
        <f>SUM(AU27:AU38)</f>
        <v>163822.6048174</v>
      </c>
    </row>
    <row r="39" s="1" customFormat="1" spans="1:46">
      <c r="A39" s="13"/>
      <c r="B39" s="13"/>
      <c r="C39" s="16">
        <v>12</v>
      </c>
      <c r="D39" s="19">
        <v>20.2408345748387</v>
      </c>
      <c r="E39" s="20">
        <f t="shared" si="18"/>
        <v>24.6974442263333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20</v>
      </c>
      <c r="E42" s="16"/>
      <c r="F42" s="16"/>
      <c r="G42" s="13">
        <v>1</v>
      </c>
      <c r="H42" s="18">
        <f t="shared" ref="H42:H53" si="21">E43</f>
        <v>20</v>
      </c>
      <c r="I42" s="18">
        <f t="shared" ref="I42:I53" si="22">H42+273.15</f>
        <v>293.15</v>
      </c>
      <c r="J42" s="18">
        <f t="shared" ref="J42:J53" si="23">EXP(($C$16*(I42-$C$14))/($C$17*I42*$C$14))</f>
        <v>0.198330520254678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0.0152895064007251</v>
      </c>
      <c r="Q42" s="24">
        <f t="shared" ref="Q42:Q53" si="27">P42*$B$44</f>
        <v>0.00198763583209426</v>
      </c>
      <c r="R42" s="18">
        <f t="shared" ref="R42:R53" si="28">L42*$B$44</f>
        <v>0.0100218354166667</v>
      </c>
      <c r="S42" s="25">
        <f t="shared" ref="S42:S53" si="29">Q42/R42</f>
        <v>0.198330520254678</v>
      </c>
      <c r="T42" s="3">
        <v>0.01</v>
      </c>
      <c r="U42" s="26">
        <f t="shared" ref="U42:U53" si="30">S42*T42</f>
        <v>0.00198330520254678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0.0290833052025468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9.87191780821917</v>
      </c>
      <c r="AU42" s="1">
        <f t="shared" ref="AU42:AU53" si="37">AT42*10000*AS42*0.67*AR42*AQ42</f>
        <v>1927.82390255138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17.686507593871</v>
      </c>
      <c r="E43" s="20">
        <f t="shared" ref="E43:E54" si="38">D42</f>
        <v>20</v>
      </c>
      <c r="F43" s="16" t="s">
        <v>73</v>
      </c>
      <c r="G43" s="13">
        <v>2</v>
      </c>
      <c r="H43" s="18">
        <f t="shared" si="21"/>
        <v>17.686507593871</v>
      </c>
      <c r="I43" s="18">
        <f t="shared" si="22"/>
        <v>290.836507593871</v>
      </c>
      <c r="J43" s="18">
        <f t="shared" si="23"/>
        <v>0.152281001035968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0.138892576932608</v>
      </c>
      <c r="P43" s="18">
        <f t="shared" si="26"/>
        <v>0.0211507006517628</v>
      </c>
      <c r="Q43" s="24">
        <f t="shared" si="27"/>
        <v>0.00274959108472916</v>
      </c>
      <c r="R43" s="18">
        <f t="shared" si="28"/>
        <v>0.0100218354166667</v>
      </c>
      <c r="S43" s="25">
        <f t="shared" si="29"/>
        <v>0.274360031911569</v>
      </c>
      <c r="T43" s="3">
        <v>0.01</v>
      </c>
      <c r="U43" s="26">
        <f t="shared" si="30"/>
        <v>0.00274360031911569</v>
      </c>
      <c r="V43" s="25"/>
      <c r="W43" s="3"/>
      <c r="X43" s="26"/>
      <c r="Y43" s="28">
        <v>0.04</v>
      </c>
      <c r="Z43" s="3">
        <v>0.49</v>
      </c>
      <c r="AA43" s="27">
        <f t="shared" si="31"/>
        <v>0.0196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0.015</v>
      </c>
      <c r="AO43" s="3">
        <v>0.5</v>
      </c>
      <c r="AP43" s="3">
        <f t="shared" si="32"/>
        <v>0.0075</v>
      </c>
      <c r="AQ43" s="1">
        <f t="shared" si="33"/>
        <v>0.0298436003191157</v>
      </c>
      <c r="AR43" s="29">
        <f t="shared" si="34"/>
        <v>7.70910416666667</v>
      </c>
      <c r="AS43" s="1">
        <f t="shared" si="35"/>
        <v>0.13</v>
      </c>
      <c r="AT43" s="2">
        <f t="shared" si="36"/>
        <v>9.87191780821917</v>
      </c>
      <c r="AU43" s="1">
        <f t="shared" si="37"/>
        <v>1978.22103205598</v>
      </c>
    </row>
    <row r="44" s="1" customFormat="1" spans="1:47">
      <c r="A44" s="13" t="s">
        <v>38</v>
      </c>
      <c r="B44" s="13">
        <f>I5</f>
        <v>0.13</v>
      </c>
      <c r="C44" s="16">
        <v>2</v>
      </c>
      <c r="D44" s="19">
        <v>20.1998578903571</v>
      </c>
      <c r="E44" s="20">
        <f t="shared" si="38"/>
        <v>17.686507593871</v>
      </c>
      <c r="F44" s="16" t="s">
        <v>73</v>
      </c>
      <c r="G44" s="13">
        <v>3</v>
      </c>
      <c r="H44" s="18">
        <f t="shared" si="21"/>
        <v>20.1998578903571</v>
      </c>
      <c r="I44" s="18">
        <f t="shared" si="22"/>
        <v>293.349857890357</v>
      </c>
      <c r="J44" s="18">
        <f t="shared" si="23"/>
        <v>0.202869663397967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0.194832917947512</v>
      </c>
      <c r="P44" s="18">
        <f t="shared" si="26"/>
        <v>0.0395256884828555</v>
      </c>
      <c r="Q44" s="24">
        <f t="shared" si="27"/>
        <v>0.00513833950277122</v>
      </c>
      <c r="R44" s="18">
        <f t="shared" si="28"/>
        <v>0.0100218354166667</v>
      </c>
      <c r="S44" s="25">
        <f t="shared" si="29"/>
        <v>0.512714416984535</v>
      </c>
      <c r="T44" s="3">
        <v>0.01</v>
      </c>
      <c r="U44" s="26">
        <f t="shared" si="30"/>
        <v>0.00512714416984535</v>
      </c>
      <c r="V44" s="25"/>
      <c r="W44" s="3"/>
      <c r="X44" s="26"/>
      <c r="Y44" s="28">
        <v>0.04</v>
      </c>
      <c r="Z44" s="3">
        <v>0.49</v>
      </c>
      <c r="AA44" s="27">
        <f t="shared" si="31"/>
        <v>0.0196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0.015</v>
      </c>
      <c r="AO44" s="3">
        <v>0.5</v>
      </c>
      <c r="AP44" s="3">
        <f t="shared" si="32"/>
        <v>0.0075</v>
      </c>
      <c r="AQ44" s="1">
        <f t="shared" si="33"/>
        <v>0.0322271441698454</v>
      </c>
      <c r="AR44" s="29">
        <f t="shared" si="34"/>
        <v>7.70910416666667</v>
      </c>
      <c r="AS44" s="1">
        <f t="shared" si="35"/>
        <v>0.13</v>
      </c>
      <c r="AT44" s="2">
        <f t="shared" si="36"/>
        <v>9.87191780821917</v>
      </c>
      <c r="AU44" s="1">
        <f t="shared" si="37"/>
        <v>2136.21726997373</v>
      </c>
    </row>
    <row r="45" s="1" customFormat="1" spans="1:47">
      <c r="A45" s="13"/>
      <c r="B45" s="13"/>
      <c r="C45" s="16">
        <v>3</v>
      </c>
      <c r="D45" s="19">
        <v>23.4218934787097</v>
      </c>
      <c r="E45" s="20">
        <f t="shared" si="38"/>
        <v>20.1998578903571</v>
      </c>
      <c r="F45" s="16" t="s">
        <v>73</v>
      </c>
      <c r="G45" s="13">
        <v>4</v>
      </c>
      <c r="H45" s="18">
        <f t="shared" si="21"/>
        <v>23.4218934787097</v>
      </c>
      <c r="I45" s="18">
        <f t="shared" si="22"/>
        <v>296.57189347871</v>
      </c>
      <c r="J45" s="18">
        <f t="shared" si="23"/>
        <v>0.290954663520623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0.232398271131323</v>
      </c>
      <c r="P45" s="18">
        <f t="shared" si="26"/>
        <v>0.0676173607797887</v>
      </c>
      <c r="Q45" s="24">
        <f t="shared" si="27"/>
        <v>0.00879025690137253</v>
      </c>
      <c r="R45" s="18">
        <f t="shared" si="28"/>
        <v>0.0100218354166667</v>
      </c>
      <c r="S45" s="25">
        <f t="shared" si="29"/>
        <v>0.877110482851676</v>
      </c>
      <c r="T45" s="3">
        <v>0.01</v>
      </c>
      <c r="U45" s="26">
        <f t="shared" si="30"/>
        <v>0.00877110482851676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0.0358711048285168</v>
      </c>
      <c r="AR45" s="29">
        <f t="shared" si="34"/>
        <v>7.70910416666667</v>
      </c>
      <c r="AS45" s="1">
        <f t="shared" si="35"/>
        <v>0.13</v>
      </c>
      <c r="AT45" s="2">
        <f t="shared" si="36"/>
        <v>9.87191780821917</v>
      </c>
      <c r="AU45" s="1">
        <f t="shared" si="37"/>
        <v>2377.76184026309</v>
      </c>
    </row>
    <row r="46" s="1" customFormat="1" spans="1:47">
      <c r="A46" s="13"/>
      <c r="B46" s="13"/>
      <c r="C46" s="16">
        <v>4</v>
      </c>
      <c r="D46" s="19">
        <v>24.739606387</v>
      </c>
      <c r="E46" s="20">
        <f t="shared" si="38"/>
        <v>23.4218934787097</v>
      </c>
      <c r="F46" s="16" t="s">
        <v>73</v>
      </c>
      <c r="G46" s="13">
        <v>5</v>
      </c>
      <c r="H46" s="18">
        <f t="shared" si="21"/>
        <v>24.739606387</v>
      </c>
      <c r="I46" s="18">
        <f t="shared" si="22"/>
        <v>297.889606387</v>
      </c>
      <c r="J46" s="18">
        <f t="shared" si="23"/>
        <v>0.336431899515798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0.156541864833958</v>
      </c>
      <c r="O46" s="18">
        <f t="shared" si="39"/>
        <v>0.0853300871842434</v>
      </c>
      <c r="P46" s="18">
        <f t="shared" si="26"/>
        <v>0.0287077633172436</v>
      </c>
      <c r="Q46" s="24">
        <f t="shared" si="27"/>
        <v>0.00373200923124167</v>
      </c>
      <c r="R46" s="18">
        <f t="shared" si="28"/>
        <v>0.0100218354166667</v>
      </c>
      <c r="S46" s="25">
        <f t="shared" si="29"/>
        <v>0.372387798849222</v>
      </c>
      <c r="T46" s="3">
        <v>0.01</v>
      </c>
      <c r="U46" s="26">
        <f t="shared" si="30"/>
        <v>0.00372387798849222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0.0308238779884922</v>
      </c>
      <c r="AR46" s="29">
        <f t="shared" si="34"/>
        <v>7.70910416666667</v>
      </c>
      <c r="AS46" s="1">
        <f t="shared" si="35"/>
        <v>0.13</v>
      </c>
      <c r="AT46" s="2">
        <f t="shared" si="36"/>
        <v>9.87191780821917</v>
      </c>
      <c r="AU46" s="1">
        <f t="shared" si="37"/>
        <v>2043.199985067</v>
      </c>
    </row>
    <row r="47" s="1" customFormat="1" spans="1:47">
      <c r="A47" s="13"/>
      <c r="B47" s="13"/>
      <c r="C47" s="16">
        <v>5</v>
      </c>
      <c r="D47" s="19">
        <v>28.7231584967742</v>
      </c>
      <c r="E47" s="20">
        <f t="shared" si="38"/>
        <v>24.739606387</v>
      </c>
      <c r="F47" s="16" t="s">
        <v>75</v>
      </c>
      <c r="G47" s="13">
        <v>6</v>
      </c>
      <c r="H47" s="18">
        <f t="shared" si="21"/>
        <v>28.7231584967742</v>
      </c>
      <c r="I47" s="18">
        <f t="shared" si="22"/>
        <v>301.873158496774</v>
      </c>
      <c r="J47" s="18">
        <f t="shared" si="23"/>
        <v>0.517869108665605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0.133713365533666</v>
      </c>
      <c r="P47" s="18">
        <f t="shared" si="26"/>
        <v>0.069246021425598</v>
      </c>
      <c r="Q47" s="24">
        <f t="shared" si="27"/>
        <v>0.00900198278532774</v>
      </c>
      <c r="R47" s="18">
        <f t="shared" si="28"/>
        <v>0.0100218354166667</v>
      </c>
      <c r="S47" s="25">
        <f t="shared" si="29"/>
        <v>0.898236940746116</v>
      </c>
      <c r="T47" s="3">
        <v>0.01</v>
      </c>
      <c r="U47" s="26">
        <f t="shared" si="30"/>
        <v>0.00898236940746116</v>
      </c>
      <c r="V47" s="25"/>
      <c r="W47" s="3"/>
      <c r="X47" s="26"/>
      <c r="Y47" s="28">
        <v>0.05</v>
      </c>
      <c r="Z47" s="3">
        <v>0.49</v>
      </c>
      <c r="AA47" s="27">
        <f t="shared" si="31"/>
        <v>0.0245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0.02</v>
      </c>
      <c r="AO47" s="3">
        <v>0.5</v>
      </c>
      <c r="AP47" s="3">
        <f t="shared" si="32"/>
        <v>0.01</v>
      </c>
      <c r="AQ47" s="1">
        <f t="shared" si="33"/>
        <v>0.0434823694074612</v>
      </c>
      <c r="AR47" s="29">
        <f t="shared" si="34"/>
        <v>7.70910416666667</v>
      </c>
      <c r="AS47" s="1">
        <f t="shared" si="35"/>
        <v>0.13</v>
      </c>
      <c r="AT47" s="2">
        <f t="shared" si="36"/>
        <v>9.87191780821917</v>
      </c>
      <c r="AU47" s="1">
        <f t="shared" si="37"/>
        <v>2882.28420048805</v>
      </c>
    </row>
    <row r="48" s="1" customFormat="1" spans="1:47">
      <c r="A48" s="13"/>
      <c r="B48" s="13"/>
      <c r="C48" s="16">
        <v>6</v>
      </c>
      <c r="D48" s="19">
        <v>28.940493577</v>
      </c>
      <c r="E48" s="20">
        <f t="shared" si="38"/>
        <v>28.7231584967742</v>
      </c>
      <c r="F48" s="16" t="s">
        <v>73</v>
      </c>
      <c r="G48" s="13">
        <v>7</v>
      </c>
      <c r="H48" s="18">
        <f t="shared" si="21"/>
        <v>28.940493577</v>
      </c>
      <c r="I48" s="18">
        <f t="shared" si="22"/>
        <v>302.090493577</v>
      </c>
      <c r="J48" s="18">
        <f t="shared" si="23"/>
        <v>0.530026844953356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0.141558385774735</v>
      </c>
      <c r="P48" s="18">
        <f t="shared" si="26"/>
        <v>0.0750297445888728</v>
      </c>
      <c r="Q48" s="24">
        <f t="shared" si="27"/>
        <v>0.00975386679655347</v>
      </c>
      <c r="R48" s="18">
        <f t="shared" si="28"/>
        <v>0.0100218354166667</v>
      </c>
      <c r="S48" s="25">
        <f t="shared" si="29"/>
        <v>0.973261522568255</v>
      </c>
      <c r="T48" s="3">
        <v>0.01</v>
      </c>
      <c r="U48" s="26">
        <f t="shared" si="30"/>
        <v>0.00973261522568255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0.0442326152256826</v>
      </c>
      <c r="AR48" s="29">
        <f t="shared" si="34"/>
        <v>7.70910416666667</v>
      </c>
      <c r="AS48" s="1">
        <f t="shared" si="35"/>
        <v>0.13</v>
      </c>
      <c r="AT48" s="2">
        <f t="shared" si="36"/>
        <v>9.87191780821917</v>
      </c>
      <c r="AU48" s="1">
        <f t="shared" si="37"/>
        <v>2932.01519946095</v>
      </c>
    </row>
    <row r="49" s="1" customFormat="1" spans="1:47">
      <c r="A49" s="13"/>
      <c r="B49" s="13"/>
      <c r="C49" s="16">
        <v>7</v>
      </c>
      <c r="D49" s="19">
        <v>27.5105522506452</v>
      </c>
      <c r="E49" s="20">
        <f t="shared" si="38"/>
        <v>28.940493577</v>
      </c>
      <c r="F49" s="16" t="s">
        <v>73</v>
      </c>
      <c r="G49" s="13">
        <v>8</v>
      </c>
      <c r="H49" s="18">
        <f t="shared" si="21"/>
        <v>27.5105522506452</v>
      </c>
      <c r="I49" s="18">
        <f t="shared" si="22"/>
        <v>300.660552250645</v>
      </c>
      <c r="J49" s="18">
        <f t="shared" si="23"/>
        <v>0.454698839877221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0.143619682852529</v>
      </c>
      <c r="P49" s="18">
        <f t="shared" si="26"/>
        <v>0.0653037031765793</v>
      </c>
      <c r="Q49" s="24">
        <f t="shared" si="27"/>
        <v>0.00848948141295531</v>
      </c>
      <c r="R49" s="18">
        <f t="shared" si="28"/>
        <v>0.0100218354166667</v>
      </c>
      <c r="S49" s="25">
        <f t="shared" si="29"/>
        <v>0.847098466498162</v>
      </c>
      <c r="T49" s="3">
        <v>0.01</v>
      </c>
      <c r="U49" s="26">
        <f t="shared" si="30"/>
        <v>0.00847098466498162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0.0429709846649816</v>
      </c>
      <c r="AR49" s="29">
        <f t="shared" si="34"/>
        <v>7.70910416666667</v>
      </c>
      <c r="AS49" s="1">
        <f t="shared" si="35"/>
        <v>0.13</v>
      </c>
      <c r="AT49" s="2">
        <f t="shared" si="36"/>
        <v>9.87191780821917</v>
      </c>
      <c r="AU49" s="1">
        <f t="shared" si="37"/>
        <v>2848.38641194282</v>
      </c>
    </row>
    <row r="50" s="1" customFormat="1" spans="1:47">
      <c r="A50" s="13"/>
      <c r="B50" s="13"/>
      <c r="C50" s="16">
        <v>8</v>
      </c>
      <c r="D50" s="19">
        <v>28.1461191180645</v>
      </c>
      <c r="E50" s="20">
        <f t="shared" si="38"/>
        <v>27.5105522506452</v>
      </c>
      <c r="F50" s="16" t="s">
        <v>73</v>
      </c>
      <c r="G50" s="13">
        <v>9</v>
      </c>
      <c r="H50" s="18">
        <f t="shared" si="21"/>
        <v>28.1461191180645</v>
      </c>
      <c r="I50" s="18">
        <f t="shared" si="22"/>
        <v>301.296119118064</v>
      </c>
      <c r="J50" s="18">
        <f t="shared" si="23"/>
        <v>0.486846503849473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0.155407021342616</v>
      </c>
      <c r="P50" s="18">
        <f t="shared" si="26"/>
        <v>0.0756593650143132</v>
      </c>
      <c r="Q50" s="24">
        <f t="shared" si="27"/>
        <v>0.00983571745186071</v>
      </c>
      <c r="R50" s="18">
        <f t="shared" si="28"/>
        <v>0.0100218354166667</v>
      </c>
      <c r="S50" s="25">
        <f t="shared" si="29"/>
        <v>0.981428754607521</v>
      </c>
      <c r="T50" s="3">
        <v>0.01</v>
      </c>
      <c r="U50" s="26">
        <f t="shared" si="30"/>
        <v>0.00981428754607521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0.0443142875460752</v>
      </c>
      <c r="AR50" s="29">
        <f t="shared" si="34"/>
        <v>7.70910416666667</v>
      </c>
      <c r="AS50" s="1">
        <f t="shared" si="35"/>
        <v>0.13</v>
      </c>
      <c r="AT50" s="2">
        <f t="shared" si="36"/>
        <v>9.87191780821917</v>
      </c>
      <c r="AU50" s="1">
        <f t="shared" si="37"/>
        <v>2937.42895317062</v>
      </c>
    </row>
    <row r="51" s="1" customFormat="1" spans="1:47">
      <c r="A51" s="13"/>
      <c r="B51" s="13"/>
      <c r="C51" s="16">
        <v>9</v>
      </c>
      <c r="D51" s="19">
        <v>27.4289808146667</v>
      </c>
      <c r="E51" s="20">
        <f t="shared" si="38"/>
        <v>28.1461191180645</v>
      </c>
      <c r="F51" s="16" t="s">
        <v>73</v>
      </c>
      <c r="G51" s="13">
        <v>10</v>
      </c>
      <c r="H51" s="18">
        <f t="shared" si="21"/>
        <v>27.4289808146667</v>
      </c>
      <c r="I51" s="18">
        <f t="shared" si="22"/>
        <v>300.578980814667</v>
      </c>
      <c r="J51" s="18">
        <f t="shared" si="23"/>
        <v>0.450720190745893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0.15683869799497</v>
      </c>
      <c r="P51" s="18">
        <f t="shared" si="26"/>
        <v>0.0706903678766303</v>
      </c>
      <c r="Q51" s="24">
        <f t="shared" si="27"/>
        <v>0.00918974782396193</v>
      </c>
      <c r="R51" s="18">
        <f t="shared" si="28"/>
        <v>0.0100218354166667</v>
      </c>
      <c r="S51" s="25">
        <f t="shared" si="29"/>
        <v>0.916972534659575</v>
      </c>
      <c r="T51" s="3">
        <v>0.01</v>
      </c>
      <c r="U51" s="26">
        <f t="shared" si="30"/>
        <v>0.00916972534659575</v>
      </c>
      <c r="V51" s="25"/>
      <c r="W51" s="3"/>
      <c r="X51" s="26"/>
      <c r="Y51" s="28">
        <v>0.05</v>
      </c>
      <c r="Z51" s="3">
        <v>0.49</v>
      </c>
      <c r="AA51" s="27">
        <f t="shared" si="31"/>
        <v>0.0245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0.02</v>
      </c>
      <c r="AO51" s="3">
        <v>0.5</v>
      </c>
      <c r="AP51" s="3">
        <f t="shared" si="32"/>
        <v>0.01</v>
      </c>
      <c r="AQ51" s="1">
        <f t="shared" si="33"/>
        <v>0.0436697253465958</v>
      </c>
      <c r="AR51" s="29">
        <f t="shared" si="34"/>
        <v>7.70910416666667</v>
      </c>
      <c r="AS51" s="1">
        <f t="shared" si="35"/>
        <v>0.13</v>
      </c>
      <c r="AT51" s="2">
        <f t="shared" si="36"/>
        <v>9.87191780821917</v>
      </c>
      <c r="AU51" s="1">
        <f t="shared" si="37"/>
        <v>2894.70332738003</v>
      </c>
    </row>
    <row r="52" s="1" customFormat="1" spans="1:47">
      <c r="A52" s="13"/>
      <c r="B52" s="13"/>
      <c r="C52" s="16">
        <v>10</v>
      </c>
      <c r="D52" s="19">
        <v>25.1091531777419</v>
      </c>
      <c r="E52" s="20">
        <f t="shared" si="38"/>
        <v>27.4289808146667</v>
      </c>
      <c r="F52" s="16" t="s">
        <v>73</v>
      </c>
      <c r="G52" s="13">
        <v>11</v>
      </c>
      <c r="H52" s="18">
        <f t="shared" si="21"/>
        <v>25.1091531777419</v>
      </c>
      <c r="I52" s="18">
        <f t="shared" si="22"/>
        <v>298.259153177742</v>
      </c>
      <c r="J52" s="18">
        <f t="shared" si="23"/>
        <v>0.350336451303519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0.0818409136124225</v>
      </c>
      <c r="O52" s="18">
        <f t="shared" si="39"/>
        <v>0.0813984581725836</v>
      </c>
      <c r="P52" s="18">
        <f t="shared" si="26"/>
        <v>0.0285168469777609</v>
      </c>
      <c r="Q52" s="24">
        <f t="shared" si="27"/>
        <v>0.00370719010710891</v>
      </c>
      <c r="R52" s="18">
        <f t="shared" si="28"/>
        <v>0.0100218354166667</v>
      </c>
      <c r="S52" s="25">
        <f t="shared" si="29"/>
        <v>0.369911293987499</v>
      </c>
      <c r="T52" s="3">
        <v>0.01</v>
      </c>
      <c r="U52" s="26">
        <f t="shared" si="30"/>
        <v>0.00369911293987499</v>
      </c>
      <c r="V52" s="25"/>
      <c r="W52" s="3"/>
      <c r="X52" s="26"/>
      <c r="Y52" s="28">
        <v>0.05</v>
      </c>
      <c r="Z52" s="3">
        <v>0.49</v>
      </c>
      <c r="AA52" s="27">
        <f t="shared" si="31"/>
        <v>0.0245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0.02</v>
      </c>
      <c r="AO52" s="3">
        <v>0.5</v>
      </c>
      <c r="AP52" s="3">
        <f t="shared" si="32"/>
        <v>0.01</v>
      </c>
      <c r="AQ52" s="1">
        <f t="shared" si="33"/>
        <v>0.038199112939875</v>
      </c>
      <c r="AR52" s="29">
        <f t="shared" si="34"/>
        <v>7.70910416666667</v>
      </c>
      <c r="AS52" s="1">
        <f t="shared" si="35"/>
        <v>0.13</v>
      </c>
      <c r="AT52" s="2">
        <f t="shared" si="36"/>
        <v>9.87191780821917</v>
      </c>
      <c r="AU52" s="1">
        <f t="shared" si="37"/>
        <v>2532.07682101077</v>
      </c>
    </row>
    <row r="53" s="1" customFormat="1" spans="1:48">
      <c r="A53" s="13"/>
      <c r="B53" s="13"/>
      <c r="C53" s="16">
        <v>11</v>
      </c>
      <c r="D53" s="19">
        <v>24.6974442263333</v>
      </c>
      <c r="E53" s="20">
        <f t="shared" si="38"/>
        <v>25.1091531777419</v>
      </c>
      <c r="F53" s="16" t="s">
        <v>75</v>
      </c>
      <c r="G53" s="13">
        <v>12</v>
      </c>
      <c r="H53" s="18">
        <f t="shared" si="21"/>
        <v>24.6974442263333</v>
      </c>
      <c r="I53" s="18">
        <f t="shared" si="22"/>
        <v>297.847444226333</v>
      </c>
      <c r="J53" s="18">
        <f t="shared" si="23"/>
        <v>0.334878860976277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0.129972652861489</v>
      </c>
      <c r="P53" s="18">
        <f t="shared" si="26"/>
        <v>0.0435250939483206</v>
      </c>
      <c r="Q53" s="24">
        <f t="shared" si="27"/>
        <v>0.00565826221328168</v>
      </c>
      <c r="R53" s="18">
        <f t="shared" si="28"/>
        <v>0.0100218354166667</v>
      </c>
      <c r="S53" s="25">
        <f t="shared" si="29"/>
        <v>0.564593408096863</v>
      </c>
      <c r="T53" s="3">
        <v>0.01</v>
      </c>
      <c r="U53" s="26">
        <f t="shared" si="30"/>
        <v>0.00564593408096863</v>
      </c>
      <c r="V53" s="25"/>
      <c r="W53" s="3"/>
      <c r="X53" s="26"/>
      <c r="Y53" s="28">
        <v>0.04</v>
      </c>
      <c r="Z53" s="3">
        <v>0.49</v>
      </c>
      <c r="AA53" s="27">
        <f t="shared" si="31"/>
        <v>0.0196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0.015</v>
      </c>
      <c r="AO53" s="3">
        <v>0.5</v>
      </c>
      <c r="AP53" s="3">
        <f t="shared" si="32"/>
        <v>0.0075</v>
      </c>
      <c r="AQ53" s="1">
        <f t="shared" si="33"/>
        <v>0.0327459340809686</v>
      </c>
      <c r="AR53" s="29">
        <f t="shared" si="34"/>
        <v>7.70910416666667</v>
      </c>
      <c r="AS53" s="1">
        <f t="shared" si="35"/>
        <v>0.13</v>
      </c>
      <c r="AT53" s="2">
        <f t="shared" si="36"/>
        <v>9.87191780821917</v>
      </c>
      <c r="AU53" s="1">
        <f t="shared" si="37"/>
        <v>2170.60591954779</v>
      </c>
      <c r="AV53" s="1">
        <f>SUM(AU42:AU53)</f>
        <v>29660.7248629122</v>
      </c>
    </row>
    <row r="54" s="1" customFormat="1" spans="1:46">
      <c r="A54" s="13"/>
      <c r="B54" s="13"/>
      <c r="C54" s="16">
        <v>12</v>
      </c>
      <c r="D54" s="19">
        <v>20.2408345748387</v>
      </c>
      <c r="E54" s="20">
        <f t="shared" si="38"/>
        <v>24.6974442263333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20</v>
      </c>
      <c r="E58" s="16"/>
      <c r="F58" s="16"/>
      <c r="G58" s="13">
        <v>1</v>
      </c>
      <c r="H58" s="18">
        <f t="shared" ref="H58:H69" si="40">E59</f>
        <v>20</v>
      </c>
      <c r="I58" s="18">
        <f t="shared" ref="I58:I69" si="41">H58+273.15</f>
        <v>293.15</v>
      </c>
      <c r="J58" s="18">
        <f t="shared" ref="J58:J69" si="42">EXP(($C$16*(I58-$C$14))/($C$17*I58*$C$14))</f>
        <v>0.198330520254678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0.601349045590798</v>
      </c>
      <c r="Q58" s="24">
        <f t="shared" ref="Q58:Q69" si="46">P58*$B$60</f>
        <v>0.174391223221331</v>
      </c>
      <c r="R58" s="18">
        <f t="shared" ref="R58:R69" si="47">L58*$B$60</f>
        <v>0.87929595</v>
      </c>
      <c r="S58" s="25">
        <f t="shared" ref="S58:S69" si="48">Q58/R58</f>
        <v>0.198330520254678</v>
      </c>
      <c r="T58" s="3">
        <v>0.27</v>
      </c>
      <c r="U58" s="26">
        <f t="shared" ref="U58:U69" si="49">S58*T58</f>
        <v>0.0535492404687631</v>
      </c>
      <c r="V58" s="3">
        <v>220.1</v>
      </c>
      <c r="W58" s="27">
        <v>12.1</v>
      </c>
      <c r="X58" s="27">
        <v>4.5</v>
      </c>
      <c r="Y58" s="27">
        <v>1.5</v>
      </c>
      <c r="Z58" s="27">
        <v>6.8</v>
      </c>
      <c r="AA58" s="3">
        <v>30.2</v>
      </c>
      <c r="AB58" s="2">
        <f t="shared" ref="AB58:AB69" si="50">U58*0.67*AD58+(V58+W58+X58+Y58+Z58+AA58)/1000</f>
        <v>0.285604617423081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79.1931083394756</v>
      </c>
      <c r="AF58" s="1">
        <f t="shared" ref="AF58:AF69" si="54">AE58*10000*AC58*AB58</f>
        <v>2539954.42859607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17.686507593871</v>
      </c>
      <c r="E59" s="20">
        <f t="shared" ref="E59:E70" si="55">D58</f>
        <v>20</v>
      </c>
      <c r="F59" s="16" t="s">
        <v>73</v>
      </c>
      <c r="G59" s="13">
        <v>2</v>
      </c>
      <c r="H59" s="18">
        <f t="shared" si="40"/>
        <v>17.686507593871</v>
      </c>
      <c r="I59" s="18">
        <f t="shared" si="41"/>
        <v>290.836507593871</v>
      </c>
      <c r="J59" s="18">
        <f t="shared" si="42"/>
        <v>0.152281001035968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5.4627609544092</v>
      </c>
      <c r="P59" s="18">
        <f t="shared" si="45"/>
        <v>0.831874706557633</v>
      </c>
      <c r="Q59" s="24">
        <f t="shared" si="46"/>
        <v>0.241243664901714</v>
      </c>
      <c r="R59" s="18">
        <f t="shared" si="47"/>
        <v>0.87929595</v>
      </c>
      <c r="S59" s="25">
        <f t="shared" si="48"/>
        <v>0.274360031911569</v>
      </c>
      <c r="T59" s="3">
        <v>0.27</v>
      </c>
      <c r="U59" s="26">
        <f t="shared" si="49"/>
        <v>0.0740772086161237</v>
      </c>
      <c r="V59" s="3">
        <v>220.1</v>
      </c>
      <c r="W59" s="27">
        <v>12.1</v>
      </c>
      <c r="X59" s="27">
        <v>4.5</v>
      </c>
      <c r="Y59" s="27">
        <v>1.5</v>
      </c>
      <c r="Z59" s="27">
        <v>6.8</v>
      </c>
      <c r="AA59" s="3">
        <v>30.2</v>
      </c>
      <c r="AB59" s="2">
        <f t="shared" si="50"/>
        <v>0.289593201634113</v>
      </c>
      <c r="AC59" s="29">
        <f t="shared" si="51"/>
        <v>11.2298333333333</v>
      </c>
      <c r="AD59" s="1">
        <f t="shared" si="52"/>
        <v>0.29</v>
      </c>
      <c r="AE59" s="30">
        <f t="shared" si="53"/>
        <v>79.1931083394756</v>
      </c>
      <c r="AF59" s="1">
        <f t="shared" si="54"/>
        <v>2575425.92139632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20.1998578903571</v>
      </c>
      <c r="E60" s="20">
        <f t="shared" si="55"/>
        <v>17.686507593871</v>
      </c>
      <c r="F60" s="16" t="s">
        <v>73</v>
      </c>
      <c r="G60" s="13">
        <v>3</v>
      </c>
      <c r="H60" s="18">
        <f t="shared" si="40"/>
        <v>20.1998578903571</v>
      </c>
      <c r="I60" s="18">
        <f t="shared" si="41"/>
        <v>293.349857890357</v>
      </c>
      <c r="J60" s="18">
        <f t="shared" si="42"/>
        <v>0.202869663397967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7.66294124785157</v>
      </c>
      <c r="P60" s="18">
        <f t="shared" si="45"/>
        <v>1.55457831159005</v>
      </c>
      <c r="Q60" s="24">
        <f t="shared" si="46"/>
        <v>0.450827710361113</v>
      </c>
      <c r="R60" s="18">
        <f t="shared" si="47"/>
        <v>0.87929595</v>
      </c>
      <c r="S60" s="25">
        <f t="shared" si="48"/>
        <v>0.512714416984535</v>
      </c>
      <c r="T60" s="3">
        <v>0.27</v>
      </c>
      <c r="U60" s="26">
        <f t="shared" si="49"/>
        <v>0.138432892585825</v>
      </c>
      <c r="V60" s="3">
        <v>220.1</v>
      </c>
      <c r="W60" s="27">
        <v>12.1</v>
      </c>
      <c r="X60" s="27">
        <v>4.5</v>
      </c>
      <c r="Y60" s="27">
        <v>1.5</v>
      </c>
      <c r="Z60" s="27">
        <v>6.8</v>
      </c>
      <c r="AA60" s="3">
        <v>30.2</v>
      </c>
      <c r="AB60" s="2">
        <f t="shared" si="50"/>
        <v>0.302097511029426</v>
      </c>
      <c r="AC60" s="29">
        <f t="shared" si="51"/>
        <v>11.2298333333333</v>
      </c>
      <c r="AD60" s="1">
        <f t="shared" si="52"/>
        <v>0.29</v>
      </c>
      <c r="AE60" s="30">
        <f t="shared" si="53"/>
        <v>79.1931083394756</v>
      </c>
      <c r="AF60" s="1">
        <f t="shared" si="54"/>
        <v>2686629.92191887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23.4218934787097</v>
      </c>
      <c r="E61" s="20">
        <f t="shared" si="55"/>
        <v>20.1998578903571</v>
      </c>
      <c r="F61" s="16" t="s">
        <v>73</v>
      </c>
      <c r="G61" s="13">
        <v>4</v>
      </c>
      <c r="H61" s="18">
        <f t="shared" si="40"/>
        <v>23.4218934787097</v>
      </c>
      <c r="I61" s="18">
        <f t="shared" si="41"/>
        <v>296.57189347871</v>
      </c>
      <c r="J61" s="18">
        <f t="shared" si="42"/>
        <v>0.290954663520623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9.14041793626152</v>
      </c>
      <c r="P61" s="18">
        <f t="shared" si="45"/>
        <v>2.65944722508284</v>
      </c>
      <c r="Q61" s="24">
        <f t="shared" si="46"/>
        <v>0.771239695274023</v>
      </c>
      <c r="R61" s="18">
        <f t="shared" si="47"/>
        <v>0.87929595</v>
      </c>
      <c r="S61" s="25">
        <f t="shared" si="48"/>
        <v>0.877110482851676</v>
      </c>
      <c r="T61" s="3">
        <v>0.27</v>
      </c>
      <c r="U61" s="26">
        <f t="shared" si="49"/>
        <v>0.236819830369953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0.321214093040882</v>
      </c>
      <c r="AC61" s="29">
        <f t="shared" si="51"/>
        <v>11.2298333333333</v>
      </c>
      <c r="AD61" s="1">
        <f t="shared" si="52"/>
        <v>0.29</v>
      </c>
      <c r="AE61" s="30">
        <f t="shared" si="53"/>
        <v>79.1931083394756</v>
      </c>
      <c r="AF61" s="1">
        <f t="shared" si="54"/>
        <v>2856638.54284985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24.739606387</v>
      </c>
      <c r="E62" s="20">
        <f t="shared" si="55"/>
        <v>23.4218934787097</v>
      </c>
      <c r="F62" s="16" t="s">
        <v>73</v>
      </c>
      <c r="G62" s="13">
        <v>5</v>
      </c>
      <c r="H62" s="18">
        <f t="shared" si="40"/>
        <v>24.739606387</v>
      </c>
      <c r="I62" s="18">
        <f t="shared" si="41"/>
        <v>297.889606387</v>
      </c>
      <c r="J62" s="18">
        <f t="shared" si="42"/>
        <v>0.336431899515798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6.15692217561975</v>
      </c>
      <c r="O62" s="18">
        <f t="shared" si="56"/>
        <v>3.35610353555893</v>
      </c>
      <c r="P62" s="18">
        <f t="shared" si="45"/>
        <v>1.12910028743978</v>
      </c>
      <c r="Q62" s="24">
        <f t="shared" si="46"/>
        <v>0.327439083357535</v>
      </c>
      <c r="R62" s="18">
        <f t="shared" si="47"/>
        <v>0.87929595</v>
      </c>
      <c r="S62" s="25">
        <f t="shared" si="48"/>
        <v>0.372387798849222</v>
      </c>
      <c r="T62" s="3">
        <v>0.27</v>
      </c>
      <c r="U62" s="26">
        <f t="shared" si="49"/>
        <v>0.10054470568929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0.294735836315429</v>
      </c>
      <c r="AC62" s="29">
        <f t="shared" si="51"/>
        <v>11.2298333333333</v>
      </c>
      <c r="AD62" s="1">
        <f t="shared" si="52"/>
        <v>0.29</v>
      </c>
      <c r="AE62" s="30">
        <f t="shared" si="53"/>
        <v>79.1931083394756</v>
      </c>
      <c r="AF62" s="1">
        <f t="shared" si="54"/>
        <v>2621160.67824764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28.7231584967742</v>
      </c>
      <c r="E63" s="20">
        <f t="shared" si="55"/>
        <v>24.739606387</v>
      </c>
      <c r="F63" s="16" t="s">
        <v>75</v>
      </c>
      <c r="G63" s="13">
        <v>6</v>
      </c>
      <c r="H63" s="18">
        <f t="shared" si="40"/>
        <v>28.7231584967742</v>
      </c>
      <c r="I63" s="18">
        <f t="shared" si="41"/>
        <v>301.873158496774</v>
      </c>
      <c r="J63" s="18">
        <f t="shared" si="42"/>
        <v>0.517869108665605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5.25905824811916</v>
      </c>
      <c r="P63" s="18">
        <f t="shared" si="45"/>
        <v>2.72350380737397</v>
      </c>
      <c r="Q63" s="24">
        <f t="shared" si="46"/>
        <v>0.78981610413845</v>
      </c>
      <c r="R63" s="18">
        <f t="shared" si="47"/>
        <v>0.87929595</v>
      </c>
      <c r="S63" s="25">
        <f t="shared" si="48"/>
        <v>0.898236940746116</v>
      </c>
      <c r="T63" s="3">
        <v>0.27</v>
      </c>
      <c r="U63" s="26">
        <f t="shared" si="49"/>
        <v>0.242523974001451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0.337522408148482</v>
      </c>
      <c r="AC63" s="29">
        <f t="shared" si="51"/>
        <v>11.2298333333333</v>
      </c>
      <c r="AD63" s="1">
        <f t="shared" si="52"/>
        <v>0.29</v>
      </c>
      <c r="AE63" s="30">
        <f t="shared" si="53"/>
        <v>79.1931083394756</v>
      </c>
      <c r="AF63" s="1">
        <f t="shared" si="54"/>
        <v>3001672.53268598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28.940493577</v>
      </c>
      <c r="E64" s="20">
        <f t="shared" si="55"/>
        <v>28.7231584967742</v>
      </c>
      <c r="F64" s="16" t="s">
        <v>73</v>
      </c>
      <c r="G64" s="13">
        <v>7</v>
      </c>
      <c r="H64" s="18">
        <f t="shared" si="40"/>
        <v>28.940493577</v>
      </c>
      <c r="I64" s="18">
        <f t="shared" si="41"/>
        <v>302.090493577</v>
      </c>
      <c r="J64" s="18">
        <f t="shared" si="42"/>
        <v>0.530026844953356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5.56760944074519</v>
      </c>
      <c r="P64" s="18">
        <f t="shared" si="45"/>
        <v>2.95098246581069</v>
      </c>
      <c r="Q64" s="24">
        <f t="shared" si="46"/>
        <v>0.855784915085101</v>
      </c>
      <c r="R64" s="18">
        <f t="shared" si="47"/>
        <v>0.87929595</v>
      </c>
      <c r="S64" s="25">
        <f t="shared" si="48"/>
        <v>0.973261522568255</v>
      </c>
      <c r="T64" s="3">
        <v>0.27</v>
      </c>
      <c r="U64" s="26">
        <f t="shared" si="49"/>
        <v>0.262780611093429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0.341458272735453</v>
      </c>
      <c r="AC64" s="29">
        <f t="shared" si="51"/>
        <v>11.2298333333333</v>
      </c>
      <c r="AD64" s="1">
        <f t="shared" si="52"/>
        <v>0.29</v>
      </c>
      <c r="AE64" s="30">
        <f t="shared" si="53"/>
        <v>79.1931083394756</v>
      </c>
      <c r="AF64" s="1">
        <f t="shared" si="54"/>
        <v>3036675.17647455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27.5105522506452</v>
      </c>
      <c r="E65" s="20">
        <f t="shared" si="55"/>
        <v>28.940493577</v>
      </c>
      <c r="F65" s="16" t="s">
        <v>73</v>
      </c>
      <c r="G65" s="13">
        <v>8</v>
      </c>
      <c r="H65" s="18">
        <f t="shared" si="40"/>
        <v>27.5105522506452</v>
      </c>
      <c r="I65" s="18">
        <f t="shared" si="41"/>
        <v>300.660552250645</v>
      </c>
      <c r="J65" s="18">
        <f t="shared" si="42"/>
        <v>0.454698839877221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5.6486819749345</v>
      </c>
      <c r="P65" s="18">
        <f t="shared" si="45"/>
        <v>2.56844914083809</v>
      </c>
      <c r="Q65" s="24">
        <f t="shared" si="46"/>
        <v>0.744850250843045</v>
      </c>
      <c r="R65" s="18">
        <f t="shared" si="47"/>
        <v>0.87929595</v>
      </c>
      <c r="S65" s="25">
        <f t="shared" si="48"/>
        <v>0.847098466498162</v>
      </c>
      <c r="T65" s="3">
        <v>0.27</v>
      </c>
      <c r="U65" s="26">
        <f t="shared" si="49"/>
        <v>0.228716585954504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0.33483963265096</v>
      </c>
      <c r="AC65" s="29">
        <f t="shared" si="51"/>
        <v>11.2298333333333</v>
      </c>
      <c r="AD65" s="1">
        <f t="shared" si="52"/>
        <v>0.29</v>
      </c>
      <c r="AE65" s="30">
        <f t="shared" si="53"/>
        <v>79.1931083394756</v>
      </c>
      <c r="AF65" s="1">
        <f t="shared" si="54"/>
        <v>2977813.92855226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28.1461191180645</v>
      </c>
      <c r="E66" s="20">
        <f t="shared" si="55"/>
        <v>27.5105522506452</v>
      </c>
      <c r="F66" s="16" t="s">
        <v>73</v>
      </c>
      <c r="G66" s="13">
        <v>9</v>
      </c>
      <c r="H66" s="18">
        <f t="shared" si="40"/>
        <v>28.1461191180645</v>
      </c>
      <c r="I66" s="18">
        <f t="shared" si="41"/>
        <v>301.296119118064</v>
      </c>
      <c r="J66" s="18">
        <f t="shared" si="42"/>
        <v>0.486846503849473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6.11228783409641</v>
      </c>
      <c r="P66" s="18">
        <f t="shared" si="45"/>
        <v>2.97574596255151</v>
      </c>
      <c r="Q66" s="24">
        <f t="shared" si="46"/>
        <v>0.862966329139937</v>
      </c>
      <c r="R66" s="18">
        <f t="shared" si="47"/>
        <v>0.87929595</v>
      </c>
      <c r="S66" s="25">
        <f t="shared" si="48"/>
        <v>0.981428754607521</v>
      </c>
      <c r="T66" s="3">
        <v>0.27</v>
      </c>
      <c r="U66" s="26">
        <f t="shared" si="49"/>
        <v>0.264985763744031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0.341886733895465</v>
      </c>
      <c r="AC66" s="29">
        <f t="shared" si="51"/>
        <v>11.2298333333333</v>
      </c>
      <c r="AD66" s="1">
        <f t="shared" si="52"/>
        <v>0.29</v>
      </c>
      <c r="AE66" s="30">
        <f t="shared" si="53"/>
        <v>79.1931083394756</v>
      </c>
      <c r="AF66" s="1">
        <f t="shared" si="54"/>
        <v>3040485.59043309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27.4289808146667</v>
      </c>
      <c r="E67" s="20">
        <f t="shared" si="55"/>
        <v>28.1461191180645</v>
      </c>
      <c r="F67" s="16" t="s">
        <v>73</v>
      </c>
      <c r="G67" s="13">
        <v>10</v>
      </c>
      <c r="H67" s="18">
        <f t="shared" si="40"/>
        <v>27.4289808146667</v>
      </c>
      <c r="I67" s="18">
        <f t="shared" si="41"/>
        <v>300.578980814667</v>
      </c>
      <c r="J67" s="18">
        <f t="shared" si="42"/>
        <v>0.450720190745893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6.16859687154491</v>
      </c>
      <c r="P67" s="18">
        <f t="shared" si="45"/>
        <v>2.78031115857724</v>
      </c>
      <c r="Q67" s="24">
        <f t="shared" si="46"/>
        <v>0.806290235987399</v>
      </c>
      <c r="R67" s="18">
        <f t="shared" si="47"/>
        <v>0.87929595</v>
      </c>
      <c r="S67" s="25">
        <f t="shared" si="48"/>
        <v>0.916972534659575</v>
      </c>
      <c r="T67" s="3">
        <v>0.27</v>
      </c>
      <c r="U67" s="26">
        <f t="shared" si="49"/>
        <v>0.247582584358085</v>
      </c>
      <c r="V67" s="3">
        <v>229.1</v>
      </c>
      <c r="W67" s="27">
        <v>15.1</v>
      </c>
      <c r="X67" s="27">
        <v>6</v>
      </c>
      <c r="Y67" s="27">
        <v>3</v>
      </c>
      <c r="Z67" s="27">
        <v>7</v>
      </c>
      <c r="AA67" s="3">
        <v>30.2</v>
      </c>
      <c r="AB67" s="2">
        <f t="shared" si="50"/>
        <v>0.338505296140776</v>
      </c>
      <c r="AC67" s="29">
        <f t="shared" si="51"/>
        <v>11.2298333333333</v>
      </c>
      <c r="AD67" s="1">
        <f t="shared" si="52"/>
        <v>0.29</v>
      </c>
      <c r="AE67" s="30">
        <f t="shared" si="53"/>
        <v>79.1931083394756</v>
      </c>
      <c r="AF67" s="1">
        <f t="shared" si="54"/>
        <v>3010413.60533167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25.1091531777419</v>
      </c>
      <c r="E68" s="20">
        <f t="shared" si="55"/>
        <v>27.4289808146667</v>
      </c>
      <c r="F68" s="16" t="s">
        <v>73</v>
      </c>
      <c r="G68" s="13">
        <v>11</v>
      </c>
      <c r="H68" s="18">
        <f t="shared" si="40"/>
        <v>25.1091531777419</v>
      </c>
      <c r="I68" s="18">
        <f t="shared" si="41"/>
        <v>298.259153177742</v>
      </c>
      <c r="J68" s="18">
        <f t="shared" si="42"/>
        <v>0.350336451303519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3.21887142731928</v>
      </c>
      <c r="O68" s="18">
        <f t="shared" si="56"/>
        <v>3.20146928564838</v>
      </c>
      <c r="P68" s="18">
        <f t="shared" si="45"/>
        <v>1.12159138849127</v>
      </c>
      <c r="Q68" s="24">
        <f t="shared" si="46"/>
        <v>0.325261502662467</v>
      </c>
      <c r="R68" s="18">
        <f t="shared" si="47"/>
        <v>0.87929595</v>
      </c>
      <c r="S68" s="25">
        <f t="shared" si="48"/>
        <v>0.369911293987499</v>
      </c>
      <c r="T68" s="3">
        <v>0.27</v>
      </c>
      <c r="U68" s="26">
        <f t="shared" si="49"/>
        <v>0.0998760493766247</v>
      </c>
      <c r="V68" s="3">
        <v>229.1</v>
      </c>
      <c r="W68" s="27">
        <v>15.1</v>
      </c>
      <c r="X68" s="27">
        <v>6</v>
      </c>
      <c r="Y68" s="27">
        <v>3</v>
      </c>
      <c r="Z68" s="27">
        <v>7</v>
      </c>
      <c r="AA68" s="3">
        <v>30.2</v>
      </c>
      <c r="AB68" s="2">
        <f t="shared" si="50"/>
        <v>0.309805916393878</v>
      </c>
      <c r="AC68" s="29">
        <f t="shared" si="51"/>
        <v>11.2298333333333</v>
      </c>
      <c r="AD68" s="1">
        <f t="shared" si="52"/>
        <v>0.29</v>
      </c>
      <c r="AE68" s="30">
        <f t="shared" si="53"/>
        <v>79.1931083394756</v>
      </c>
      <c r="AF68" s="1">
        <f t="shared" si="54"/>
        <v>2755182.72936124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24.6974442263333</v>
      </c>
      <c r="E69" s="20">
        <f t="shared" si="55"/>
        <v>25.1091531777419</v>
      </c>
      <c r="F69" s="16" t="s">
        <v>75</v>
      </c>
      <c r="G69" s="13">
        <v>12</v>
      </c>
      <c r="H69" s="18">
        <f t="shared" si="40"/>
        <v>24.6974442263333</v>
      </c>
      <c r="I69" s="18">
        <f t="shared" si="41"/>
        <v>297.847444226333</v>
      </c>
      <c r="J69" s="18">
        <f t="shared" si="42"/>
        <v>0.334878860976277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5.11193289715712</v>
      </c>
      <c r="P69" s="18">
        <f t="shared" si="45"/>
        <v>1.71187826598713</v>
      </c>
      <c r="Q69" s="24">
        <f t="shared" si="46"/>
        <v>0.496444697136269</v>
      </c>
      <c r="R69" s="18">
        <f t="shared" si="47"/>
        <v>0.87929595</v>
      </c>
      <c r="S69" s="25">
        <f t="shared" si="48"/>
        <v>0.564593408096863</v>
      </c>
      <c r="T69" s="3">
        <v>0.27</v>
      </c>
      <c r="U69" s="26">
        <f t="shared" si="49"/>
        <v>0.152440220186153</v>
      </c>
      <c r="V69" s="3">
        <v>220.1</v>
      </c>
      <c r="W69" s="27">
        <v>12.1</v>
      </c>
      <c r="X69" s="27">
        <v>4.5</v>
      </c>
      <c r="Y69" s="27">
        <v>1.5</v>
      </c>
      <c r="Z69" s="27">
        <v>6.8</v>
      </c>
      <c r="AA69" s="3">
        <v>30.2</v>
      </c>
      <c r="AB69" s="2">
        <f t="shared" si="50"/>
        <v>0.30481913478217</v>
      </c>
      <c r="AC69" s="29">
        <f t="shared" si="51"/>
        <v>11.2298333333333</v>
      </c>
      <c r="AD69" s="1">
        <f t="shared" si="52"/>
        <v>0.29</v>
      </c>
      <c r="AE69" s="30">
        <f t="shared" si="53"/>
        <v>79.1931083394756</v>
      </c>
      <c r="AF69" s="1">
        <f t="shared" si="54"/>
        <v>2710834.01345677</v>
      </c>
      <c r="AG69" s="1">
        <f>SUM(AF58:AF69)</f>
        <v>33812887.0693043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20.2408345748387</v>
      </c>
      <c r="E70" s="20">
        <f t="shared" si="55"/>
        <v>24.6974442263333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20</v>
      </c>
      <c r="E74" s="16"/>
      <c r="F74" s="16"/>
      <c r="G74" s="13">
        <v>1</v>
      </c>
      <c r="H74" s="18">
        <f t="shared" ref="H74:H85" si="57">E75</f>
        <v>20</v>
      </c>
      <c r="I74" s="18">
        <f t="shared" ref="I74:I85" si="58">H74+273.15</f>
        <v>293.15</v>
      </c>
      <c r="J74" s="18">
        <f t="shared" ref="J74:J85" si="59">EXP(($C$16*(I74-$C$14))/($C$17*I74*$C$14))</f>
        <v>0.198330520254678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0.103373833767143</v>
      </c>
      <c r="Q74" s="24">
        <f t="shared" ref="Q74:Q85" si="63">P74*$B$76</f>
        <v>0.0268771967794573</v>
      </c>
      <c r="R74" s="18">
        <f t="shared" ref="R74:R85" si="64">L74*$B$76</f>
        <v>0.1355172</v>
      </c>
      <c r="S74" s="25">
        <f t="shared" ref="S74:S85" si="65">Q74/R74</f>
        <v>0.198330520254678</v>
      </c>
      <c r="T74" s="3">
        <v>0.01</v>
      </c>
      <c r="U74" s="26">
        <f t="shared" ref="U74:U85" si="66">S74*T74</f>
        <v>0.00198330520254678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0.0119333052025468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17.686507593871</v>
      </c>
      <c r="E75" s="20">
        <f t="shared" ref="E75:E86" si="74">D74</f>
        <v>20</v>
      </c>
      <c r="F75" s="16" t="s">
        <v>73</v>
      </c>
      <c r="G75" s="13">
        <v>2</v>
      </c>
      <c r="H75" s="18">
        <f t="shared" si="57"/>
        <v>17.686507593871</v>
      </c>
      <c r="I75" s="18">
        <f t="shared" si="58"/>
        <v>290.836507593871</v>
      </c>
      <c r="J75" s="18">
        <f t="shared" si="59"/>
        <v>0.152281001035968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0.939066166232857</v>
      </c>
      <c r="P75" s="18">
        <f t="shared" si="62"/>
        <v>0.143001935832948</v>
      </c>
      <c r="Q75" s="24">
        <f t="shared" si="63"/>
        <v>0.0371805033165665</v>
      </c>
      <c r="R75" s="18">
        <f t="shared" si="64"/>
        <v>0.1355172</v>
      </c>
      <c r="S75" s="25">
        <f t="shared" si="65"/>
        <v>0.274360031911569</v>
      </c>
      <c r="T75" s="3">
        <v>0.01</v>
      </c>
      <c r="U75" s="26">
        <f t="shared" si="66"/>
        <v>0.00274360031911569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0.005</v>
      </c>
      <c r="AF75" s="3">
        <v>0.49</v>
      </c>
      <c r="AG75" s="26">
        <f t="shared" si="67"/>
        <v>0.00245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0.015</v>
      </c>
      <c r="AR75" s="3">
        <v>0.5</v>
      </c>
      <c r="AS75" s="3">
        <f t="shared" si="68"/>
        <v>0.0075</v>
      </c>
      <c r="AT75" s="2">
        <f t="shared" si="69"/>
        <v>0.0126936003191157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20.1998578903571</v>
      </c>
      <c r="E76" s="20">
        <f t="shared" si="74"/>
        <v>17.686507593871</v>
      </c>
      <c r="F76" s="16" t="s">
        <v>73</v>
      </c>
      <c r="G76" s="13">
        <v>3</v>
      </c>
      <c r="H76" s="18">
        <f t="shared" si="57"/>
        <v>20.1998578903571</v>
      </c>
      <c r="I76" s="18">
        <f t="shared" si="58"/>
        <v>293.349857890357</v>
      </c>
      <c r="J76" s="18">
        <f t="shared" si="59"/>
        <v>0.202869663397967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1.31728423039991</v>
      </c>
      <c r="P76" s="18">
        <f t="shared" si="62"/>
        <v>0.267237008420679</v>
      </c>
      <c r="Q76" s="24">
        <f t="shared" si="63"/>
        <v>0.0694816221893767</v>
      </c>
      <c r="R76" s="18">
        <f t="shared" si="64"/>
        <v>0.1355172</v>
      </c>
      <c r="S76" s="25">
        <f t="shared" si="65"/>
        <v>0.512714416984535</v>
      </c>
      <c r="T76" s="3">
        <v>0.01</v>
      </c>
      <c r="U76" s="26">
        <f t="shared" si="66"/>
        <v>0.00512714416984535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0.005</v>
      </c>
      <c r="AF76" s="3">
        <v>0.49</v>
      </c>
      <c r="AG76" s="26">
        <f t="shared" si="67"/>
        <v>0.00245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0.015</v>
      </c>
      <c r="AR76" s="3">
        <v>0.5</v>
      </c>
      <c r="AS76" s="3">
        <f t="shared" si="68"/>
        <v>0.0075</v>
      </c>
      <c r="AT76" s="2">
        <f t="shared" si="69"/>
        <v>0.0150771441698454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9">
        <v>23.4218934787097</v>
      </c>
      <c r="E77" s="20">
        <f t="shared" si="74"/>
        <v>20.1998578903571</v>
      </c>
      <c r="F77" s="16" t="s">
        <v>73</v>
      </c>
      <c r="G77" s="13">
        <v>4</v>
      </c>
      <c r="H77" s="18">
        <f t="shared" si="57"/>
        <v>23.4218934787097</v>
      </c>
      <c r="I77" s="18">
        <f t="shared" si="58"/>
        <v>296.57189347871</v>
      </c>
      <c r="J77" s="18">
        <f t="shared" si="59"/>
        <v>0.290954663520623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1.57126722197923</v>
      </c>
      <c r="P77" s="18">
        <f t="shared" si="62"/>
        <v>0.457167525871951</v>
      </c>
      <c r="Q77" s="24">
        <f t="shared" si="63"/>
        <v>0.118863556726707</v>
      </c>
      <c r="R77" s="18">
        <f t="shared" si="64"/>
        <v>0.1355172</v>
      </c>
      <c r="S77" s="25">
        <f t="shared" si="65"/>
        <v>0.877110482851676</v>
      </c>
      <c r="T77" s="3">
        <v>0.01</v>
      </c>
      <c r="U77" s="26">
        <f t="shared" si="66"/>
        <v>0.00877110482851676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0.005</v>
      </c>
      <c r="AF77" s="3">
        <v>0.49</v>
      </c>
      <c r="AG77" s="26">
        <f t="shared" si="67"/>
        <v>0.00245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0.0187211048285168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9">
        <v>24.739606387</v>
      </c>
      <c r="E78" s="20">
        <f t="shared" si="74"/>
        <v>23.4218934787097</v>
      </c>
      <c r="F78" s="16" t="s">
        <v>73</v>
      </c>
      <c r="G78" s="13">
        <v>5</v>
      </c>
      <c r="H78" s="18">
        <f t="shared" si="57"/>
        <v>24.739606387</v>
      </c>
      <c r="I78" s="18">
        <f t="shared" si="58"/>
        <v>297.889606387</v>
      </c>
      <c r="J78" s="18">
        <f t="shared" si="59"/>
        <v>0.336431899515798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1.05839471130191</v>
      </c>
      <c r="O78" s="18">
        <f t="shared" si="75"/>
        <v>0.576924984805364</v>
      </c>
      <c r="P78" s="18">
        <f t="shared" si="62"/>
        <v>0.194095968516191</v>
      </c>
      <c r="Q78" s="24">
        <f t="shared" si="63"/>
        <v>0.0504649518142098</v>
      </c>
      <c r="R78" s="18">
        <f t="shared" si="64"/>
        <v>0.1355172</v>
      </c>
      <c r="S78" s="25">
        <f t="shared" si="65"/>
        <v>0.372387798849222</v>
      </c>
      <c r="T78" s="3">
        <v>0.01</v>
      </c>
      <c r="U78" s="26">
        <f t="shared" si="66"/>
        <v>0.00372387798849222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0.0136738779884922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9">
        <v>28.7231584967742</v>
      </c>
      <c r="E79" s="20">
        <f t="shared" si="74"/>
        <v>24.739606387</v>
      </c>
      <c r="F79" s="16" t="s">
        <v>75</v>
      </c>
      <c r="G79" s="13">
        <v>6</v>
      </c>
      <c r="H79" s="18">
        <f t="shared" si="57"/>
        <v>28.7231584967742</v>
      </c>
      <c r="I79" s="18">
        <f t="shared" si="58"/>
        <v>301.873158496774</v>
      </c>
      <c r="J79" s="18">
        <f t="shared" si="59"/>
        <v>0.517869108665605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0.904049016289172</v>
      </c>
      <c r="P79" s="18">
        <f t="shared" si="62"/>
        <v>0.468179058255691</v>
      </c>
      <c r="Q79" s="24">
        <f t="shared" si="63"/>
        <v>0.12172655514648</v>
      </c>
      <c r="R79" s="18">
        <f t="shared" si="64"/>
        <v>0.1355172</v>
      </c>
      <c r="S79" s="25">
        <f t="shared" si="65"/>
        <v>0.898236940746116</v>
      </c>
      <c r="T79" s="3">
        <v>0.01</v>
      </c>
      <c r="U79" s="26">
        <f t="shared" si="66"/>
        <v>0.00898236940746116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0.01</v>
      </c>
      <c r="AF79" s="3">
        <v>0.49</v>
      </c>
      <c r="AG79" s="26">
        <f t="shared" si="67"/>
        <v>0.0049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0.02</v>
      </c>
      <c r="AR79" s="3">
        <v>0.5</v>
      </c>
      <c r="AS79" s="3">
        <f t="shared" si="68"/>
        <v>0.01</v>
      </c>
      <c r="AT79" s="2">
        <f t="shared" si="69"/>
        <v>0.0238823694074612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9">
        <v>28.940493577</v>
      </c>
      <c r="E80" s="20">
        <f t="shared" si="74"/>
        <v>28.7231584967742</v>
      </c>
      <c r="F80" s="16" t="s">
        <v>73</v>
      </c>
      <c r="G80" s="13">
        <v>7</v>
      </c>
      <c r="H80" s="18">
        <f t="shared" si="57"/>
        <v>28.940493577</v>
      </c>
      <c r="I80" s="18">
        <f t="shared" si="58"/>
        <v>302.090493577</v>
      </c>
      <c r="J80" s="18">
        <f t="shared" si="59"/>
        <v>0.530026844953356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0.957089958033482</v>
      </c>
      <c r="P80" s="18">
        <f t="shared" si="62"/>
        <v>0.507283370793026</v>
      </c>
      <c r="Q80" s="24">
        <f t="shared" si="63"/>
        <v>0.131893676406187</v>
      </c>
      <c r="R80" s="18">
        <f t="shared" si="64"/>
        <v>0.1355172</v>
      </c>
      <c r="S80" s="25">
        <f t="shared" si="65"/>
        <v>0.973261522568255</v>
      </c>
      <c r="T80" s="3">
        <v>0.01</v>
      </c>
      <c r="U80" s="26">
        <f t="shared" si="66"/>
        <v>0.00973261522568255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0.0246326152256826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9">
        <v>27.5105522506452</v>
      </c>
      <c r="E81" s="20">
        <f t="shared" si="74"/>
        <v>28.940493577</v>
      </c>
      <c r="F81" s="16" t="s">
        <v>73</v>
      </c>
      <c r="G81" s="13">
        <v>8</v>
      </c>
      <c r="H81" s="18">
        <f t="shared" si="57"/>
        <v>27.5105522506452</v>
      </c>
      <c r="I81" s="18">
        <f t="shared" si="58"/>
        <v>300.660552250645</v>
      </c>
      <c r="J81" s="18">
        <f t="shared" si="59"/>
        <v>0.454698839877221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0.971026587240456</v>
      </c>
      <c r="P81" s="18">
        <f t="shared" si="62"/>
        <v>0.441524662708172</v>
      </c>
      <c r="Q81" s="24">
        <f t="shared" si="63"/>
        <v>0.114796412304125</v>
      </c>
      <c r="R81" s="18">
        <f t="shared" si="64"/>
        <v>0.1355172</v>
      </c>
      <c r="S81" s="25">
        <f t="shared" si="65"/>
        <v>0.847098466498163</v>
      </c>
      <c r="T81" s="3">
        <v>0.01</v>
      </c>
      <c r="U81" s="26">
        <f t="shared" si="66"/>
        <v>0.00847098466498163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0.0233709846649816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9">
        <v>28.1461191180645</v>
      </c>
      <c r="E82" s="20">
        <f t="shared" si="74"/>
        <v>27.5105522506452</v>
      </c>
      <c r="F82" s="16" t="s">
        <v>73</v>
      </c>
      <c r="G82" s="13">
        <v>9</v>
      </c>
      <c r="H82" s="18">
        <f t="shared" si="57"/>
        <v>28.1461191180645</v>
      </c>
      <c r="I82" s="18">
        <f t="shared" si="58"/>
        <v>301.296119118064</v>
      </c>
      <c r="J82" s="18">
        <f t="shared" si="59"/>
        <v>0.486846503849473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1.05072192453228</v>
      </c>
      <c r="P82" s="18">
        <f t="shared" si="62"/>
        <v>0.511540295476532</v>
      </c>
      <c r="Q82" s="24">
        <f t="shared" si="63"/>
        <v>0.133000476823898</v>
      </c>
      <c r="R82" s="18">
        <f t="shared" si="64"/>
        <v>0.1355172</v>
      </c>
      <c r="S82" s="25">
        <f t="shared" si="65"/>
        <v>0.981428754607521</v>
      </c>
      <c r="T82" s="3">
        <v>0.01</v>
      </c>
      <c r="U82" s="26">
        <f t="shared" si="66"/>
        <v>0.00981428754607521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0.0247142875460752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9">
        <v>27.4289808146667</v>
      </c>
      <c r="E83" s="20">
        <f t="shared" si="74"/>
        <v>28.1461191180645</v>
      </c>
      <c r="F83" s="16" t="s">
        <v>73</v>
      </c>
      <c r="G83" s="13">
        <v>10</v>
      </c>
      <c r="H83" s="18">
        <f t="shared" si="57"/>
        <v>27.4289808146667</v>
      </c>
      <c r="I83" s="18">
        <f t="shared" si="58"/>
        <v>300.578980814667</v>
      </c>
      <c r="J83" s="18">
        <f t="shared" si="59"/>
        <v>0.450720190745893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1.06040162905575</v>
      </c>
      <c r="P83" s="18">
        <f t="shared" si="62"/>
        <v>0.477944424515264</v>
      </c>
      <c r="Q83" s="24">
        <f t="shared" si="63"/>
        <v>0.124265550373969</v>
      </c>
      <c r="R83" s="18">
        <f t="shared" si="64"/>
        <v>0.1355172</v>
      </c>
      <c r="S83" s="25">
        <f t="shared" si="65"/>
        <v>0.916972534659575</v>
      </c>
      <c r="T83" s="3">
        <v>0.01</v>
      </c>
      <c r="U83" s="26">
        <f t="shared" si="66"/>
        <v>0.00916972534659575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0.01</v>
      </c>
      <c r="AF83" s="3">
        <v>0.49</v>
      </c>
      <c r="AG83" s="26">
        <f t="shared" si="67"/>
        <v>0.0049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0.02</v>
      </c>
      <c r="AR83" s="3">
        <v>0.5</v>
      </c>
      <c r="AS83" s="3">
        <f t="shared" si="68"/>
        <v>0.01</v>
      </c>
      <c r="AT83" s="2">
        <f t="shared" si="69"/>
        <v>0.0240697253465958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9">
        <v>25.1091531777419</v>
      </c>
      <c r="E84" s="20">
        <f t="shared" si="74"/>
        <v>27.4289808146667</v>
      </c>
      <c r="F84" s="16" t="s">
        <v>73</v>
      </c>
      <c r="G84" s="13">
        <v>11</v>
      </c>
      <c r="H84" s="18">
        <f t="shared" si="57"/>
        <v>25.1091531777419</v>
      </c>
      <c r="I84" s="18">
        <f t="shared" si="58"/>
        <v>298.259153177742</v>
      </c>
      <c r="J84" s="18">
        <f t="shared" si="59"/>
        <v>0.350336451303519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0.553334344313463</v>
      </c>
      <c r="O84" s="18">
        <f t="shared" si="75"/>
        <v>0.550342860227024</v>
      </c>
      <c r="P84" s="18">
        <f t="shared" si="62"/>
        <v>0.192805164652164</v>
      </c>
      <c r="Q84" s="24">
        <f t="shared" si="63"/>
        <v>0.0501293428095627</v>
      </c>
      <c r="R84" s="18">
        <f t="shared" si="64"/>
        <v>0.1355172</v>
      </c>
      <c r="S84" s="25">
        <f t="shared" si="65"/>
        <v>0.369911293987499</v>
      </c>
      <c r="T84" s="3">
        <v>0.01</v>
      </c>
      <c r="U84" s="26">
        <f t="shared" si="66"/>
        <v>0.00369911293987499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0.01</v>
      </c>
      <c r="AF84" s="3">
        <v>0.49</v>
      </c>
      <c r="AG84" s="26">
        <f t="shared" si="67"/>
        <v>0.0049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0.02</v>
      </c>
      <c r="AR84" s="3">
        <v>0.5</v>
      </c>
      <c r="AS84" s="3">
        <f t="shared" si="68"/>
        <v>0.01</v>
      </c>
      <c r="AT84" s="2">
        <f t="shared" si="69"/>
        <v>0.018599112939875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9">
        <v>24.6974442263333</v>
      </c>
      <c r="E85" s="20">
        <f t="shared" si="74"/>
        <v>25.1091531777419</v>
      </c>
      <c r="F85" s="16" t="s">
        <v>75</v>
      </c>
      <c r="G85" s="13">
        <v>12</v>
      </c>
      <c r="H85" s="18">
        <f t="shared" si="57"/>
        <v>24.6974442263333</v>
      </c>
      <c r="I85" s="18">
        <f t="shared" si="58"/>
        <v>297.847444226333</v>
      </c>
      <c r="J85" s="18">
        <f t="shared" si="59"/>
        <v>0.334878860976277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0.87875769557486</v>
      </c>
      <c r="P85" s="18">
        <f t="shared" si="62"/>
        <v>0.294277376168247</v>
      </c>
      <c r="Q85" s="24">
        <f t="shared" si="63"/>
        <v>0.0765121178037443</v>
      </c>
      <c r="R85" s="18">
        <f t="shared" si="64"/>
        <v>0.1355172</v>
      </c>
      <c r="S85" s="25">
        <f t="shared" si="65"/>
        <v>0.564593408096863</v>
      </c>
      <c r="T85" s="3">
        <v>0.01</v>
      </c>
      <c r="U85" s="26">
        <f t="shared" si="66"/>
        <v>0.00564593408096863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0.015</v>
      </c>
      <c r="AR85" s="3">
        <v>0.5</v>
      </c>
      <c r="AS85" s="3">
        <f t="shared" si="68"/>
        <v>0.0075</v>
      </c>
      <c r="AT85" s="2">
        <f t="shared" si="69"/>
        <v>0.0155959340809686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9">
        <v>20.2408345748387</v>
      </c>
      <c r="E86" s="20">
        <f t="shared" si="74"/>
        <v>24.6974442263333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20</v>
      </c>
      <c r="E90" s="16"/>
      <c r="F90" s="16"/>
      <c r="G90" s="13">
        <v>1</v>
      </c>
      <c r="H90" s="18">
        <f t="shared" ref="H90:H101" si="76">E91</f>
        <v>20</v>
      </c>
      <c r="I90" s="18">
        <f t="shared" ref="I90:I101" si="77">H90+273.15</f>
        <v>293.15</v>
      </c>
      <c r="J90" s="18">
        <f t="shared" ref="J90:J101" si="78">EXP(($C$16*(I90-$C$14))/($C$17*I90*$C$14))</f>
        <v>0.198330520254678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0.0564646991165068</v>
      </c>
      <c r="Q90" s="24">
        <f t="shared" ref="Q90:Q101" si="82">P90*$B$76</f>
        <v>0.0146808217702918</v>
      </c>
      <c r="R90" s="18">
        <f t="shared" ref="R90:R101" si="83">L90*$B$76</f>
        <v>0.074022</v>
      </c>
      <c r="S90" s="25">
        <f t="shared" ref="S90:S101" si="84">Q90/R90</f>
        <v>0.198330520254678</v>
      </c>
      <c r="T90" s="3">
        <v>0.01</v>
      </c>
      <c r="U90" s="26">
        <f t="shared" ref="U90:U101" si="85">S90*T90</f>
        <v>0.00198330520254678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0.0119333052025468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17.686507593871</v>
      </c>
      <c r="E91" s="20">
        <f t="shared" ref="E91:E102" si="95">D90</f>
        <v>20</v>
      </c>
      <c r="F91" s="16" t="s">
        <v>73</v>
      </c>
      <c r="G91" s="13">
        <v>2</v>
      </c>
      <c r="H91" s="18">
        <f t="shared" si="76"/>
        <v>17.686507593871</v>
      </c>
      <c r="I91" s="18">
        <f t="shared" si="77"/>
        <v>290.836507593871</v>
      </c>
      <c r="J91" s="18">
        <f t="shared" si="78"/>
        <v>0.152281001035968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0.512935300883493</v>
      </c>
      <c r="P91" s="18">
        <f t="shared" si="81"/>
        <v>0.0781103010852238</v>
      </c>
      <c r="Q91" s="24">
        <f t="shared" si="82"/>
        <v>0.0203086782821582</v>
      </c>
      <c r="R91" s="18">
        <f t="shared" si="83"/>
        <v>0.074022</v>
      </c>
      <c r="S91" s="25">
        <f t="shared" si="84"/>
        <v>0.274360031911569</v>
      </c>
      <c r="T91" s="3">
        <v>0.01</v>
      </c>
      <c r="U91" s="26">
        <f t="shared" si="85"/>
        <v>0.00274360031911569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0.005</v>
      </c>
      <c r="AF91" s="3">
        <v>0.49</v>
      </c>
      <c r="AG91" s="26">
        <f t="shared" si="86"/>
        <v>0.00245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0.015</v>
      </c>
      <c r="AR91" s="3">
        <v>0.5</v>
      </c>
      <c r="AS91" s="3">
        <f t="shared" si="87"/>
        <v>0.0075</v>
      </c>
      <c r="AT91" s="2">
        <f t="shared" si="88"/>
        <v>0.0126936003191157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20.1998578903571</v>
      </c>
      <c r="E92" s="20">
        <f t="shared" si="95"/>
        <v>17.686507593871</v>
      </c>
      <c r="F92" s="16" t="s">
        <v>73</v>
      </c>
      <c r="G92" s="13">
        <v>3</v>
      </c>
      <c r="H92" s="18">
        <f t="shared" si="76"/>
        <v>20.1998578903571</v>
      </c>
      <c r="I92" s="18">
        <f t="shared" si="77"/>
        <v>293.349857890357</v>
      </c>
      <c r="J92" s="18">
        <f t="shared" si="78"/>
        <v>0.202869663397967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0.719524999798269</v>
      </c>
      <c r="P92" s="18">
        <f t="shared" si="81"/>
        <v>0.145969794515497</v>
      </c>
      <c r="Q92" s="24">
        <f t="shared" si="82"/>
        <v>0.0379521465740293</v>
      </c>
      <c r="R92" s="18">
        <f t="shared" si="83"/>
        <v>0.074022</v>
      </c>
      <c r="S92" s="25">
        <f t="shared" si="84"/>
        <v>0.512714416984535</v>
      </c>
      <c r="T92" s="3">
        <v>0.01</v>
      </c>
      <c r="U92" s="26">
        <f t="shared" si="85"/>
        <v>0.00512714416984535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0.005</v>
      </c>
      <c r="AF92" s="3">
        <v>0.49</v>
      </c>
      <c r="AG92" s="26">
        <f t="shared" si="86"/>
        <v>0.00245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0.015</v>
      </c>
      <c r="AR92" s="3">
        <v>0.5</v>
      </c>
      <c r="AS92" s="3">
        <f t="shared" si="87"/>
        <v>0.0075</v>
      </c>
      <c r="AT92" s="2">
        <f t="shared" si="88"/>
        <v>0.0150771441698454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23.4218934787097</v>
      </c>
      <c r="E93" s="20">
        <f t="shared" si="95"/>
        <v>20.1998578903571</v>
      </c>
      <c r="F93" s="16" t="s">
        <v>73</v>
      </c>
      <c r="G93" s="13">
        <v>4</v>
      </c>
      <c r="H93" s="18">
        <f t="shared" si="76"/>
        <v>23.4218934787097</v>
      </c>
      <c r="I93" s="18">
        <f t="shared" si="77"/>
        <v>296.57189347871</v>
      </c>
      <c r="J93" s="18">
        <f t="shared" si="78"/>
        <v>0.290954663520623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0.858255205282772</v>
      </c>
      <c r="P93" s="18">
        <f t="shared" si="81"/>
        <v>0.249713354467872</v>
      </c>
      <c r="Q93" s="24">
        <f t="shared" si="82"/>
        <v>0.0649254721616468</v>
      </c>
      <c r="R93" s="18">
        <f t="shared" si="83"/>
        <v>0.074022</v>
      </c>
      <c r="S93" s="25">
        <f t="shared" si="84"/>
        <v>0.877110482851676</v>
      </c>
      <c r="T93" s="3">
        <v>0.01</v>
      </c>
      <c r="U93" s="26">
        <f t="shared" si="85"/>
        <v>0.00877110482851676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0.0187211048285168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24.739606387</v>
      </c>
      <c r="E94" s="20">
        <f t="shared" si="95"/>
        <v>23.4218934787097</v>
      </c>
      <c r="F94" s="16" t="s">
        <v>73</v>
      </c>
      <c r="G94" s="13">
        <v>5</v>
      </c>
      <c r="H94" s="18">
        <f t="shared" si="76"/>
        <v>24.739606387</v>
      </c>
      <c r="I94" s="18">
        <f t="shared" si="77"/>
        <v>297.889606387</v>
      </c>
      <c r="J94" s="18">
        <f t="shared" si="78"/>
        <v>0.336431899515798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0.578114758274155</v>
      </c>
      <c r="O94" s="18">
        <f t="shared" si="96"/>
        <v>0.315127092540745</v>
      </c>
      <c r="P94" s="18">
        <f t="shared" si="81"/>
        <v>0.106018806332373</v>
      </c>
      <c r="Q94" s="24">
        <f t="shared" si="82"/>
        <v>0.0275648896464171</v>
      </c>
      <c r="R94" s="18">
        <f t="shared" si="83"/>
        <v>0.074022</v>
      </c>
      <c r="S94" s="25">
        <f t="shared" si="84"/>
        <v>0.372387798849222</v>
      </c>
      <c r="T94" s="3">
        <v>0.01</v>
      </c>
      <c r="U94" s="26">
        <f t="shared" si="85"/>
        <v>0.00372387798849222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0.0136738779884922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28.7231584967742</v>
      </c>
      <c r="E95" s="20">
        <f t="shared" si="95"/>
        <v>24.739606387</v>
      </c>
      <c r="F95" s="16" t="s">
        <v>75</v>
      </c>
      <c r="G95" s="13">
        <v>6</v>
      </c>
      <c r="H95" s="18">
        <f t="shared" si="76"/>
        <v>28.7231584967742</v>
      </c>
      <c r="I95" s="18">
        <f t="shared" si="77"/>
        <v>301.873158496774</v>
      </c>
      <c r="J95" s="18">
        <f t="shared" si="78"/>
        <v>0.517869108665605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0.493808286208371</v>
      </c>
      <c r="P95" s="18">
        <f t="shared" si="81"/>
        <v>0.255728057030419</v>
      </c>
      <c r="Q95" s="24">
        <f t="shared" si="82"/>
        <v>0.066489294827909</v>
      </c>
      <c r="R95" s="18">
        <f t="shared" si="83"/>
        <v>0.074022</v>
      </c>
      <c r="S95" s="25">
        <f t="shared" si="84"/>
        <v>0.898236940746116</v>
      </c>
      <c r="T95" s="3">
        <v>0.01</v>
      </c>
      <c r="U95" s="26">
        <f t="shared" si="85"/>
        <v>0.00898236940746116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0.01</v>
      </c>
      <c r="AF95" s="3">
        <v>0.49</v>
      </c>
      <c r="AG95" s="26">
        <f t="shared" si="86"/>
        <v>0.0049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0.02</v>
      </c>
      <c r="AR95" s="3">
        <v>0.5</v>
      </c>
      <c r="AS95" s="3">
        <f t="shared" si="87"/>
        <v>0.01</v>
      </c>
      <c r="AT95" s="2">
        <f t="shared" si="88"/>
        <v>0.0238823694074612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28.940493577</v>
      </c>
      <c r="E96" s="20">
        <f t="shared" si="95"/>
        <v>28.7231584967742</v>
      </c>
      <c r="F96" s="16" t="s">
        <v>73</v>
      </c>
      <c r="G96" s="13">
        <v>7</v>
      </c>
      <c r="H96" s="18">
        <f t="shared" si="76"/>
        <v>28.940493577</v>
      </c>
      <c r="I96" s="18">
        <f t="shared" si="77"/>
        <v>302.090493577</v>
      </c>
      <c r="J96" s="18">
        <f t="shared" si="78"/>
        <v>0.530026844953356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0.522780229177952</v>
      </c>
      <c r="P96" s="18">
        <f t="shared" si="81"/>
        <v>0.277087555475182</v>
      </c>
      <c r="Q96" s="24">
        <f t="shared" si="82"/>
        <v>0.0720427644235474</v>
      </c>
      <c r="R96" s="18">
        <f t="shared" si="83"/>
        <v>0.074022</v>
      </c>
      <c r="S96" s="25">
        <f t="shared" si="84"/>
        <v>0.973261522568255</v>
      </c>
      <c r="T96" s="3">
        <v>0.01</v>
      </c>
      <c r="U96" s="26">
        <f t="shared" si="85"/>
        <v>0.00973261522568255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0.0246326152256826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27.5105522506452</v>
      </c>
      <c r="E97" s="20">
        <f t="shared" si="95"/>
        <v>28.940493577</v>
      </c>
      <c r="F97" s="16" t="s">
        <v>73</v>
      </c>
      <c r="G97" s="13">
        <v>8</v>
      </c>
      <c r="H97" s="18">
        <f t="shared" si="76"/>
        <v>27.5105522506452</v>
      </c>
      <c r="I97" s="18">
        <f t="shared" si="77"/>
        <v>300.660552250645</v>
      </c>
      <c r="J97" s="18">
        <f t="shared" si="78"/>
        <v>0.454698839877221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0.53039267370277</v>
      </c>
      <c r="P97" s="18">
        <f t="shared" si="81"/>
        <v>0.241168933412027</v>
      </c>
      <c r="Q97" s="24">
        <f t="shared" si="82"/>
        <v>0.062703922687127</v>
      </c>
      <c r="R97" s="18">
        <f t="shared" si="83"/>
        <v>0.074022</v>
      </c>
      <c r="S97" s="25">
        <f t="shared" si="84"/>
        <v>0.847098466498162</v>
      </c>
      <c r="T97" s="3">
        <v>0.01</v>
      </c>
      <c r="U97" s="26">
        <f t="shared" si="85"/>
        <v>0.00847098466498162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0.0233709846649816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28.1461191180645</v>
      </c>
      <c r="E98" s="20">
        <f t="shared" si="95"/>
        <v>27.5105522506452</v>
      </c>
      <c r="F98" s="16" t="s">
        <v>73</v>
      </c>
      <c r="G98" s="13">
        <v>9</v>
      </c>
      <c r="H98" s="18">
        <f t="shared" si="76"/>
        <v>28.1461191180645</v>
      </c>
      <c r="I98" s="18">
        <f t="shared" si="77"/>
        <v>301.296119118064</v>
      </c>
      <c r="J98" s="18">
        <f t="shared" si="78"/>
        <v>0.486846503849473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0.573923740290743</v>
      </c>
      <c r="P98" s="18">
        <f t="shared" si="81"/>
        <v>0.279412766436761</v>
      </c>
      <c r="Q98" s="24">
        <f t="shared" si="82"/>
        <v>0.0726473192735579</v>
      </c>
      <c r="R98" s="18">
        <f t="shared" si="83"/>
        <v>0.074022</v>
      </c>
      <c r="S98" s="25">
        <f t="shared" si="84"/>
        <v>0.981428754607521</v>
      </c>
      <c r="T98" s="3">
        <v>0.01</v>
      </c>
      <c r="U98" s="26">
        <f t="shared" si="85"/>
        <v>0.00981428754607521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0.0247142875460752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27.4289808146667</v>
      </c>
      <c r="E99" s="20">
        <f t="shared" si="95"/>
        <v>28.1461191180645</v>
      </c>
      <c r="F99" s="16" t="s">
        <v>73</v>
      </c>
      <c r="G99" s="13">
        <v>10</v>
      </c>
      <c r="H99" s="18">
        <f t="shared" si="76"/>
        <v>27.4289808146667</v>
      </c>
      <c r="I99" s="18">
        <f t="shared" si="77"/>
        <v>300.578980814667</v>
      </c>
      <c r="J99" s="18">
        <f t="shared" si="78"/>
        <v>0.450720190745893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0.579210973853982</v>
      </c>
      <c r="P99" s="18">
        <f t="shared" si="81"/>
        <v>0.261062080617581</v>
      </c>
      <c r="Q99" s="24">
        <f t="shared" si="82"/>
        <v>0.0678761409605711</v>
      </c>
      <c r="R99" s="18">
        <f t="shared" si="83"/>
        <v>0.074022</v>
      </c>
      <c r="S99" s="25">
        <f t="shared" si="84"/>
        <v>0.916972534659575</v>
      </c>
      <c r="T99" s="3">
        <v>0.01</v>
      </c>
      <c r="U99" s="26">
        <f t="shared" si="85"/>
        <v>0.00916972534659575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0.01</v>
      </c>
      <c r="AF99" s="3">
        <v>0.49</v>
      </c>
      <c r="AG99" s="26">
        <f t="shared" si="86"/>
        <v>0.0049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0.02</v>
      </c>
      <c r="AR99" s="3">
        <v>0.5</v>
      </c>
      <c r="AS99" s="3">
        <f t="shared" si="87"/>
        <v>0.01</v>
      </c>
      <c r="AT99" s="2">
        <f t="shared" si="88"/>
        <v>0.0240697253465958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25.1091531777419</v>
      </c>
      <c r="E100" s="20">
        <f t="shared" si="95"/>
        <v>27.4289808146667</v>
      </c>
      <c r="F100" s="16" t="s">
        <v>73</v>
      </c>
      <c r="G100" s="13">
        <v>11</v>
      </c>
      <c r="H100" s="18">
        <f t="shared" si="76"/>
        <v>25.1091531777419</v>
      </c>
      <c r="I100" s="18">
        <f t="shared" si="77"/>
        <v>298.259153177742</v>
      </c>
      <c r="J100" s="18">
        <f t="shared" si="78"/>
        <v>0.350336451303519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0.302241448574581</v>
      </c>
      <c r="O100" s="18">
        <f t="shared" si="96"/>
        <v>0.30060744466182</v>
      </c>
      <c r="P100" s="18">
        <f t="shared" si="81"/>
        <v>0.105313745398241</v>
      </c>
      <c r="Q100" s="24">
        <f t="shared" si="82"/>
        <v>0.0273815738035427</v>
      </c>
      <c r="R100" s="18">
        <f t="shared" si="83"/>
        <v>0.074022</v>
      </c>
      <c r="S100" s="25">
        <f t="shared" si="84"/>
        <v>0.369911293987499</v>
      </c>
      <c r="T100" s="3">
        <v>0.01</v>
      </c>
      <c r="U100" s="26">
        <f t="shared" si="85"/>
        <v>0.00369911293987499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0.01</v>
      </c>
      <c r="AF100" s="3">
        <v>0.49</v>
      </c>
      <c r="AG100" s="26">
        <f t="shared" si="86"/>
        <v>0.0049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0.02</v>
      </c>
      <c r="AR100" s="3">
        <v>0.5</v>
      </c>
      <c r="AS100" s="3">
        <f t="shared" si="87"/>
        <v>0.01</v>
      </c>
      <c r="AT100" s="2">
        <f t="shared" si="88"/>
        <v>0.018599112939875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24.6974442263333</v>
      </c>
      <c r="E101" s="20">
        <f t="shared" si="95"/>
        <v>25.1091531777419</v>
      </c>
      <c r="F101" s="16" t="s">
        <v>75</v>
      </c>
      <c r="G101" s="13">
        <v>12</v>
      </c>
      <c r="H101" s="18">
        <f t="shared" si="76"/>
        <v>24.6974442263333</v>
      </c>
      <c r="I101" s="18">
        <f t="shared" si="77"/>
        <v>297.847444226333</v>
      </c>
      <c r="J101" s="18">
        <f t="shared" si="78"/>
        <v>0.334878860976277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0.479993699263579</v>
      </c>
      <c r="P101" s="18">
        <f t="shared" si="81"/>
        <v>0.160739743285177</v>
      </c>
      <c r="Q101" s="24">
        <f t="shared" si="82"/>
        <v>0.041792333254146</v>
      </c>
      <c r="R101" s="18">
        <f t="shared" si="83"/>
        <v>0.074022</v>
      </c>
      <c r="S101" s="25">
        <f t="shared" si="84"/>
        <v>0.564593408096863</v>
      </c>
      <c r="T101" s="3">
        <v>0.01</v>
      </c>
      <c r="U101" s="26">
        <f t="shared" si="85"/>
        <v>0.00564593408096863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0.005</v>
      </c>
      <c r="AF101" s="3">
        <v>0.49</v>
      </c>
      <c r="AG101" s="26">
        <f t="shared" si="86"/>
        <v>0.00245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0.015</v>
      </c>
      <c r="AR101" s="3">
        <v>0.5</v>
      </c>
      <c r="AS101" s="3">
        <f t="shared" si="87"/>
        <v>0.0075</v>
      </c>
      <c r="AT101" s="2">
        <f t="shared" si="88"/>
        <v>0.0155959340809686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20.2408345748387</v>
      </c>
      <c r="E102" s="20">
        <f t="shared" si="95"/>
        <v>24.6974442263333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178.1692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600.874849315069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2482.21898099795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1.74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0.28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0.83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71191307.5962253</v>
      </c>
      <c r="J14" s="14" t="s">
        <v>22</v>
      </c>
      <c r="K14" s="14">
        <f>I14/(10000*1000)</f>
        <v>7.11913075962253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49572434.216773</v>
      </c>
      <c r="J15" s="14" t="s">
        <v>22</v>
      </c>
      <c r="K15" s="14">
        <f>I15/(10000*1000)</f>
        <v>4.9572434216773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7</v>
      </c>
      <c r="E27" s="16"/>
      <c r="F27" s="16"/>
      <c r="G27" s="13">
        <v>1</v>
      </c>
      <c r="H27" s="18">
        <f t="shared" ref="H27:H38" si="0">E28</f>
        <v>7</v>
      </c>
      <c r="I27" s="18">
        <f t="shared" ref="I27:I38" si="1">H27+273.15</f>
        <v>280.15</v>
      </c>
      <c r="J27" s="18">
        <f t="shared" ref="J27:J38" si="2">EXP(($C$16*(I27-$C$14))/($C$17*I27*$C$14))</f>
        <v>0.0424643715341541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0.0462065796625777</v>
      </c>
      <c r="Q27" s="24">
        <f t="shared" ref="Q27:Q38" si="6">P27*$B$29</f>
        <v>0.00554478955950933</v>
      </c>
      <c r="R27" s="18">
        <f t="shared" ref="R27:R38" si="7">L27*$B$29</f>
        <v>0.1305751</v>
      </c>
      <c r="S27" s="25">
        <f t="shared" ref="S27:S38" si="8">Q27/R27</f>
        <v>0.0424643715341541</v>
      </c>
      <c r="T27" s="3">
        <v>0.01</v>
      </c>
      <c r="U27" s="26">
        <f t="shared" ref="U27:U38" si="9">S27*T27</f>
        <v>0.000424643715341541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0.0298746437153415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14.8474333333333</v>
      </c>
      <c r="AU27" s="1">
        <f t="shared" ref="AU27:AU38" si="17">AT27*10000*AS27*0.67*AR27*AQ27</f>
        <v>38805.1430129249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7.04207143909677</v>
      </c>
      <c r="E28" s="20">
        <f t="shared" ref="E28:E39" si="18">D27</f>
        <v>7</v>
      </c>
      <c r="F28" s="16" t="s">
        <v>73</v>
      </c>
      <c r="G28" s="13">
        <v>2</v>
      </c>
      <c r="H28" s="18">
        <f t="shared" si="0"/>
        <v>7.04207143909677</v>
      </c>
      <c r="I28" s="18">
        <f t="shared" si="1"/>
        <v>280.192071439097</v>
      </c>
      <c r="J28" s="18">
        <f t="shared" si="2"/>
        <v>0.0426865567045504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2.13004508700409</v>
      </c>
      <c r="P28" s="18">
        <f t="shared" si="5"/>
        <v>0.090924290389649</v>
      </c>
      <c r="Q28" s="24">
        <f t="shared" si="6"/>
        <v>0.0109109148467579</v>
      </c>
      <c r="R28" s="18">
        <f t="shared" si="7"/>
        <v>0.1305751</v>
      </c>
      <c r="S28" s="25">
        <f t="shared" si="8"/>
        <v>0.083560455605685</v>
      </c>
      <c r="T28" s="3">
        <v>0.01</v>
      </c>
      <c r="U28" s="26">
        <f t="shared" si="9"/>
        <v>0.000835604556056851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0.0227356045560568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14.8474333333333</v>
      </c>
      <c r="AU28" s="1">
        <f t="shared" si="17"/>
        <v>29532.013659799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8.63469472792857</v>
      </c>
      <c r="E29" s="20">
        <f t="shared" si="18"/>
        <v>7.04207143909677</v>
      </c>
      <c r="F29" s="16" t="s">
        <v>73</v>
      </c>
      <c r="G29" s="13">
        <v>3</v>
      </c>
      <c r="H29" s="18">
        <f t="shared" si="0"/>
        <v>8.63469472792857</v>
      </c>
      <c r="I29" s="18">
        <f t="shared" si="1"/>
        <v>281.784694727929</v>
      </c>
      <c r="J29" s="18">
        <f t="shared" si="2"/>
        <v>0.0519504518993112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3.12724662994777</v>
      </c>
      <c r="P29" s="18">
        <f t="shared" si="5"/>
        <v>0.162461875626385</v>
      </c>
      <c r="Q29" s="24">
        <f t="shared" si="6"/>
        <v>0.0194954250751662</v>
      </c>
      <c r="R29" s="18">
        <f t="shared" si="7"/>
        <v>0.1305751</v>
      </c>
      <c r="S29" s="25">
        <f t="shared" si="8"/>
        <v>0.149304308977486</v>
      </c>
      <c r="T29" s="3">
        <v>0.01</v>
      </c>
      <c r="U29" s="26">
        <f t="shared" si="9"/>
        <v>0.00149304308977486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0.0233930430897749</v>
      </c>
      <c r="AR29" s="29">
        <f t="shared" si="15"/>
        <v>108.812583333333</v>
      </c>
      <c r="AS29" s="1">
        <f t="shared" si="16"/>
        <v>0.12</v>
      </c>
      <c r="AT29" s="2">
        <f t="shared" si="20"/>
        <v>14.8474333333333</v>
      </c>
      <c r="AU29" s="1">
        <f t="shared" si="17"/>
        <v>30385.9818800136</v>
      </c>
    </row>
    <row r="30" s="1" customFormat="1" spans="1:47">
      <c r="A30" s="13"/>
      <c r="B30" s="13"/>
      <c r="C30" s="16">
        <v>3</v>
      </c>
      <c r="D30" s="19">
        <v>13.3756776444839</v>
      </c>
      <c r="E30" s="20">
        <f t="shared" si="18"/>
        <v>8.63469472792857</v>
      </c>
      <c r="F30" s="16" t="s">
        <v>73</v>
      </c>
      <c r="G30" s="13">
        <v>4</v>
      </c>
      <c r="H30" s="18">
        <f t="shared" si="0"/>
        <v>13.3756776444839</v>
      </c>
      <c r="I30" s="18">
        <f t="shared" si="1"/>
        <v>286.525677644484</v>
      </c>
      <c r="J30" s="18">
        <f t="shared" si="2"/>
        <v>0.0920228126585587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4.05291058765472</v>
      </c>
      <c r="P30" s="18">
        <f t="shared" si="5"/>
        <v>0.37296023172964</v>
      </c>
      <c r="Q30" s="24">
        <f t="shared" si="6"/>
        <v>0.0447552278075567</v>
      </c>
      <c r="R30" s="18">
        <f t="shared" si="7"/>
        <v>0.1305751</v>
      </c>
      <c r="S30" s="25">
        <f t="shared" si="8"/>
        <v>0.342754689121867</v>
      </c>
      <c r="T30" s="3">
        <v>0.01</v>
      </c>
      <c r="U30" s="26">
        <f t="shared" si="9"/>
        <v>0.00342754689121867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0.0253275468912187</v>
      </c>
      <c r="AR30" s="29">
        <f t="shared" si="15"/>
        <v>108.812583333333</v>
      </c>
      <c r="AS30" s="1">
        <f t="shared" si="16"/>
        <v>0.12</v>
      </c>
      <c r="AT30" s="2">
        <f t="shared" si="20"/>
        <v>14.8474333333333</v>
      </c>
      <c r="AU30" s="1">
        <f t="shared" si="17"/>
        <v>32898.7715684651</v>
      </c>
    </row>
    <row r="31" s="1" customFormat="1" spans="1:47">
      <c r="A31" s="13"/>
      <c r="B31" s="13"/>
      <c r="C31" s="16">
        <v>4</v>
      </c>
      <c r="D31" s="19">
        <v>17.6127077279333</v>
      </c>
      <c r="E31" s="20">
        <f t="shared" si="18"/>
        <v>13.3756776444839</v>
      </c>
      <c r="F31" s="16" t="s">
        <v>73</v>
      </c>
      <c r="G31" s="13">
        <v>5</v>
      </c>
      <c r="H31" s="18">
        <f t="shared" si="0"/>
        <v>17.6127077279333</v>
      </c>
      <c r="I31" s="18">
        <f t="shared" si="1"/>
        <v>290.762707727933</v>
      </c>
      <c r="J31" s="18">
        <f t="shared" si="2"/>
        <v>0.150992497648667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3.49595283812883</v>
      </c>
      <c r="O31" s="18">
        <f t="shared" si="19"/>
        <v>1.27212335112959</v>
      </c>
      <c r="P31" s="18">
        <f t="shared" si="5"/>
        <v>0.192081082104249</v>
      </c>
      <c r="Q31" s="24">
        <f t="shared" si="6"/>
        <v>0.0230497298525098</v>
      </c>
      <c r="R31" s="18">
        <f t="shared" si="7"/>
        <v>0.1305751</v>
      </c>
      <c r="S31" s="25">
        <f t="shared" si="8"/>
        <v>0.176524696151945</v>
      </c>
      <c r="T31" s="3">
        <v>0.01</v>
      </c>
      <c r="U31" s="26">
        <f t="shared" si="9"/>
        <v>0.00176524696151945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0.0312152469615194</v>
      </c>
      <c r="AR31" s="29">
        <f t="shared" si="15"/>
        <v>108.812583333333</v>
      </c>
      <c r="AS31" s="1">
        <f t="shared" si="16"/>
        <v>0.12</v>
      </c>
      <c r="AT31" s="2">
        <f t="shared" si="20"/>
        <v>14.8474333333333</v>
      </c>
      <c r="AU31" s="1">
        <f t="shared" si="17"/>
        <v>40546.4960207538</v>
      </c>
    </row>
    <row r="32" s="1" customFormat="1" spans="1:47">
      <c r="A32" s="13"/>
      <c r="B32" s="13"/>
      <c r="C32" s="16">
        <v>5</v>
      </c>
      <c r="D32" s="19">
        <v>20.5637158212903</v>
      </c>
      <c r="E32" s="20">
        <f t="shared" si="18"/>
        <v>17.6127077279333</v>
      </c>
      <c r="F32" s="16" t="s">
        <v>75</v>
      </c>
      <c r="G32" s="13">
        <v>6</v>
      </c>
      <c r="H32" s="18">
        <f t="shared" si="0"/>
        <v>20.5637158212903</v>
      </c>
      <c r="I32" s="18">
        <f t="shared" si="1"/>
        <v>293.71371582129</v>
      </c>
      <c r="J32" s="18">
        <f t="shared" si="2"/>
        <v>0.211385238373323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2.16816810235867</v>
      </c>
      <c r="P32" s="18">
        <f t="shared" si="5"/>
        <v>0.458318731150523</v>
      </c>
      <c r="Q32" s="24">
        <f t="shared" si="6"/>
        <v>0.0549982477380628</v>
      </c>
      <c r="R32" s="18">
        <f t="shared" si="7"/>
        <v>0.1305751</v>
      </c>
      <c r="S32" s="25">
        <f t="shared" si="8"/>
        <v>0.421200119609809</v>
      </c>
      <c r="T32" s="3">
        <v>0.01</v>
      </c>
      <c r="U32" s="26">
        <f t="shared" si="9"/>
        <v>0.00421200119609809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0.0336620011960981</v>
      </c>
      <c r="AR32" s="29">
        <f t="shared" si="15"/>
        <v>108.812583333333</v>
      </c>
      <c r="AS32" s="1">
        <f t="shared" si="16"/>
        <v>0.12</v>
      </c>
      <c r="AT32" s="2">
        <f t="shared" si="20"/>
        <v>14.8474333333333</v>
      </c>
      <c r="AU32" s="1">
        <f t="shared" si="17"/>
        <v>43724.6643997643</v>
      </c>
    </row>
    <row r="33" s="1" customFormat="1" spans="1:47">
      <c r="A33" s="13"/>
      <c r="B33" s="13"/>
      <c r="C33" s="16">
        <v>6</v>
      </c>
      <c r="D33" s="19">
        <v>23.442574601</v>
      </c>
      <c r="E33" s="20">
        <f t="shared" si="18"/>
        <v>20.5637158212903</v>
      </c>
      <c r="F33" s="16" t="s">
        <v>73</v>
      </c>
      <c r="G33" s="13">
        <v>7</v>
      </c>
      <c r="H33" s="18">
        <f t="shared" si="0"/>
        <v>23.442574601</v>
      </c>
      <c r="I33" s="18">
        <f t="shared" si="1"/>
        <v>296.592574601</v>
      </c>
      <c r="J33" s="18">
        <f t="shared" si="2"/>
        <v>0.291621504272248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2.79797520454148</v>
      </c>
      <c r="P33" s="18">
        <f t="shared" si="5"/>
        <v>0.815949738064838</v>
      </c>
      <c r="Q33" s="24">
        <f t="shared" si="6"/>
        <v>0.0979139685677805</v>
      </c>
      <c r="R33" s="18">
        <f t="shared" si="7"/>
        <v>0.1305751</v>
      </c>
      <c r="S33" s="25">
        <f t="shared" si="8"/>
        <v>0.749867077013769</v>
      </c>
      <c r="T33" s="3">
        <v>0.01</v>
      </c>
      <c r="U33" s="26">
        <f t="shared" si="9"/>
        <v>0.00749867077013769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0.0369486707701377</v>
      </c>
      <c r="AR33" s="29">
        <f t="shared" si="15"/>
        <v>108.812583333333</v>
      </c>
      <c r="AS33" s="1">
        <f t="shared" si="16"/>
        <v>0.12</v>
      </c>
      <c r="AT33" s="2">
        <f t="shared" si="20"/>
        <v>14.8474333333333</v>
      </c>
      <c r="AU33" s="1">
        <f t="shared" si="17"/>
        <v>47993.8260363712</v>
      </c>
    </row>
    <row r="34" s="1" customFormat="1" spans="1:47">
      <c r="A34" s="13"/>
      <c r="B34" s="13"/>
      <c r="C34" s="16">
        <v>7</v>
      </c>
      <c r="D34" s="19">
        <v>25.3766289654839</v>
      </c>
      <c r="E34" s="20">
        <f t="shared" si="18"/>
        <v>23.442574601</v>
      </c>
      <c r="F34" s="16" t="s">
        <v>73</v>
      </c>
      <c r="G34" s="13">
        <v>8</v>
      </c>
      <c r="H34" s="18">
        <f t="shared" si="0"/>
        <v>25.3766289654839</v>
      </c>
      <c r="I34" s="18">
        <f t="shared" si="1"/>
        <v>298.526628965484</v>
      </c>
      <c r="J34" s="18">
        <f t="shared" si="2"/>
        <v>0.360735071377856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3.07015129980998</v>
      </c>
      <c r="P34" s="18">
        <f t="shared" si="5"/>
        <v>1.10751124827777</v>
      </c>
      <c r="Q34" s="24">
        <f t="shared" si="6"/>
        <v>0.132901349793332</v>
      </c>
      <c r="R34" s="18">
        <f t="shared" si="7"/>
        <v>0.1305751</v>
      </c>
      <c r="S34" s="25">
        <f t="shared" si="8"/>
        <v>1.01781541651764</v>
      </c>
      <c r="T34" s="3">
        <v>0.01</v>
      </c>
      <c r="U34" s="26">
        <f t="shared" si="9"/>
        <v>0.0101781541651764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0.0450781541651764</v>
      </c>
      <c r="AR34" s="29">
        <f t="shared" si="15"/>
        <v>108.812583333333</v>
      </c>
      <c r="AS34" s="1">
        <f t="shared" si="16"/>
        <v>0.12</v>
      </c>
      <c r="AT34" s="2">
        <f t="shared" si="20"/>
        <v>14.8474333333333</v>
      </c>
      <c r="AU34" s="1">
        <f t="shared" si="17"/>
        <v>58553.4755094015</v>
      </c>
    </row>
    <row r="35" s="1" customFormat="1" spans="1:47">
      <c r="A35" s="13"/>
      <c r="B35" s="13"/>
      <c r="C35" s="16">
        <v>8</v>
      </c>
      <c r="D35" s="19">
        <v>24.8368024606452</v>
      </c>
      <c r="E35" s="20">
        <f t="shared" si="18"/>
        <v>25.3766289654839</v>
      </c>
      <c r="F35" s="16" t="s">
        <v>73</v>
      </c>
      <c r="G35" s="13">
        <v>9</v>
      </c>
      <c r="H35" s="18">
        <f t="shared" si="0"/>
        <v>24.8368024606452</v>
      </c>
      <c r="I35" s="18">
        <f t="shared" si="1"/>
        <v>297.986802460645</v>
      </c>
      <c r="J35" s="18">
        <f t="shared" si="2"/>
        <v>0.340037905242124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3.05076588486554</v>
      </c>
      <c r="P35" s="18">
        <f t="shared" si="5"/>
        <v>1.03737604087381</v>
      </c>
      <c r="Q35" s="24">
        <f t="shared" si="6"/>
        <v>0.124485124904858</v>
      </c>
      <c r="R35" s="18">
        <f t="shared" si="7"/>
        <v>0.1305751</v>
      </c>
      <c r="S35" s="25">
        <f t="shared" si="8"/>
        <v>0.953360364302671</v>
      </c>
      <c r="T35" s="3">
        <v>0.01</v>
      </c>
      <c r="U35" s="26">
        <f t="shared" si="9"/>
        <v>0.00953360364302671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0.0389836036430267</v>
      </c>
      <c r="AR35" s="29">
        <f t="shared" si="15"/>
        <v>108.812583333333</v>
      </c>
      <c r="AS35" s="1">
        <f t="shared" si="16"/>
        <v>0.12</v>
      </c>
      <c r="AT35" s="2">
        <f t="shared" si="20"/>
        <v>14.8474333333333</v>
      </c>
      <c r="AU35" s="1">
        <f t="shared" si="17"/>
        <v>50637.0663008102</v>
      </c>
    </row>
    <row r="36" s="1" customFormat="1" spans="1:47">
      <c r="A36" s="13"/>
      <c r="B36" s="13"/>
      <c r="C36" s="16">
        <v>9</v>
      </c>
      <c r="D36" s="19">
        <v>21.535447813</v>
      </c>
      <c r="E36" s="20">
        <f t="shared" si="18"/>
        <v>24.8368024606452</v>
      </c>
      <c r="F36" s="16" t="s">
        <v>73</v>
      </c>
      <c r="G36" s="13">
        <v>10</v>
      </c>
      <c r="H36" s="18">
        <f t="shared" si="0"/>
        <v>21.535447813</v>
      </c>
      <c r="I36" s="18">
        <f t="shared" si="1"/>
        <v>294.685447813</v>
      </c>
      <c r="J36" s="18">
        <f t="shared" si="2"/>
        <v>0.23580310112941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3.10151567732506</v>
      </c>
      <c r="P36" s="18">
        <f t="shared" si="5"/>
        <v>0.731347014914732</v>
      </c>
      <c r="Q36" s="24">
        <f t="shared" si="6"/>
        <v>0.0877616417897678</v>
      </c>
      <c r="R36" s="18">
        <f t="shared" si="7"/>
        <v>0.1305751</v>
      </c>
      <c r="S36" s="25">
        <f t="shared" si="8"/>
        <v>0.672116213502941</v>
      </c>
      <c r="T36" s="3">
        <v>0.01</v>
      </c>
      <c r="U36" s="26">
        <f t="shared" si="9"/>
        <v>0.00672116213502941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0.0361711621350294</v>
      </c>
      <c r="AR36" s="29">
        <f t="shared" si="15"/>
        <v>108.812583333333</v>
      </c>
      <c r="AS36" s="1">
        <f t="shared" si="16"/>
        <v>0.12</v>
      </c>
      <c r="AT36" s="2">
        <f t="shared" si="20"/>
        <v>14.8474333333333</v>
      </c>
      <c r="AU36" s="1">
        <f t="shared" si="17"/>
        <v>46983.8948697723</v>
      </c>
    </row>
    <row r="37" s="1" customFormat="1" spans="1:47">
      <c r="A37" s="13"/>
      <c r="B37" s="13"/>
      <c r="C37" s="16">
        <v>10</v>
      </c>
      <c r="D37" s="19">
        <v>18.0635563664516</v>
      </c>
      <c r="E37" s="20">
        <f t="shared" si="18"/>
        <v>21.535447813</v>
      </c>
      <c r="F37" s="16" t="s">
        <v>73</v>
      </c>
      <c r="G37" s="13">
        <v>11</v>
      </c>
      <c r="H37" s="18">
        <f t="shared" si="0"/>
        <v>18.0635563664516</v>
      </c>
      <c r="I37" s="18">
        <f t="shared" si="1"/>
        <v>291.213556366452</v>
      </c>
      <c r="J37" s="18">
        <f t="shared" si="2"/>
        <v>0.159026981127314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2.25166022928981</v>
      </c>
      <c r="O37" s="18">
        <f t="shared" si="19"/>
        <v>1.20663426645385</v>
      </c>
      <c r="P37" s="18">
        <f t="shared" si="5"/>
        <v>0.191887404718927</v>
      </c>
      <c r="Q37" s="24">
        <f t="shared" si="6"/>
        <v>0.0230264885662712</v>
      </c>
      <c r="R37" s="18">
        <f t="shared" si="7"/>
        <v>0.1305751</v>
      </c>
      <c r="S37" s="25">
        <f t="shared" si="8"/>
        <v>0.176346704435005</v>
      </c>
      <c r="T37" s="3">
        <v>0.01</v>
      </c>
      <c r="U37" s="26">
        <f t="shared" si="9"/>
        <v>0.00176346704435005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0.03121346704435</v>
      </c>
      <c r="AR37" s="29">
        <f t="shared" si="15"/>
        <v>108.812583333333</v>
      </c>
      <c r="AS37" s="1">
        <f t="shared" si="16"/>
        <v>0.12</v>
      </c>
      <c r="AT37" s="2">
        <f t="shared" si="20"/>
        <v>14.8474333333333</v>
      </c>
      <c r="AU37" s="1">
        <f t="shared" si="17"/>
        <v>40544.1840286521</v>
      </c>
    </row>
    <row r="38" s="1" customFormat="1" spans="1:48">
      <c r="A38" s="13"/>
      <c r="B38" s="13"/>
      <c r="C38" s="16">
        <v>11</v>
      </c>
      <c r="D38" s="19">
        <v>12.9394307473333</v>
      </c>
      <c r="E38" s="20">
        <f t="shared" si="18"/>
        <v>18.0635563664516</v>
      </c>
      <c r="F38" s="16" t="s">
        <v>75</v>
      </c>
      <c r="G38" s="13">
        <v>12</v>
      </c>
      <c r="H38" s="18">
        <f t="shared" si="0"/>
        <v>12.9394307473333</v>
      </c>
      <c r="I38" s="18">
        <f t="shared" si="1"/>
        <v>286.089430747333</v>
      </c>
      <c r="J38" s="18">
        <f t="shared" si="2"/>
        <v>0.0873757914499032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2.10287269506826</v>
      </c>
      <c r="P38" s="18">
        <f t="shared" si="5"/>
        <v>0.18374016604998</v>
      </c>
      <c r="Q38" s="24">
        <f t="shared" si="6"/>
        <v>0.0220488199259976</v>
      </c>
      <c r="R38" s="18">
        <f t="shared" si="7"/>
        <v>0.1305751</v>
      </c>
      <c r="S38" s="25">
        <f t="shared" si="8"/>
        <v>0.168859299560158</v>
      </c>
      <c r="T38" s="3">
        <v>0.01</v>
      </c>
      <c r="U38" s="26">
        <f t="shared" si="9"/>
        <v>0.00168859299560158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0.0235885929956016</v>
      </c>
      <c r="AR38" s="29">
        <f t="shared" si="15"/>
        <v>108.812583333333</v>
      </c>
      <c r="AS38" s="1">
        <f t="shared" si="16"/>
        <v>0.12</v>
      </c>
      <c r="AT38" s="2">
        <f t="shared" si="20"/>
        <v>14.8474333333333</v>
      </c>
      <c r="AU38" s="1">
        <f t="shared" si="17"/>
        <v>30639.9879908169</v>
      </c>
      <c r="AV38" s="1">
        <f>SUM(AU27:AU38)</f>
        <v>491245.505277545</v>
      </c>
    </row>
    <row r="39" s="1" customFormat="1" spans="1:46">
      <c r="A39" s="13"/>
      <c r="B39" s="13"/>
      <c r="C39" s="16">
        <v>12</v>
      </c>
      <c r="D39" s="19">
        <v>7.15468270132258</v>
      </c>
      <c r="E39" s="20">
        <f t="shared" si="18"/>
        <v>12.9394307473333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7</v>
      </c>
      <c r="E42" s="16"/>
      <c r="F42" s="16"/>
      <c r="G42" s="13">
        <v>1</v>
      </c>
      <c r="H42" s="18">
        <f t="shared" ref="H42:H53" si="21">E43</f>
        <v>7</v>
      </c>
      <c r="I42" s="18">
        <f t="shared" ref="I42:I53" si="22">H42+273.15</f>
        <v>280.15</v>
      </c>
      <c r="J42" s="18">
        <f t="shared" ref="J42:J53" si="23">EXP(($C$16*(I42-$C$14))/($C$17*I42*$C$14))</f>
        <v>0.0424643715341541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0.00327362263528829</v>
      </c>
      <c r="Q42" s="24">
        <f t="shared" ref="Q42:Q53" si="27">P42*$B$44</f>
        <v>0.000425570942587477</v>
      </c>
      <c r="R42" s="18">
        <f t="shared" ref="R42:R53" si="28">L42*$B$44</f>
        <v>0.0100218354166667</v>
      </c>
      <c r="S42" s="25">
        <f t="shared" ref="S42:S53" si="29">Q42/R42</f>
        <v>0.0424643715341541</v>
      </c>
      <c r="T42" s="3">
        <v>0.01</v>
      </c>
      <c r="U42" s="26">
        <f t="shared" ref="U42:U53" si="30">S42*T42</f>
        <v>0.000424643715341541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0.0275246437153415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50.0729041095891</v>
      </c>
      <c r="AU42" s="1">
        <f t="shared" ref="AU42:AU53" si="37">AT42*10000*AS42*0.67*AR42*AQ42</f>
        <v>9254.36352527495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7.04207143909677</v>
      </c>
      <c r="E43" s="20">
        <f t="shared" ref="E43:E54" si="38">D42</f>
        <v>7</v>
      </c>
      <c r="F43" s="16" t="s">
        <v>73</v>
      </c>
      <c r="G43" s="13">
        <v>2</v>
      </c>
      <c r="H43" s="18">
        <f t="shared" si="21"/>
        <v>7.04207143909677</v>
      </c>
      <c r="I43" s="18">
        <f t="shared" si="22"/>
        <v>280.192071439097</v>
      </c>
      <c r="J43" s="18">
        <f t="shared" si="23"/>
        <v>0.0426865567045504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0.150908460698045</v>
      </c>
      <c r="P43" s="18">
        <f t="shared" si="26"/>
        <v>0.00644176256478351</v>
      </c>
      <c r="Q43" s="24">
        <f t="shared" si="27"/>
        <v>0.000837429133421857</v>
      </c>
      <c r="R43" s="18">
        <f t="shared" si="28"/>
        <v>0.0100218354166667</v>
      </c>
      <c r="S43" s="25">
        <f t="shared" si="29"/>
        <v>0.083560455605685</v>
      </c>
      <c r="T43" s="3">
        <v>0.01</v>
      </c>
      <c r="U43" s="26">
        <f t="shared" si="30"/>
        <v>0.00083560455605685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0.0156356045560569</v>
      </c>
      <c r="AR43" s="29">
        <f t="shared" si="34"/>
        <v>7.70910416666667</v>
      </c>
      <c r="AS43" s="1">
        <f t="shared" si="35"/>
        <v>0.13</v>
      </c>
      <c r="AT43" s="2">
        <f t="shared" si="36"/>
        <v>50.0729041095891</v>
      </c>
      <c r="AU43" s="1">
        <f t="shared" si="37"/>
        <v>5257.01876455333</v>
      </c>
    </row>
    <row r="44" s="1" customFormat="1" spans="1:47">
      <c r="A44" s="13" t="s">
        <v>38</v>
      </c>
      <c r="B44" s="13">
        <f>I5</f>
        <v>0.13</v>
      </c>
      <c r="C44" s="16">
        <v>2</v>
      </c>
      <c r="D44" s="19">
        <v>8.63469472792857</v>
      </c>
      <c r="E44" s="20">
        <f t="shared" si="38"/>
        <v>7.04207143909677</v>
      </c>
      <c r="F44" s="16" t="s">
        <v>73</v>
      </c>
      <c r="G44" s="13">
        <v>3</v>
      </c>
      <c r="H44" s="18">
        <f t="shared" si="21"/>
        <v>8.63469472792857</v>
      </c>
      <c r="I44" s="18">
        <f t="shared" si="22"/>
        <v>281.784694727929</v>
      </c>
      <c r="J44" s="18">
        <f t="shared" si="23"/>
        <v>0.0519504518993112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0.221557739799928</v>
      </c>
      <c r="P44" s="18">
        <f t="shared" si="26"/>
        <v>0.0115100247043963</v>
      </c>
      <c r="Q44" s="24">
        <f t="shared" si="27"/>
        <v>0.00149630321157152</v>
      </c>
      <c r="R44" s="18">
        <f t="shared" si="28"/>
        <v>0.0100218354166667</v>
      </c>
      <c r="S44" s="25">
        <f t="shared" si="29"/>
        <v>0.149304308977486</v>
      </c>
      <c r="T44" s="3">
        <v>0.01</v>
      </c>
      <c r="U44" s="26">
        <f t="shared" si="30"/>
        <v>0.00149304308977486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0.0162930430897749</v>
      </c>
      <c r="AR44" s="29">
        <f t="shared" si="34"/>
        <v>7.70910416666667</v>
      </c>
      <c r="AS44" s="1">
        <f t="shared" si="35"/>
        <v>0.13</v>
      </c>
      <c r="AT44" s="2">
        <f t="shared" si="36"/>
        <v>50.0729041095891</v>
      </c>
      <c r="AU44" s="1">
        <f t="shared" si="37"/>
        <v>5478.06341274106</v>
      </c>
    </row>
    <row r="45" s="1" customFormat="1" spans="1:47">
      <c r="A45" s="13"/>
      <c r="B45" s="13"/>
      <c r="C45" s="16">
        <v>3</v>
      </c>
      <c r="D45" s="19">
        <v>13.3756776444839</v>
      </c>
      <c r="E45" s="20">
        <f t="shared" si="38"/>
        <v>8.63469472792857</v>
      </c>
      <c r="F45" s="16" t="s">
        <v>73</v>
      </c>
      <c r="G45" s="13">
        <v>4</v>
      </c>
      <c r="H45" s="18">
        <f t="shared" si="21"/>
        <v>13.3756776444839</v>
      </c>
      <c r="I45" s="18">
        <f t="shared" si="22"/>
        <v>286.525677644484</v>
      </c>
      <c r="J45" s="18">
        <f t="shared" si="23"/>
        <v>0.0920228126585587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0.287138756762199</v>
      </c>
      <c r="P45" s="18">
        <f t="shared" si="26"/>
        <v>0.0264233160205393</v>
      </c>
      <c r="Q45" s="24">
        <f t="shared" si="27"/>
        <v>0.0034350310826701</v>
      </c>
      <c r="R45" s="18">
        <f t="shared" si="28"/>
        <v>0.0100218354166667</v>
      </c>
      <c r="S45" s="25">
        <f t="shared" si="29"/>
        <v>0.342754689121867</v>
      </c>
      <c r="T45" s="3">
        <v>0.01</v>
      </c>
      <c r="U45" s="26">
        <f t="shared" si="30"/>
        <v>0.00342754689121867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0.0182275468912187</v>
      </c>
      <c r="AR45" s="29">
        <f t="shared" si="34"/>
        <v>7.70910416666667</v>
      </c>
      <c r="AS45" s="1">
        <f t="shared" si="35"/>
        <v>0.13</v>
      </c>
      <c r="AT45" s="2">
        <f t="shared" si="36"/>
        <v>50.0729041095891</v>
      </c>
      <c r="AU45" s="1">
        <f t="shared" si="37"/>
        <v>6128.48423579458</v>
      </c>
    </row>
    <row r="46" s="1" customFormat="1" spans="1:47">
      <c r="A46" s="13"/>
      <c r="B46" s="13"/>
      <c r="C46" s="16">
        <v>4</v>
      </c>
      <c r="D46" s="19">
        <v>17.6127077279333</v>
      </c>
      <c r="E46" s="20">
        <f t="shared" si="38"/>
        <v>13.3756776444839</v>
      </c>
      <c r="F46" s="16" t="s">
        <v>73</v>
      </c>
      <c r="G46" s="13">
        <v>5</v>
      </c>
      <c r="H46" s="18">
        <f t="shared" si="21"/>
        <v>17.6127077279333</v>
      </c>
      <c r="I46" s="18">
        <f t="shared" si="22"/>
        <v>290.762707727933</v>
      </c>
      <c r="J46" s="18">
        <f t="shared" si="23"/>
        <v>0.150992497648667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0.247679668704576</v>
      </c>
      <c r="O46" s="18">
        <f t="shared" si="39"/>
        <v>0.0901268137037497</v>
      </c>
      <c r="P46" s="18">
        <f t="shared" si="26"/>
        <v>0.0136084727062453</v>
      </c>
      <c r="Q46" s="24">
        <f t="shared" si="27"/>
        <v>0.00176910145181189</v>
      </c>
      <c r="R46" s="18">
        <f t="shared" si="28"/>
        <v>0.0100218354166667</v>
      </c>
      <c r="S46" s="25">
        <f t="shared" si="29"/>
        <v>0.176524696151945</v>
      </c>
      <c r="T46" s="3">
        <v>0.01</v>
      </c>
      <c r="U46" s="26">
        <f t="shared" si="30"/>
        <v>0.00176524696151945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0.0288652469615195</v>
      </c>
      <c r="AR46" s="29">
        <f t="shared" si="34"/>
        <v>7.70910416666667</v>
      </c>
      <c r="AS46" s="1">
        <f t="shared" si="35"/>
        <v>0.13</v>
      </c>
      <c r="AT46" s="2">
        <f t="shared" si="36"/>
        <v>50.0729041095891</v>
      </c>
      <c r="AU46" s="1">
        <f t="shared" si="37"/>
        <v>9705.10250346485</v>
      </c>
    </row>
    <row r="47" s="1" customFormat="1" spans="1:47">
      <c r="A47" s="13"/>
      <c r="B47" s="13"/>
      <c r="C47" s="16">
        <v>5</v>
      </c>
      <c r="D47" s="19">
        <v>20.5637158212903</v>
      </c>
      <c r="E47" s="20">
        <f t="shared" si="38"/>
        <v>17.6127077279333</v>
      </c>
      <c r="F47" s="16" t="s">
        <v>75</v>
      </c>
      <c r="G47" s="13">
        <v>6</v>
      </c>
      <c r="H47" s="18">
        <f t="shared" si="21"/>
        <v>20.5637158212903</v>
      </c>
      <c r="I47" s="18">
        <f t="shared" si="22"/>
        <v>293.71371582129</v>
      </c>
      <c r="J47" s="18">
        <f t="shared" si="23"/>
        <v>0.211385238373323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0.153609382664171</v>
      </c>
      <c r="P47" s="18">
        <f t="shared" si="26"/>
        <v>0.0324707559708448</v>
      </c>
      <c r="Q47" s="24">
        <f t="shared" si="27"/>
        <v>0.00422119827620982</v>
      </c>
      <c r="R47" s="18">
        <f t="shared" si="28"/>
        <v>0.0100218354166667</v>
      </c>
      <c r="S47" s="25">
        <f t="shared" si="29"/>
        <v>0.421200119609809</v>
      </c>
      <c r="T47" s="3">
        <v>0.01</v>
      </c>
      <c r="U47" s="26">
        <f t="shared" si="30"/>
        <v>0.00421200119609809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0.0313120011960981</v>
      </c>
      <c r="AR47" s="29">
        <f t="shared" si="34"/>
        <v>7.70910416666667</v>
      </c>
      <c r="AS47" s="1">
        <f t="shared" si="35"/>
        <v>0.13</v>
      </c>
      <c r="AT47" s="2">
        <f t="shared" si="36"/>
        <v>50.0729041095891</v>
      </c>
      <c r="AU47" s="1">
        <f t="shared" si="37"/>
        <v>10527.7526848067</v>
      </c>
    </row>
    <row r="48" s="1" customFormat="1" spans="1:47">
      <c r="A48" s="13"/>
      <c r="B48" s="13"/>
      <c r="C48" s="16">
        <v>6</v>
      </c>
      <c r="D48" s="19">
        <v>23.442574601</v>
      </c>
      <c r="E48" s="20">
        <f t="shared" si="38"/>
        <v>20.5637158212903</v>
      </c>
      <c r="F48" s="16" t="s">
        <v>73</v>
      </c>
      <c r="G48" s="13">
        <v>7</v>
      </c>
      <c r="H48" s="18">
        <f t="shared" si="21"/>
        <v>23.442574601</v>
      </c>
      <c r="I48" s="18">
        <f t="shared" si="22"/>
        <v>296.592574601</v>
      </c>
      <c r="J48" s="18">
        <f t="shared" si="23"/>
        <v>0.291621504272248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0.198229668359993</v>
      </c>
      <c r="P48" s="18">
        <f t="shared" si="26"/>
        <v>0.05780803407853</v>
      </c>
      <c r="Q48" s="24">
        <f t="shared" si="27"/>
        <v>0.0075150444302089</v>
      </c>
      <c r="R48" s="18">
        <f t="shared" si="28"/>
        <v>0.0100218354166667</v>
      </c>
      <c r="S48" s="25">
        <f t="shared" si="29"/>
        <v>0.749867077013769</v>
      </c>
      <c r="T48" s="3">
        <v>0.01</v>
      </c>
      <c r="U48" s="26">
        <f t="shared" si="30"/>
        <v>0.00749867077013769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0.0345986707701377</v>
      </c>
      <c r="AR48" s="29">
        <f t="shared" si="34"/>
        <v>7.70910416666667</v>
      </c>
      <c r="AS48" s="1">
        <f t="shared" si="35"/>
        <v>0.13</v>
      </c>
      <c r="AT48" s="2">
        <f t="shared" si="36"/>
        <v>50.0729041095891</v>
      </c>
      <c r="AU48" s="1">
        <f t="shared" si="37"/>
        <v>11632.800050367</v>
      </c>
    </row>
    <row r="49" s="1" customFormat="1" spans="1:47">
      <c r="A49" s="13"/>
      <c r="B49" s="13"/>
      <c r="C49" s="16">
        <v>7</v>
      </c>
      <c r="D49" s="19">
        <v>25.3766289654839</v>
      </c>
      <c r="E49" s="20">
        <f t="shared" si="38"/>
        <v>23.442574601</v>
      </c>
      <c r="F49" s="16" t="s">
        <v>73</v>
      </c>
      <c r="G49" s="13">
        <v>8</v>
      </c>
      <c r="H49" s="18">
        <f t="shared" si="21"/>
        <v>25.3766289654839</v>
      </c>
      <c r="I49" s="18">
        <f t="shared" si="22"/>
        <v>298.526628965484</v>
      </c>
      <c r="J49" s="18">
        <f t="shared" si="23"/>
        <v>0.360735071377856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0.21751267594813</v>
      </c>
      <c r="P49" s="18">
        <f t="shared" si="26"/>
        <v>0.078464450683737</v>
      </c>
      <c r="Q49" s="24">
        <f t="shared" si="27"/>
        <v>0.0102003785888858</v>
      </c>
      <c r="R49" s="18">
        <f t="shared" si="28"/>
        <v>0.0100218354166667</v>
      </c>
      <c r="S49" s="25">
        <f t="shared" si="29"/>
        <v>1.01781541651764</v>
      </c>
      <c r="T49" s="3">
        <v>0.01</v>
      </c>
      <c r="U49" s="26">
        <f t="shared" si="30"/>
        <v>0.0101781541651764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0.0446781541651764</v>
      </c>
      <c r="AR49" s="29">
        <f t="shared" si="34"/>
        <v>7.70910416666667</v>
      </c>
      <c r="AS49" s="1">
        <f t="shared" si="35"/>
        <v>0.13</v>
      </c>
      <c r="AT49" s="2">
        <f t="shared" si="36"/>
        <v>50.0729041095891</v>
      </c>
      <c r="AU49" s="1">
        <f t="shared" si="37"/>
        <v>15021.7341433692</v>
      </c>
    </row>
    <row r="50" s="1" customFormat="1" spans="1:47">
      <c r="A50" s="13"/>
      <c r="B50" s="13"/>
      <c r="C50" s="16">
        <v>8</v>
      </c>
      <c r="D50" s="19">
        <v>24.8368024606452</v>
      </c>
      <c r="E50" s="20">
        <f t="shared" si="38"/>
        <v>25.3766289654839</v>
      </c>
      <c r="F50" s="16" t="s">
        <v>73</v>
      </c>
      <c r="G50" s="13">
        <v>9</v>
      </c>
      <c r="H50" s="18">
        <f t="shared" si="21"/>
        <v>24.8368024606452</v>
      </c>
      <c r="I50" s="18">
        <f t="shared" si="22"/>
        <v>297.986802460645</v>
      </c>
      <c r="J50" s="18">
        <f t="shared" si="23"/>
        <v>0.340037905242124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0.216139266931059</v>
      </c>
      <c r="P50" s="18">
        <f t="shared" si="26"/>
        <v>0.0734955435678057</v>
      </c>
      <c r="Q50" s="24">
        <f t="shared" si="27"/>
        <v>0.00955442066381474</v>
      </c>
      <c r="R50" s="18">
        <f t="shared" si="28"/>
        <v>0.0100218354166667</v>
      </c>
      <c r="S50" s="25">
        <f t="shared" si="29"/>
        <v>0.953360364302671</v>
      </c>
      <c r="T50" s="3">
        <v>0.01</v>
      </c>
      <c r="U50" s="26">
        <f t="shared" si="30"/>
        <v>0.00953360364302671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0.0366336036430267</v>
      </c>
      <c r="AR50" s="29">
        <f t="shared" si="34"/>
        <v>7.70910416666667</v>
      </c>
      <c r="AS50" s="1">
        <f t="shared" si="35"/>
        <v>0.13</v>
      </c>
      <c r="AT50" s="2">
        <f t="shared" si="36"/>
        <v>50.0729041095891</v>
      </c>
      <c r="AU50" s="1">
        <f t="shared" si="37"/>
        <v>12316.9872373114</v>
      </c>
    </row>
    <row r="51" s="1" customFormat="1" spans="1:47">
      <c r="A51" s="13"/>
      <c r="B51" s="13"/>
      <c r="C51" s="16">
        <v>9</v>
      </c>
      <c r="D51" s="19">
        <v>21.535447813</v>
      </c>
      <c r="E51" s="20">
        <f t="shared" si="38"/>
        <v>24.8368024606452</v>
      </c>
      <c r="F51" s="16" t="s">
        <v>73</v>
      </c>
      <c r="G51" s="13">
        <v>10</v>
      </c>
      <c r="H51" s="18">
        <f t="shared" si="21"/>
        <v>21.535447813</v>
      </c>
      <c r="I51" s="18">
        <f t="shared" si="22"/>
        <v>294.685447813</v>
      </c>
      <c r="J51" s="18">
        <f t="shared" si="23"/>
        <v>0.23580310112941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0.21973476502992</v>
      </c>
      <c r="P51" s="18">
        <f t="shared" si="26"/>
        <v>0.0518141390199974</v>
      </c>
      <c r="Q51" s="24">
        <f t="shared" si="27"/>
        <v>0.00673583807259967</v>
      </c>
      <c r="R51" s="18">
        <f t="shared" si="28"/>
        <v>0.0100218354166667</v>
      </c>
      <c r="S51" s="25">
        <f t="shared" si="29"/>
        <v>0.672116213502941</v>
      </c>
      <c r="T51" s="3">
        <v>0.01</v>
      </c>
      <c r="U51" s="26">
        <f t="shared" si="30"/>
        <v>0.00672116213502941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0.0338211621350294</v>
      </c>
      <c r="AR51" s="29">
        <f t="shared" si="34"/>
        <v>7.70910416666667</v>
      </c>
      <c r="AS51" s="1">
        <f t="shared" si="35"/>
        <v>0.13</v>
      </c>
      <c r="AT51" s="2">
        <f t="shared" si="36"/>
        <v>50.0729041095891</v>
      </c>
      <c r="AU51" s="1">
        <f t="shared" si="37"/>
        <v>11371.3853113518</v>
      </c>
    </row>
    <row r="52" s="1" customFormat="1" spans="1:47">
      <c r="A52" s="13"/>
      <c r="B52" s="13"/>
      <c r="C52" s="16">
        <v>10</v>
      </c>
      <c r="D52" s="19">
        <v>18.0635563664516</v>
      </c>
      <c r="E52" s="20">
        <f t="shared" si="38"/>
        <v>21.535447813</v>
      </c>
      <c r="F52" s="16" t="s">
        <v>73</v>
      </c>
      <c r="G52" s="13">
        <v>11</v>
      </c>
      <c r="H52" s="18">
        <f t="shared" si="21"/>
        <v>18.0635563664516</v>
      </c>
      <c r="I52" s="18">
        <f t="shared" si="22"/>
        <v>291.213556366452</v>
      </c>
      <c r="J52" s="18">
        <f t="shared" si="23"/>
        <v>0.159026981127314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0.159524594709427</v>
      </c>
      <c r="O52" s="18">
        <f t="shared" si="39"/>
        <v>0.0854870729671628</v>
      </c>
      <c r="P52" s="18">
        <f t="shared" si="26"/>
        <v>0.0135947511393783</v>
      </c>
      <c r="Q52" s="24">
        <f t="shared" si="27"/>
        <v>0.00176731764811918</v>
      </c>
      <c r="R52" s="18">
        <f t="shared" si="28"/>
        <v>0.0100218354166667</v>
      </c>
      <c r="S52" s="25">
        <f t="shared" si="29"/>
        <v>0.176346704435005</v>
      </c>
      <c r="T52" s="3">
        <v>0.01</v>
      </c>
      <c r="U52" s="26">
        <f t="shared" si="30"/>
        <v>0.00176346704435005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0.02886346704435</v>
      </c>
      <c r="AR52" s="29">
        <f t="shared" si="34"/>
        <v>7.70910416666667</v>
      </c>
      <c r="AS52" s="1">
        <f t="shared" si="35"/>
        <v>0.13</v>
      </c>
      <c r="AT52" s="2">
        <f t="shared" si="36"/>
        <v>50.0729041095891</v>
      </c>
      <c r="AU52" s="1">
        <f t="shared" si="37"/>
        <v>9704.50405791544</v>
      </c>
    </row>
    <row r="53" s="1" customFormat="1" spans="1:48">
      <c r="A53" s="13"/>
      <c r="B53" s="13"/>
      <c r="C53" s="16">
        <v>11</v>
      </c>
      <c r="D53" s="19">
        <v>12.9394307473333</v>
      </c>
      <c r="E53" s="20">
        <f t="shared" si="38"/>
        <v>18.0635563664516</v>
      </c>
      <c r="F53" s="16" t="s">
        <v>75</v>
      </c>
      <c r="G53" s="13">
        <v>12</v>
      </c>
      <c r="H53" s="18">
        <f t="shared" si="21"/>
        <v>12.9394307473333</v>
      </c>
      <c r="I53" s="18">
        <f t="shared" si="22"/>
        <v>286.089430747333</v>
      </c>
      <c r="J53" s="18">
        <f t="shared" si="23"/>
        <v>0.0873757914499032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0.148983363494451</v>
      </c>
      <c r="P53" s="18">
        <f t="shared" si="26"/>
        <v>0.0130175392981963</v>
      </c>
      <c r="Q53" s="24">
        <f t="shared" si="27"/>
        <v>0.00169228010876552</v>
      </c>
      <c r="R53" s="18">
        <f t="shared" si="28"/>
        <v>0.0100218354166667</v>
      </c>
      <c r="S53" s="25">
        <f t="shared" si="29"/>
        <v>0.168859299560158</v>
      </c>
      <c r="T53" s="3">
        <v>0.01</v>
      </c>
      <c r="U53" s="26">
        <f t="shared" si="30"/>
        <v>0.00168859299560158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0.0164885929956016</v>
      </c>
      <c r="AR53" s="29">
        <f t="shared" si="34"/>
        <v>7.70910416666667</v>
      </c>
      <c r="AS53" s="1">
        <f t="shared" si="35"/>
        <v>0.13</v>
      </c>
      <c r="AT53" s="2">
        <f t="shared" si="36"/>
        <v>50.0729041095891</v>
      </c>
      <c r="AU53" s="1">
        <f t="shared" si="37"/>
        <v>5543.81139969302</v>
      </c>
      <c r="AV53" s="1">
        <f>SUM(AU42:AU53)</f>
        <v>111942.007326643</v>
      </c>
    </row>
    <row r="54" s="1" customFormat="1" spans="1:46">
      <c r="A54" s="13"/>
      <c r="B54" s="13"/>
      <c r="C54" s="16">
        <v>12</v>
      </c>
      <c r="D54" s="19">
        <v>7.15468270132258</v>
      </c>
      <c r="E54" s="20">
        <f t="shared" si="38"/>
        <v>12.9394307473333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7</v>
      </c>
      <c r="E58" s="16"/>
      <c r="F58" s="16"/>
      <c r="G58" s="13">
        <v>1</v>
      </c>
      <c r="H58" s="18">
        <f t="shared" ref="H58:H69" si="40">E59</f>
        <v>7</v>
      </c>
      <c r="I58" s="18">
        <f t="shared" ref="I58:I69" si="41">H58+273.15</f>
        <v>280.15</v>
      </c>
      <c r="J58" s="18">
        <f t="shared" ref="J58:J69" si="42">EXP(($C$16*(I58-$C$14))/($C$17*I58*$C$14))</f>
        <v>0.0424643715341541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0.117315682271834</v>
      </c>
      <c r="Q58" s="24">
        <f t="shared" ref="Q58:Q69" si="46">P58*$B$60</f>
        <v>0.034021547858832</v>
      </c>
      <c r="R58" s="18">
        <f t="shared" ref="R58:R69" si="47">L58*$B$60</f>
        <v>0.80117865</v>
      </c>
      <c r="S58" s="25">
        <f t="shared" ref="S58:S69" si="48">Q58/R58</f>
        <v>0.0424643715341541</v>
      </c>
      <c r="T58" s="3">
        <v>0.27</v>
      </c>
      <c r="U58" s="26">
        <f t="shared" ref="U58:U69" si="49">S58*T58</f>
        <v>0.0114653803142216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0.228627723395053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206.851581749829</v>
      </c>
      <c r="AF58" s="1">
        <f t="shared" ref="AF58:AF69" si="54">AE58*10000*AC58*AB58</f>
        <v>4838996.8960447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7.04207143909677</v>
      </c>
      <c r="E59" s="20">
        <f t="shared" ref="E59:E70" si="55">D58</f>
        <v>7</v>
      </c>
      <c r="F59" s="16" t="s">
        <v>73</v>
      </c>
      <c r="G59" s="13">
        <v>2</v>
      </c>
      <c r="H59" s="18">
        <f t="shared" si="40"/>
        <v>7.04207143909677</v>
      </c>
      <c r="I59" s="18">
        <f t="shared" si="41"/>
        <v>280.192071439097</v>
      </c>
      <c r="J59" s="18">
        <f t="shared" si="42"/>
        <v>0.0426865567045504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5.40805431772816</v>
      </c>
      <c r="P59" s="18">
        <f t="shared" si="45"/>
        <v>0.230851217294992</v>
      </c>
      <c r="Q59" s="24">
        <f t="shared" si="46"/>
        <v>0.0669468530155476</v>
      </c>
      <c r="R59" s="18">
        <f t="shared" si="47"/>
        <v>0.80117865</v>
      </c>
      <c r="S59" s="25">
        <f t="shared" si="48"/>
        <v>0.083560455605685</v>
      </c>
      <c r="T59" s="3">
        <v>0.27</v>
      </c>
      <c r="U59" s="26">
        <f t="shared" si="49"/>
        <v>0.022561323013535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0.23078366506153</v>
      </c>
      <c r="AC59" s="29">
        <f t="shared" si="51"/>
        <v>10.2321666666667</v>
      </c>
      <c r="AD59" s="1">
        <f t="shared" si="52"/>
        <v>0.29</v>
      </c>
      <c r="AE59" s="30">
        <f t="shared" si="53"/>
        <v>206.851581749829</v>
      </c>
      <c r="AF59" s="1">
        <f t="shared" si="54"/>
        <v>4884628.26076816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8.63469472792857</v>
      </c>
      <c r="E60" s="20">
        <f t="shared" si="55"/>
        <v>7.04207143909677</v>
      </c>
      <c r="F60" s="16" t="s">
        <v>73</v>
      </c>
      <c r="G60" s="13">
        <v>3</v>
      </c>
      <c r="H60" s="18">
        <f t="shared" si="40"/>
        <v>8.63469472792857</v>
      </c>
      <c r="I60" s="18">
        <f t="shared" si="41"/>
        <v>281.784694727929</v>
      </c>
      <c r="J60" s="18">
        <f t="shared" si="42"/>
        <v>0.0519504518993112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7.93988810043317</v>
      </c>
      <c r="P60" s="18">
        <f t="shared" si="45"/>
        <v>0.412480774847467</v>
      </c>
      <c r="Q60" s="24">
        <f t="shared" si="46"/>
        <v>0.119619424705765</v>
      </c>
      <c r="R60" s="18">
        <f t="shared" si="47"/>
        <v>0.80117865</v>
      </c>
      <c r="S60" s="25">
        <f t="shared" si="48"/>
        <v>0.149304308977486</v>
      </c>
      <c r="T60" s="3">
        <v>0.27</v>
      </c>
      <c r="U60" s="26">
        <f t="shared" si="49"/>
        <v>0.0403121634239213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0.234232653353268</v>
      </c>
      <c r="AC60" s="29">
        <f t="shared" si="51"/>
        <v>10.2321666666667</v>
      </c>
      <c r="AD60" s="1">
        <f t="shared" si="52"/>
        <v>0.29</v>
      </c>
      <c r="AE60" s="30">
        <f t="shared" si="53"/>
        <v>206.851581749829</v>
      </c>
      <c r="AF60" s="1">
        <f t="shared" si="54"/>
        <v>4957627.47272014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13.3756776444839</v>
      </c>
      <c r="E61" s="20">
        <f t="shared" si="55"/>
        <v>8.63469472792857</v>
      </c>
      <c r="F61" s="16" t="s">
        <v>73</v>
      </c>
      <c r="G61" s="13">
        <v>4</v>
      </c>
      <c r="H61" s="18">
        <f t="shared" si="40"/>
        <v>13.3756776444839</v>
      </c>
      <c r="I61" s="18">
        <f t="shared" si="41"/>
        <v>286.525677644484</v>
      </c>
      <c r="J61" s="18">
        <f t="shared" si="42"/>
        <v>0.0920228126585587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10.2900923255857</v>
      </c>
      <c r="P61" s="18">
        <f t="shared" si="45"/>
        <v>0.946923238316646</v>
      </c>
      <c r="Q61" s="24">
        <f t="shared" si="46"/>
        <v>0.274607739111827</v>
      </c>
      <c r="R61" s="18">
        <f t="shared" si="47"/>
        <v>0.80117865</v>
      </c>
      <c r="S61" s="25">
        <f t="shared" si="48"/>
        <v>0.342754689121867</v>
      </c>
      <c r="T61" s="3">
        <v>0.27</v>
      </c>
      <c r="U61" s="26">
        <f t="shared" si="49"/>
        <v>0.0925437660629042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0.244381253746022</v>
      </c>
      <c r="AC61" s="29">
        <f t="shared" si="51"/>
        <v>10.2321666666667</v>
      </c>
      <c r="AD61" s="1">
        <f t="shared" si="52"/>
        <v>0.29</v>
      </c>
      <c r="AE61" s="30">
        <f t="shared" si="53"/>
        <v>206.851581749829</v>
      </c>
      <c r="AF61" s="1">
        <f t="shared" si="54"/>
        <v>5172426.64523729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17.6127077279333</v>
      </c>
      <c r="E62" s="20">
        <f t="shared" si="55"/>
        <v>13.3756776444839</v>
      </c>
      <c r="F62" s="16" t="s">
        <v>73</v>
      </c>
      <c r="G62" s="13">
        <v>5</v>
      </c>
      <c r="H62" s="18">
        <f t="shared" si="40"/>
        <v>17.6127077279333</v>
      </c>
      <c r="I62" s="18">
        <f t="shared" si="41"/>
        <v>290.762707727933</v>
      </c>
      <c r="J62" s="18">
        <f t="shared" si="42"/>
        <v>0.150992497648667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8.8760106329056</v>
      </c>
      <c r="O62" s="18">
        <f t="shared" si="56"/>
        <v>3.22984345436345</v>
      </c>
      <c r="P62" s="18">
        <f t="shared" si="45"/>
        <v>0.487682130188536</v>
      </c>
      <c r="Q62" s="24">
        <f t="shared" si="46"/>
        <v>0.141427817754675</v>
      </c>
      <c r="R62" s="18">
        <f t="shared" si="47"/>
        <v>0.80117865</v>
      </c>
      <c r="S62" s="25">
        <f t="shared" si="48"/>
        <v>0.176524696151945</v>
      </c>
      <c r="T62" s="3">
        <v>0.27</v>
      </c>
      <c r="U62" s="26">
        <f t="shared" si="49"/>
        <v>0.0476616679610252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0.284460662084827</v>
      </c>
      <c r="AC62" s="29">
        <f t="shared" si="51"/>
        <v>10.2321666666667</v>
      </c>
      <c r="AD62" s="1">
        <f t="shared" si="52"/>
        <v>0.29</v>
      </c>
      <c r="AE62" s="30">
        <f t="shared" si="53"/>
        <v>206.851581749829</v>
      </c>
      <c r="AF62" s="1">
        <f t="shared" si="54"/>
        <v>6020723.29827119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20.5637158212903</v>
      </c>
      <c r="E63" s="20">
        <f t="shared" si="55"/>
        <v>17.6127077279333</v>
      </c>
      <c r="F63" s="16" t="s">
        <v>75</v>
      </c>
      <c r="G63" s="13">
        <v>6</v>
      </c>
      <c r="H63" s="18">
        <f t="shared" si="40"/>
        <v>20.5637158212903</v>
      </c>
      <c r="I63" s="18">
        <f t="shared" si="41"/>
        <v>293.71371582129</v>
      </c>
      <c r="J63" s="18">
        <f t="shared" si="42"/>
        <v>0.211385238373323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5.50484632417492</v>
      </c>
      <c r="P63" s="18">
        <f t="shared" si="45"/>
        <v>1.16364325244423</v>
      </c>
      <c r="Q63" s="24">
        <f t="shared" si="46"/>
        <v>0.337456543208825</v>
      </c>
      <c r="R63" s="18">
        <f t="shared" si="47"/>
        <v>0.80117865</v>
      </c>
      <c r="S63" s="25">
        <f t="shared" si="48"/>
        <v>0.421200119609809</v>
      </c>
      <c r="T63" s="3">
        <v>0.27</v>
      </c>
      <c r="U63" s="26">
        <f t="shared" si="49"/>
        <v>0.113724032294649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0.29729657947485</v>
      </c>
      <c r="AC63" s="29">
        <f t="shared" si="51"/>
        <v>10.2321666666667</v>
      </c>
      <c r="AD63" s="1">
        <f t="shared" si="52"/>
        <v>0.29</v>
      </c>
      <c r="AE63" s="30">
        <f t="shared" si="53"/>
        <v>206.851581749829</v>
      </c>
      <c r="AF63" s="1">
        <f t="shared" si="54"/>
        <v>6292400.60619277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23.442574601</v>
      </c>
      <c r="E64" s="20">
        <f t="shared" si="55"/>
        <v>20.5637158212903</v>
      </c>
      <c r="F64" s="16" t="s">
        <v>73</v>
      </c>
      <c r="G64" s="13">
        <v>7</v>
      </c>
      <c r="H64" s="18">
        <f t="shared" si="40"/>
        <v>23.442574601</v>
      </c>
      <c r="I64" s="18">
        <f t="shared" si="41"/>
        <v>296.592574601</v>
      </c>
      <c r="J64" s="18">
        <f t="shared" si="42"/>
        <v>0.291621504272248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7.10388807173069</v>
      </c>
      <c r="P64" s="18">
        <f t="shared" si="45"/>
        <v>2.07164652565978</v>
      </c>
      <c r="Q64" s="24">
        <f t="shared" si="46"/>
        <v>0.600777492441337</v>
      </c>
      <c r="R64" s="18">
        <f t="shared" si="47"/>
        <v>0.80117865</v>
      </c>
      <c r="S64" s="25">
        <f t="shared" si="48"/>
        <v>0.749867077013768</v>
      </c>
      <c r="T64" s="3">
        <v>0.27</v>
      </c>
      <c r="U64" s="26">
        <f t="shared" si="49"/>
        <v>0.202464110793717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0.314538776727219</v>
      </c>
      <c r="AC64" s="29">
        <f t="shared" si="51"/>
        <v>10.2321666666667</v>
      </c>
      <c r="AD64" s="1">
        <f t="shared" si="52"/>
        <v>0.29</v>
      </c>
      <c r="AE64" s="30">
        <f t="shared" si="53"/>
        <v>206.851581749829</v>
      </c>
      <c r="AF64" s="1">
        <f t="shared" si="54"/>
        <v>6657338.58373207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25.3766289654839</v>
      </c>
      <c r="E65" s="20">
        <f t="shared" si="55"/>
        <v>23.442574601</v>
      </c>
      <c r="F65" s="16" t="s">
        <v>73</v>
      </c>
      <c r="G65" s="13">
        <v>8</v>
      </c>
      <c r="H65" s="18">
        <f t="shared" si="40"/>
        <v>25.3766289654839</v>
      </c>
      <c r="I65" s="18">
        <f t="shared" si="41"/>
        <v>298.526628965484</v>
      </c>
      <c r="J65" s="18">
        <f t="shared" si="42"/>
        <v>0.360735071377856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7.79492654607091</v>
      </c>
      <c r="P65" s="18">
        <f t="shared" si="45"/>
        <v>2.81190338398203</v>
      </c>
      <c r="Q65" s="24">
        <f t="shared" si="46"/>
        <v>0.815451981354789</v>
      </c>
      <c r="R65" s="18">
        <f t="shared" si="47"/>
        <v>0.80117865</v>
      </c>
      <c r="S65" s="25">
        <f t="shared" si="48"/>
        <v>1.01781541651764</v>
      </c>
      <c r="T65" s="3">
        <v>0.27</v>
      </c>
      <c r="U65" s="26">
        <f t="shared" si="49"/>
        <v>0.274810162459763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0.343795614565932</v>
      </c>
      <c r="AC65" s="29">
        <f t="shared" si="51"/>
        <v>10.2321666666667</v>
      </c>
      <c r="AD65" s="1">
        <f t="shared" si="52"/>
        <v>0.29</v>
      </c>
      <c r="AE65" s="30">
        <f t="shared" si="53"/>
        <v>206.851581749829</v>
      </c>
      <c r="AF65" s="1">
        <f t="shared" si="54"/>
        <v>7276571.21828437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24.8368024606452</v>
      </c>
      <c r="E66" s="20">
        <f t="shared" si="55"/>
        <v>25.3766289654839</v>
      </c>
      <c r="F66" s="16" t="s">
        <v>73</v>
      </c>
      <c r="G66" s="13">
        <v>9</v>
      </c>
      <c r="H66" s="18">
        <f t="shared" si="40"/>
        <v>24.8368024606452</v>
      </c>
      <c r="I66" s="18">
        <f t="shared" si="41"/>
        <v>297.986802460645</v>
      </c>
      <c r="J66" s="18">
        <f t="shared" si="42"/>
        <v>0.340037905242124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7.74570816208887</v>
      </c>
      <c r="P66" s="18">
        <f t="shared" si="45"/>
        <v>2.63383437805352</v>
      </c>
      <c r="Q66" s="24">
        <f t="shared" si="46"/>
        <v>0.763811969635521</v>
      </c>
      <c r="R66" s="18">
        <f t="shared" si="47"/>
        <v>0.80117865</v>
      </c>
      <c r="S66" s="25">
        <f t="shared" si="48"/>
        <v>0.95336036430267</v>
      </c>
      <c r="T66" s="3">
        <v>0.27</v>
      </c>
      <c r="U66" s="26">
        <f t="shared" si="49"/>
        <v>0.257407298361721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0.325214238071682</v>
      </c>
      <c r="AC66" s="29">
        <f t="shared" si="51"/>
        <v>10.2321666666667</v>
      </c>
      <c r="AD66" s="1">
        <f t="shared" si="52"/>
        <v>0.29</v>
      </c>
      <c r="AE66" s="30">
        <f t="shared" si="53"/>
        <v>206.851581749829</v>
      </c>
      <c r="AF66" s="1">
        <f t="shared" si="54"/>
        <v>6883288.97829747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21.535447813</v>
      </c>
      <c r="E67" s="20">
        <f t="shared" si="55"/>
        <v>24.8368024606452</v>
      </c>
      <c r="F67" s="16" t="s">
        <v>73</v>
      </c>
      <c r="G67" s="13">
        <v>10</v>
      </c>
      <c r="H67" s="18">
        <f t="shared" si="40"/>
        <v>21.535447813</v>
      </c>
      <c r="I67" s="18">
        <f t="shared" si="41"/>
        <v>294.685447813</v>
      </c>
      <c r="J67" s="18">
        <f t="shared" si="42"/>
        <v>0.23580310112941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7.87455878403535</v>
      </c>
      <c r="P67" s="18">
        <f t="shared" si="45"/>
        <v>1.85684538130137</v>
      </c>
      <c r="Q67" s="24">
        <f t="shared" si="46"/>
        <v>0.538485160577398</v>
      </c>
      <c r="R67" s="18">
        <f t="shared" si="47"/>
        <v>0.80117865</v>
      </c>
      <c r="S67" s="25">
        <f t="shared" si="48"/>
        <v>0.672116213502941</v>
      </c>
      <c r="T67" s="3">
        <v>0.27</v>
      </c>
      <c r="U67" s="26">
        <f t="shared" si="49"/>
        <v>0.181471377645794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0.310459888676578</v>
      </c>
      <c r="AC67" s="29">
        <f t="shared" si="51"/>
        <v>10.2321666666667</v>
      </c>
      <c r="AD67" s="1">
        <f t="shared" si="52"/>
        <v>0.29</v>
      </c>
      <c r="AE67" s="30">
        <f t="shared" si="53"/>
        <v>206.851581749829</v>
      </c>
      <c r="AF67" s="1">
        <f t="shared" si="54"/>
        <v>6571007.29230656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18.0635563664516</v>
      </c>
      <c r="E68" s="20">
        <f t="shared" si="55"/>
        <v>21.535447813</v>
      </c>
      <c r="F68" s="16" t="s">
        <v>73</v>
      </c>
      <c r="G68" s="13">
        <v>11</v>
      </c>
      <c r="H68" s="18">
        <f t="shared" si="40"/>
        <v>18.0635563664516</v>
      </c>
      <c r="I68" s="18">
        <f t="shared" si="41"/>
        <v>291.213556366452</v>
      </c>
      <c r="J68" s="18">
        <f t="shared" si="42"/>
        <v>0.159026981127314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5.71682773259728</v>
      </c>
      <c r="O68" s="18">
        <f t="shared" si="56"/>
        <v>3.0635706701367</v>
      </c>
      <c r="P68" s="18">
        <f t="shared" si="45"/>
        <v>0.487190395142021</v>
      </c>
      <c r="Q68" s="24">
        <f t="shared" si="46"/>
        <v>0.141285214591186</v>
      </c>
      <c r="R68" s="18">
        <f t="shared" si="47"/>
        <v>0.80117865</v>
      </c>
      <c r="S68" s="25">
        <f t="shared" si="48"/>
        <v>0.176346704435005</v>
      </c>
      <c r="T68" s="3">
        <v>0.27</v>
      </c>
      <c r="U68" s="26">
        <f t="shared" si="49"/>
        <v>0.0476136101974513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0.284451324461365</v>
      </c>
      <c r="AC68" s="29">
        <f t="shared" si="51"/>
        <v>10.2321666666667</v>
      </c>
      <c r="AD68" s="1">
        <f t="shared" si="52"/>
        <v>0.29</v>
      </c>
      <c r="AE68" s="30">
        <f t="shared" si="53"/>
        <v>206.851581749829</v>
      </c>
      <c r="AF68" s="1">
        <f t="shared" si="54"/>
        <v>6020525.66374866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12.9394307473333</v>
      </c>
      <c r="E69" s="20">
        <f t="shared" si="55"/>
        <v>18.0635563664516</v>
      </c>
      <c r="F69" s="16" t="s">
        <v>75</v>
      </c>
      <c r="G69" s="13">
        <v>12</v>
      </c>
      <c r="H69" s="18">
        <f t="shared" si="40"/>
        <v>12.9394307473333</v>
      </c>
      <c r="I69" s="18">
        <f t="shared" si="41"/>
        <v>286.089430747333</v>
      </c>
      <c r="J69" s="18">
        <f t="shared" si="42"/>
        <v>0.0873757914499032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5.33906527499468</v>
      </c>
      <c r="P69" s="18">
        <f t="shared" si="45"/>
        <v>0.466505054005355</v>
      </c>
      <c r="Q69" s="24">
        <f t="shared" si="46"/>
        <v>0.135286465661553</v>
      </c>
      <c r="R69" s="18">
        <f t="shared" si="47"/>
        <v>0.80117865</v>
      </c>
      <c r="S69" s="25">
        <f t="shared" si="48"/>
        <v>0.168859299560158</v>
      </c>
      <c r="T69" s="3">
        <v>0.27</v>
      </c>
      <c r="U69" s="26">
        <f t="shared" si="49"/>
        <v>0.0455920108812427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0.235258527714225</v>
      </c>
      <c r="AC69" s="29">
        <f t="shared" si="51"/>
        <v>10.2321666666667</v>
      </c>
      <c r="AD69" s="1">
        <f t="shared" si="52"/>
        <v>0.29</v>
      </c>
      <c r="AE69" s="30">
        <f t="shared" si="53"/>
        <v>206.851581749829</v>
      </c>
      <c r="AF69" s="1">
        <f t="shared" si="54"/>
        <v>4979340.51248054</v>
      </c>
      <c r="AG69" s="1">
        <f>SUM(AF58:AF69)</f>
        <v>70554875.4280839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7.15468270132258</v>
      </c>
      <c r="E70" s="20">
        <f t="shared" si="55"/>
        <v>12.9394307473333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7</v>
      </c>
      <c r="E74" s="16"/>
      <c r="F74" s="16"/>
      <c r="G74" s="13">
        <v>1</v>
      </c>
      <c r="H74" s="18">
        <f t="shared" ref="H74:H85" si="57">E75</f>
        <v>7</v>
      </c>
      <c r="I74" s="18">
        <f t="shared" ref="I74:I85" si="58">H74+273.15</f>
        <v>280.15</v>
      </c>
      <c r="J74" s="18">
        <f t="shared" ref="J74:J85" si="59">EXP(($C$16*(I74-$C$14))/($C$17*I74*$C$14))</f>
        <v>0.0424643715341541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0.0221332797310318</v>
      </c>
      <c r="Q74" s="24">
        <f t="shared" ref="Q74:Q85" si="63">P74*$B$76</f>
        <v>0.00575465273006827</v>
      </c>
      <c r="R74" s="18">
        <f t="shared" ref="R74:R85" si="64">L74*$B$76</f>
        <v>0.1355172</v>
      </c>
      <c r="S74" s="25">
        <f t="shared" ref="S74:S85" si="65">Q74/R74</f>
        <v>0.0424643715341541</v>
      </c>
      <c r="T74" s="3">
        <v>0.01</v>
      </c>
      <c r="U74" s="26">
        <f t="shared" ref="U74:U85" si="66">S74*T74</f>
        <v>0.000424643715341541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0.0103746437153415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1.74</v>
      </c>
      <c r="AX74" s="1">
        <f t="shared" ref="AX74:AX85" si="73">AW74*10000*AV74*0.67*AU74*AT74</f>
        <v>1639.04796153914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7.04207143909677</v>
      </c>
      <c r="E75" s="20">
        <f t="shared" ref="E75:E86" si="74">D74</f>
        <v>7</v>
      </c>
      <c r="F75" s="16" t="s">
        <v>73</v>
      </c>
      <c r="G75" s="13">
        <v>2</v>
      </c>
      <c r="H75" s="18">
        <f t="shared" si="57"/>
        <v>7.04207143909677</v>
      </c>
      <c r="I75" s="18">
        <f t="shared" si="58"/>
        <v>280.192071439097</v>
      </c>
      <c r="J75" s="18">
        <f t="shared" si="59"/>
        <v>0.0426865567045504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1.02030672026897</v>
      </c>
      <c r="P75" s="18">
        <f t="shared" si="62"/>
        <v>0.0435533806707952</v>
      </c>
      <c r="Q75" s="24">
        <f t="shared" si="63"/>
        <v>0.0113238789744067</v>
      </c>
      <c r="R75" s="18">
        <f t="shared" si="64"/>
        <v>0.1355172</v>
      </c>
      <c r="S75" s="25">
        <f t="shared" si="65"/>
        <v>0.083560455605685</v>
      </c>
      <c r="T75" s="3">
        <v>0.01</v>
      </c>
      <c r="U75" s="26">
        <f t="shared" si="66"/>
        <v>0.00083560455605685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0.00632560455605685</v>
      </c>
      <c r="AU75" s="29">
        <f t="shared" si="70"/>
        <v>52.122</v>
      </c>
      <c r="AV75" s="1">
        <f t="shared" si="71"/>
        <v>0.26</v>
      </c>
      <c r="AW75" s="2">
        <f t="shared" si="72"/>
        <v>1.74</v>
      </c>
      <c r="AX75" s="1">
        <f t="shared" si="73"/>
        <v>999.356656246034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8.63469472792857</v>
      </c>
      <c r="E76" s="20">
        <f t="shared" si="74"/>
        <v>7.04207143909677</v>
      </c>
      <c r="F76" s="16" t="s">
        <v>73</v>
      </c>
      <c r="G76" s="13">
        <v>3</v>
      </c>
      <c r="H76" s="18">
        <f t="shared" si="57"/>
        <v>8.63469472792857</v>
      </c>
      <c r="I76" s="18">
        <f t="shared" si="58"/>
        <v>281.784694727929</v>
      </c>
      <c r="J76" s="18">
        <f t="shared" si="59"/>
        <v>0.0519504518993112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1.49797333959817</v>
      </c>
      <c r="P76" s="18">
        <f t="shared" si="62"/>
        <v>0.0778203919252455</v>
      </c>
      <c r="Q76" s="24">
        <f t="shared" si="63"/>
        <v>0.0202333019005638</v>
      </c>
      <c r="R76" s="18">
        <f t="shared" si="64"/>
        <v>0.1355172</v>
      </c>
      <c r="S76" s="25">
        <f t="shared" si="65"/>
        <v>0.149304308977486</v>
      </c>
      <c r="T76" s="3">
        <v>0.01</v>
      </c>
      <c r="U76" s="26">
        <f t="shared" si="66"/>
        <v>0.00149304308977486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0.00698304308977486</v>
      </c>
      <c r="AU76" s="29">
        <f t="shared" si="70"/>
        <v>52.122</v>
      </c>
      <c r="AV76" s="1">
        <f t="shared" si="71"/>
        <v>0.26</v>
      </c>
      <c r="AW76" s="2">
        <f t="shared" si="72"/>
        <v>1.74</v>
      </c>
      <c r="AX76" s="1">
        <f t="shared" si="73"/>
        <v>1103.22270871917</v>
      </c>
    </row>
    <row r="77" s="1" customFormat="1" spans="1:50">
      <c r="A77" s="13"/>
      <c r="B77" s="13"/>
      <c r="C77" s="16">
        <v>3</v>
      </c>
      <c r="D77" s="19">
        <v>13.3756776444839</v>
      </c>
      <c r="E77" s="20">
        <f t="shared" si="74"/>
        <v>8.63469472792857</v>
      </c>
      <c r="F77" s="16" t="s">
        <v>73</v>
      </c>
      <c r="G77" s="13">
        <v>4</v>
      </c>
      <c r="H77" s="18">
        <f t="shared" si="57"/>
        <v>13.3756776444839</v>
      </c>
      <c r="I77" s="18">
        <f t="shared" si="58"/>
        <v>286.525677644484</v>
      </c>
      <c r="J77" s="18">
        <f t="shared" si="59"/>
        <v>0.0920228126585587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1.94137294767293</v>
      </c>
      <c r="P77" s="18">
        <f t="shared" si="62"/>
        <v>0.1786505990641</v>
      </c>
      <c r="Q77" s="24">
        <f t="shared" si="63"/>
        <v>0.0464491557566659</v>
      </c>
      <c r="R77" s="18">
        <f t="shared" si="64"/>
        <v>0.1355172</v>
      </c>
      <c r="S77" s="25">
        <f t="shared" si="65"/>
        <v>0.342754689121867</v>
      </c>
      <c r="T77" s="3">
        <v>0.01</v>
      </c>
      <c r="U77" s="26">
        <f t="shared" si="66"/>
        <v>0.00342754689121867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0.00891754689121867</v>
      </c>
      <c r="AU77" s="29">
        <f t="shared" si="70"/>
        <v>52.122</v>
      </c>
      <c r="AV77" s="1">
        <f t="shared" si="71"/>
        <v>0.26</v>
      </c>
      <c r="AW77" s="2">
        <f t="shared" si="72"/>
        <v>1.74</v>
      </c>
      <c r="AX77" s="1">
        <f t="shared" si="73"/>
        <v>1408.84713297361</v>
      </c>
    </row>
    <row r="78" s="1" customFormat="1" spans="1:50">
      <c r="A78" s="13"/>
      <c r="B78" s="13"/>
      <c r="C78" s="16">
        <v>4</v>
      </c>
      <c r="D78" s="19">
        <v>17.6127077279333</v>
      </c>
      <c r="E78" s="20">
        <f t="shared" si="74"/>
        <v>13.3756776444839</v>
      </c>
      <c r="F78" s="16" t="s">
        <v>73</v>
      </c>
      <c r="G78" s="13">
        <v>5</v>
      </c>
      <c r="H78" s="18">
        <f t="shared" si="57"/>
        <v>17.6127077279333</v>
      </c>
      <c r="I78" s="18">
        <f t="shared" si="58"/>
        <v>290.762707727933</v>
      </c>
      <c r="J78" s="18">
        <f t="shared" si="59"/>
        <v>0.150992497648667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1.67458623117839</v>
      </c>
      <c r="O78" s="18">
        <f t="shared" si="75"/>
        <v>0.609356117430441</v>
      </c>
      <c r="P78" s="18">
        <f t="shared" si="62"/>
        <v>0.0920082021283167</v>
      </c>
      <c r="Q78" s="24">
        <f t="shared" si="63"/>
        <v>0.0239221325533623</v>
      </c>
      <c r="R78" s="18">
        <f t="shared" si="64"/>
        <v>0.1355172</v>
      </c>
      <c r="S78" s="25">
        <f t="shared" si="65"/>
        <v>0.176524696151945</v>
      </c>
      <c r="T78" s="3">
        <v>0.01</v>
      </c>
      <c r="U78" s="26">
        <f t="shared" si="66"/>
        <v>0.00176524696151945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0.0117152469615194</v>
      </c>
      <c r="AU78" s="29">
        <f t="shared" si="70"/>
        <v>52.122</v>
      </c>
      <c r="AV78" s="1">
        <f t="shared" si="71"/>
        <v>0.26</v>
      </c>
      <c r="AW78" s="2">
        <f t="shared" si="72"/>
        <v>1.74</v>
      </c>
      <c r="AX78" s="1">
        <f t="shared" si="73"/>
        <v>1850.8444413191</v>
      </c>
    </row>
    <row r="79" s="1" customFormat="1" spans="1:50">
      <c r="A79" s="13"/>
      <c r="B79" s="13"/>
      <c r="C79" s="16">
        <v>5</v>
      </c>
      <c r="D79" s="19">
        <v>20.5637158212903</v>
      </c>
      <c r="E79" s="20">
        <f t="shared" si="74"/>
        <v>17.6127077279333</v>
      </c>
      <c r="F79" s="16" t="s">
        <v>75</v>
      </c>
      <c r="G79" s="13">
        <v>6</v>
      </c>
      <c r="H79" s="18">
        <f t="shared" si="57"/>
        <v>20.5637158212903</v>
      </c>
      <c r="I79" s="18">
        <f t="shared" si="58"/>
        <v>293.71371582129</v>
      </c>
      <c r="J79" s="18">
        <f t="shared" si="59"/>
        <v>0.211385238373323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1.03856791530212</v>
      </c>
      <c r="P79" s="18">
        <f t="shared" si="62"/>
        <v>0.219537926343025</v>
      </c>
      <c r="Q79" s="24">
        <f t="shared" si="63"/>
        <v>0.0570798608491864</v>
      </c>
      <c r="R79" s="18">
        <f t="shared" si="64"/>
        <v>0.1355172</v>
      </c>
      <c r="S79" s="25">
        <f t="shared" si="65"/>
        <v>0.421200119609809</v>
      </c>
      <c r="T79" s="3">
        <v>0.01</v>
      </c>
      <c r="U79" s="26">
        <f t="shared" si="66"/>
        <v>0.00421200119609809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0.0141620011960981</v>
      </c>
      <c r="AU79" s="29">
        <f t="shared" si="70"/>
        <v>52.122</v>
      </c>
      <c r="AV79" s="1">
        <f t="shared" si="71"/>
        <v>0.26</v>
      </c>
      <c r="AW79" s="2">
        <f t="shared" si="72"/>
        <v>1.74</v>
      </c>
      <c r="AX79" s="1">
        <f t="shared" si="73"/>
        <v>2237.39723779182</v>
      </c>
    </row>
    <row r="80" s="1" customFormat="1" spans="1:50">
      <c r="A80" s="13"/>
      <c r="B80" s="13"/>
      <c r="C80" s="16">
        <v>6</v>
      </c>
      <c r="D80" s="19">
        <v>23.442574601</v>
      </c>
      <c r="E80" s="20">
        <f t="shared" si="74"/>
        <v>20.5637158212903</v>
      </c>
      <c r="F80" s="16" t="s">
        <v>73</v>
      </c>
      <c r="G80" s="13">
        <v>7</v>
      </c>
      <c r="H80" s="18">
        <f t="shared" si="57"/>
        <v>23.442574601</v>
      </c>
      <c r="I80" s="18">
        <f t="shared" si="58"/>
        <v>296.592574601</v>
      </c>
      <c r="J80" s="18">
        <f t="shared" si="59"/>
        <v>0.291621504272248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1.3402499889591</v>
      </c>
      <c r="P80" s="18">
        <f t="shared" si="62"/>
        <v>0.390845717881116</v>
      </c>
      <c r="Q80" s="24">
        <f t="shared" si="63"/>
        <v>0.10161988664909</v>
      </c>
      <c r="R80" s="18">
        <f t="shared" si="64"/>
        <v>0.1355172</v>
      </c>
      <c r="S80" s="25">
        <f t="shared" si="65"/>
        <v>0.749867077013769</v>
      </c>
      <c r="T80" s="3">
        <v>0.01</v>
      </c>
      <c r="U80" s="26">
        <f t="shared" si="66"/>
        <v>0.00749867077013769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0.0174486707701377</v>
      </c>
      <c r="AU80" s="29">
        <f t="shared" si="70"/>
        <v>52.122</v>
      </c>
      <c r="AV80" s="1">
        <f t="shared" si="71"/>
        <v>0.26</v>
      </c>
      <c r="AW80" s="2">
        <f t="shared" si="72"/>
        <v>1.74</v>
      </c>
      <c r="AX80" s="1">
        <f t="shared" si="73"/>
        <v>2756.6448585671</v>
      </c>
    </row>
    <row r="81" s="1" customFormat="1" spans="1:50">
      <c r="A81" s="13"/>
      <c r="B81" s="13"/>
      <c r="C81" s="16">
        <v>7</v>
      </c>
      <c r="D81" s="19">
        <v>25.3766289654839</v>
      </c>
      <c r="E81" s="20">
        <f t="shared" si="74"/>
        <v>23.442574601</v>
      </c>
      <c r="F81" s="16" t="s">
        <v>73</v>
      </c>
      <c r="G81" s="13">
        <v>8</v>
      </c>
      <c r="H81" s="18">
        <f t="shared" si="57"/>
        <v>25.3766289654839</v>
      </c>
      <c r="I81" s="18">
        <f t="shared" si="58"/>
        <v>298.526628965484</v>
      </c>
      <c r="J81" s="18">
        <f t="shared" si="59"/>
        <v>0.360735071377856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1.47062427107798</v>
      </c>
      <c r="P81" s="18">
        <f t="shared" si="62"/>
        <v>0.530505751397324</v>
      </c>
      <c r="Q81" s="24">
        <f t="shared" si="63"/>
        <v>0.137931495363304</v>
      </c>
      <c r="R81" s="18">
        <f t="shared" si="64"/>
        <v>0.1355172</v>
      </c>
      <c r="S81" s="25">
        <f t="shared" si="65"/>
        <v>1.01781541651764</v>
      </c>
      <c r="T81" s="3">
        <v>0.01</v>
      </c>
      <c r="U81" s="26">
        <f t="shared" si="66"/>
        <v>0.0101781541651764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0.0250781541651764</v>
      </c>
      <c r="AU81" s="29">
        <f t="shared" si="70"/>
        <v>52.122</v>
      </c>
      <c r="AV81" s="1">
        <f t="shared" si="71"/>
        <v>0.26</v>
      </c>
      <c r="AW81" s="2">
        <f t="shared" si="72"/>
        <v>1.74</v>
      </c>
      <c r="AX81" s="1">
        <f t="shared" si="73"/>
        <v>3961.9960541694</v>
      </c>
    </row>
    <row r="82" s="1" customFormat="1" spans="1:50">
      <c r="A82" s="13"/>
      <c r="B82" s="13"/>
      <c r="C82" s="16">
        <v>8</v>
      </c>
      <c r="D82" s="19">
        <v>24.8368024606452</v>
      </c>
      <c r="E82" s="20">
        <f t="shared" si="74"/>
        <v>25.3766289654839</v>
      </c>
      <c r="F82" s="16" t="s">
        <v>73</v>
      </c>
      <c r="G82" s="13">
        <v>9</v>
      </c>
      <c r="H82" s="18">
        <f t="shared" si="57"/>
        <v>24.8368024606452</v>
      </c>
      <c r="I82" s="18">
        <f t="shared" si="58"/>
        <v>297.986802460645</v>
      </c>
      <c r="J82" s="18">
        <f t="shared" si="59"/>
        <v>0.340037905242124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1.46133851968066</v>
      </c>
      <c r="P82" s="18">
        <f t="shared" si="62"/>
        <v>0.496910489081838</v>
      </c>
      <c r="Q82" s="24">
        <f t="shared" si="63"/>
        <v>0.129196727161278</v>
      </c>
      <c r="R82" s="18">
        <f t="shared" si="64"/>
        <v>0.1355172</v>
      </c>
      <c r="S82" s="25">
        <f t="shared" si="65"/>
        <v>0.95336036430267</v>
      </c>
      <c r="T82" s="3">
        <v>0.01</v>
      </c>
      <c r="U82" s="26">
        <f t="shared" si="66"/>
        <v>0.0095336036430267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0.0194836036430267</v>
      </c>
      <c r="AU82" s="29">
        <f t="shared" si="70"/>
        <v>52.122</v>
      </c>
      <c r="AV82" s="1">
        <f t="shared" si="71"/>
        <v>0.26</v>
      </c>
      <c r="AW82" s="2">
        <f t="shared" si="72"/>
        <v>1.74</v>
      </c>
      <c r="AX82" s="1">
        <f t="shared" si="73"/>
        <v>3078.13566525818</v>
      </c>
    </row>
    <row r="83" s="1" customFormat="1" spans="1:50">
      <c r="A83" s="13"/>
      <c r="B83" s="13"/>
      <c r="C83" s="16">
        <v>9</v>
      </c>
      <c r="D83" s="19">
        <v>21.535447813</v>
      </c>
      <c r="E83" s="20">
        <f t="shared" si="74"/>
        <v>24.8368024606452</v>
      </c>
      <c r="F83" s="16" t="s">
        <v>73</v>
      </c>
      <c r="G83" s="13">
        <v>10</v>
      </c>
      <c r="H83" s="18">
        <f t="shared" si="57"/>
        <v>21.535447813</v>
      </c>
      <c r="I83" s="18">
        <f t="shared" si="58"/>
        <v>294.685447813</v>
      </c>
      <c r="J83" s="18">
        <f t="shared" si="59"/>
        <v>0.23580310112941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1.48564803059882</v>
      </c>
      <c r="P83" s="18">
        <f t="shared" si="62"/>
        <v>0.350320412802003</v>
      </c>
      <c r="Q83" s="24">
        <f t="shared" si="63"/>
        <v>0.0910833073285207</v>
      </c>
      <c r="R83" s="18">
        <f t="shared" si="64"/>
        <v>0.1355172</v>
      </c>
      <c r="S83" s="25">
        <f t="shared" si="65"/>
        <v>0.672116213502941</v>
      </c>
      <c r="T83" s="3">
        <v>0.01</v>
      </c>
      <c r="U83" s="26">
        <f t="shared" si="66"/>
        <v>0.00672116213502941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0.0166711621350294</v>
      </c>
      <c r="AU83" s="29">
        <f t="shared" si="70"/>
        <v>52.122</v>
      </c>
      <c r="AV83" s="1">
        <f t="shared" si="71"/>
        <v>0.26</v>
      </c>
      <c r="AW83" s="2">
        <f t="shared" si="72"/>
        <v>1.74</v>
      </c>
      <c r="AX83" s="1">
        <f t="shared" si="73"/>
        <v>2633.8094168479</v>
      </c>
    </row>
    <row r="84" s="1" customFormat="1" spans="1:50">
      <c r="A84" s="13"/>
      <c r="B84" s="13"/>
      <c r="C84" s="16">
        <v>10</v>
      </c>
      <c r="D84" s="19">
        <v>18.0635563664516</v>
      </c>
      <c r="E84" s="20">
        <f t="shared" si="74"/>
        <v>21.535447813</v>
      </c>
      <c r="F84" s="16" t="s">
        <v>73</v>
      </c>
      <c r="G84" s="13">
        <v>11</v>
      </c>
      <c r="H84" s="18">
        <f t="shared" si="57"/>
        <v>18.0635563664516</v>
      </c>
      <c r="I84" s="18">
        <f t="shared" si="58"/>
        <v>291.213556366452</v>
      </c>
      <c r="J84" s="18">
        <f t="shared" si="59"/>
        <v>0.159026981127314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1.07856123690698</v>
      </c>
      <c r="O84" s="18">
        <f t="shared" si="75"/>
        <v>0.577986380889841</v>
      </c>
      <c r="P84" s="18">
        <f t="shared" si="62"/>
        <v>0.0919154292856133</v>
      </c>
      <c r="Q84" s="24">
        <f t="shared" si="63"/>
        <v>0.0238980116142595</v>
      </c>
      <c r="R84" s="18">
        <f t="shared" si="64"/>
        <v>0.1355172</v>
      </c>
      <c r="S84" s="25">
        <f t="shared" si="65"/>
        <v>0.176346704435005</v>
      </c>
      <c r="T84" s="3">
        <v>0.01</v>
      </c>
      <c r="U84" s="26">
        <f t="shared" si="66"/>
        <v>0.00176346704435005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0.01171346704435</v>
      </c>
      <c r="AU84" s="29">
        <f t="shared" si="70"/>
        <v>52.122</v>
      </c>
      <c r="AV84" s="1">
        <f t="shared" si="71"/>
        <v>0.26</v>
      </c>
      <c r="AW84" s="2">
        <f t="shared" si="72"/>
        <v>1.74</v>
      </c>
      <c r="AX84" s="1">
        <f t="shared" si="73"/>
        <v>1850.56323941104</v>
      </c>
    </row>
    <row r="85" s="1" customFormat="1" spans="1:51">
      <c r="A85" s="13"/>
      <c r="B85" s="13"/>
      <c r="C85" s="16">
        <v>11</v>
      </c>
      <c r="D85" s="19">
        <v>12.9394307473333</v>
      </c>
      <c r="E85" s="20">
        <f t="shared" si="74"/>
        <v>18.0635563664516</v>
      </c>
      <c r="F85" s="16" t="s">
        <v>75</v>
      </c>
      <c r="G85" s="13">
        <v>12</v>
      </c>
      <c r="H85" s="18">
        <f t="shared" si="57"/>
        <v>12.9394307473333</v>
      </c>
      <c r="I85" s="18">
        <f t="shared" si="58"/>
        <v>286.089430747333</v>
      </c>
      <c r="J85" s="18">
        <f t="shared" si="59"/>
        <v>0.0873757914499032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1.00729095160423</v>
      </c>
      <c r="P85" s="18">
        <f t="shared" si="62"/>
        <v>0.0880128441167456</v>
      </c>
      <c r="Q85" s="24">
        <f t="shared" si="63"/>
        <v>0.0228833394703539</v>
      </c>
      <c r="R85" s="18">
        <f t="shared" si="64"/>
        <v>0.1355172</v>
      </c>
      <c r="S85" s="25">
        <f t="shared" si="65"/>
        <v>0.168859299560158</v>
      </c>
      <c r="T85" s="3">
        <v>0.01</v>
      </c>
      <c r="U85" s="26">
        <f t="shared" si="66"/>
        <v>0.00168859299560158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0.00717859299560158</v>
      </c>
      <c r="AU85" s="29">
        <f t="shared" si="70"/>
        <v>52.122</v>
      </c>
      <c r="AV85" s="1">
        <f t="shared" si="71"/>
        <v>0.26</v>
      </c>
      <c r="AW85" s="2">
        <f t="shared" si="72"/>
        <v>1.74</v>
      </c>
      <c r="AX85" s="1">
        <f t="shared" si="73"/>
        <v>1134.11684670779</v>
      </c>
      <c r="AY85" s="1">
        <f>SUM(AX74:AX85)</f>
        <v>24653.9822195503</v>
      </c>
    </row>
    <row r="86" s="1" customFormat="1" spans="1:46">
      <c r="A86" s="13"/>
      <c r="B86" s="13"/>
      <c r="C86" s="16">
        <v>12</v>
      </c>
      <c r="D86" s="19">
        <v>7.15468270132258</v>
      </c>
      <c r="E86" s="20">
        <f t="shared" si="74"/>
        <v>12.9394307473333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7</v>
      </c>
      <c r="E90" s="16"/>
      <c r="F90" s="16"/>
      <c r="G90" s="13">
        <v>1</v>
      </c>
      <c r="H90" s="18">
        <f t="shared" ref="H90:H101" si="76">E91</f>
        <v>7</v>
      </c>
      <c r="I90" s="18">
        <f t="shared" ref="I90:I101" si="77">H90+273.15</f>
        <v>280.15</v>
      </c>
      <c r="J90" s="18">
        <f t="shared" ref="J90:J101" si="78">EXP(($C$16*(I90-$C$14))/($C$17*I90*$C$14))</f>
        <v>0.0424643715341541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0.0120896065757737</v>
      </c>
      <c r="Q90" s="24">
        <f t="shared" ref="Q90:Q101" si="82">P90*$B$76</f>
        <v>0.00314329770970115</v>
      </c>
      <c r="R90" s="18">
        <f t="shared" ref="R90:R101" si="83">L90*$B$76</f>
        <v>0.074022</v>
      </c>
      <c r="S90" s="25">
        <f t="shared" ref="S90:S101" si="84">Q90/R90</f>
        <v>0.0424643715341541</v>
      </c>
      <c r="T90" s="3">
        <v>0.01</v>
      </c>
      <c r="U90" s="26">
        <f t="shared" ref="U90:U101" si="85">S90*T90</f>
        <v>0.000424643715341541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0.0103746437153415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0.28</v>
      </c>
      <c r="AX90" s="1">
        <f t="shared" ref="AX90:AX101" si="92">AW90*10000*AV90*0.67*AU90*AT90</f>
        <v>144.067772143399</v>
      </c>
      <c r="AZ90" s="2">
        <f t="shared" ref="AZ90:AZ101" si="93">$E$10</f>
        <v>0.83</v>
      </c>
      <c r="BA90" s="1">
        <f t="shared" ref="BA90:BA101" si="94">AZ90*10000*AV90*0.67*AU90*AT90</f>
        <v>427.058038853648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7.04207143909677</v>
      </c>
      <c r="E91" s="20">
        <f t="shared" ref="E91:E102" si="95">D90</f>
        <v>7</v>
      </c>
      <c r="F91" s="16" t="s">
        <v>73</v>
      </c>
      <c r="G91" s="13">
        <v>2</v>
      </c>
      <c r="H91" s="18">
        <f t="shared" si="76"/>
        <v>7.04207143909677</v>
      </c>
      <c r="I91" s="18">
        <f t="shared" si="77"/>
        <v>280.192071439097</v>
      </c>
      <c r="J91" s="18">
        <f t="shared" si="78"/>
        <v>0.0426865567045504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0.557310393424226</v>
      </c>
      <c r="P91" s="18">
        <f t="shared" si="81"/>
        <v>0.0237896617109385</v>
      </c>
      <c r="Q91" s="24">
        <f t="shared" si="82"/>
        <v>0.00618531204484402</v>
      </c>
      <c r="R91" s="18">
        <f t="shared" si="83"/>
        <v>0.074022</v>
      </c>
      <c r="S91" s="25">
        <f t="shared" si="84"/>
        <v>0.083560455605685</v>
      </c>
      <c r="T91" s="3">
        <v>0.01</v>
      </c>
      <c r="U91" s="26">
        <f t="shared" si="85"/>
        <v>0.00083560455605685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0.00632560455605685</v>
      </c>
      <c r="AU91" s="29">
        <f t="shared" si="89"/>
        <v>28.47</v>
      </c>
      <c r="AV91" s="1">
        <f t="shared" si="90"/>
        <v>0.26</v>
      </c>
      <c r="AW91" s="2">
        <f t="shared" si="91"/>
        <v>0.28</v>
      </c>
      <c r="AX91" s="1">
        <f t="shared" si="92"/>
        <v>87.8406797241274</v>
      </c>
      <c r="AZ91" s="2">
        <f t="shared" si="93"/>
        <v>0.83</v>
      </c>
      <c r="BA91" s="1">
        <f t="shared" si="94"/>
        <v>260.384872039378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8.63469472792857</v>
      </c>
      <c r="E92" s="20">
        <f t="shared" si="95"/>
        <v>7.04207143909677</v>
      </c>
      <c r="F92" s="16" t="s">
        <v>73</v>
      </c>
      <c r="G92" s="13">
        <v>3</v>
      </c>
      <c r="H92" s="18">
        <f t="shared" si="76"/>
        <v>8.63469472792857</v>
      </c>
      <c r="I92" s="18">
        <f t="shared" si="77"/>
        <v>281.784694727929</v>
      </c>
      <c r="J92" s="18">
        <f t="shared" si="78"/>
        <v>0.0519504518993112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0.818220731713288</v>
      </c>
      <c r="P92" s="18">
        <f t="shared" si="81"/>
        <v>0.0425069367658904</v>
      </c>
      <c r="Q92" s="24">
        <f t="shared" si="82"/>
        <v>0.0110518035591315</v>
      </c>
      <c r="R92" s="18">
        <f t="shared" si="83"/>
        <v>0.074022</v>
      </c>
      <c r="S92" s="25">
        <f t="shared" si="84"/>
        <v>0.149304308977486</v>
      </c>
      <c r="T92" s="3">
        <v>0.01</v>
      </c>
      <c r="U92" s="26">
        <f t="shared" si="85"/>
        <v>0.00149304308977486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0.00698304308977486</v>
      </c>
      <c r="AU92" s="29">
        <f t="shared" si="89"/>
        <v>28.47</v>
      </c>
      <c r="AV92" s="1">
        <f t="shared" si="90"/>
        <v>0.26</v>
      </c>
      <c r="AW92" s="2">
        <f t="shared" si="91"/>
        <v>0.28</v>
      </c>
      <c r="AX92" s="1">
        <f t="shared" si="92"/>
        <v>96.9702178049307</v>
      </c>
      <c r="AZ92" s="2">
        <f t="shared" si="93"/>
        <v>0.83</v>
      </c>
      <c r="BA92" s="1">
        <f t="shared" si="94"/>
        <v>287.44743135033</v>
      </c>
    </row>
    <row r="93" s="1" customFormat="1" spans="1:53">
      <c r="A93" s="13"/>
      <c r="B93" s="13"/>
      <c r="C93" s="16">
        <v>3</v>
      </c>
      <c r="D93" s="19">
        <v>13.3756776444839</v>
      </c>
      <c r="E93" s="20">
        <f t="shared" si="95"/>
        <v>8.63469472792857</v>
      </c>
      <c r="F93" s="16" t="s">
        <v>73</v>
      </c>
      <c r="G93" s="13">
        <v>4</v>
      </c>
      <c r="H93" s="18">
        <f t="shared" si="76"/>
        <v>13.3756776444839</v>
      </c>
      <c r="I93" s="18">
        <f t="shared" si="77"/>
        <v>286.525677644484</v>
      </c>
      <c r="J93" s="18">
        <f t="shared" si="78"/>
        <v>0.0920228126585587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1.0604137949474</v>
      </c>
      <c r="P93" s="18">
        <f t="shared" si="81"/>
        <v>0.0975822599929956</v>
      </c>
      <c r="Q93" s="24">
        <f t="shared" si="82"/>
        <v>0.0253713875981789</v>
      </c>
      <c r="R93" s="18">
        <f t="shared" si="83"/>
        <v>0.074022</v>
      </c>
      <c r="S93" s="25">
        <f t="shared" si="84"/>
        <v>0.342754689121867</v>
      </c>
      <c r="T93" s="3">
        <v>0.01</v>
      </c>
      <c r="U93" s="26">
        <f t="shared" si="85"/>
        <v>0.00342754689121867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0.00891754689121867</v>
      </c>
      <c r="AU93" s="29">
        <f t="shared" si="89"/>
        <v>28.47</v>
      </c>
      <c r="AV93" s="1">
        <f t="shared" si="90"/>
        <v>0.26</v>
      </c>
      <c r="AW93" s="2">
        <f t="shared" si="91"/>
        <v>0.28</v>
      </c>
      <c r="AX93" s="1">
        <f t="shared" si="92"/>
        <v>123.833757462184</v>
      </c>
      <c r="AZ93" s="2">
        <f t="shared" si="93"/>
        <v>0.83</v>
      </c>
      <c r="BA93" s="1">
        <f t="shared" si="94"/>
        <v>367.078638191473</v>
      </c>
    </row>
    <row r="94" s="1" customFormat="1" spans="1:53">
      <c r="A94" s="13"/>
      <c r="B94" s="13"/>
      <c r="C94" s="16">
        <v>4</v>
      </c>
      <c r="D94" s="19">
        <v>17.6127077279333</v>
      </c>
      <c r="E94" s="20">
        <f t="shared" si="95"/>
        <v>13.3756776444839</v>
      </c>
      <c r="F94" s="16" t="s">
        <v>73</v>
      </c>
      <c r="G94" s="13">
        <v>5</v>
      </c>
      <c r="H94" s="18">
        <f t="shared" si="76"/>
        <v>17.6127077279333</v>
      </c>
      <c r="I94" s="18">
        <f t="shared" si="77"/>
        <v>290.762707727933</v>
      </c>
      <c r="J94" s="18">
        <f t="shared" si="78"/>
        <v>0.150992497648667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0.914689958206682</v>
      </c>
      <c r="O94" s="18">
        <f t="shared" si="96"/>
        <v>0.33284157674772</v>
      </c>
      <c r="P94" s="18">
        <f t="shared" si="81"/>
        <v>0.0502565809944587</v>
      </c>
      <c r="Q94" s="24">
        <f t="shared" si="82"/>
        <v>0.0130667110585593</v>
      </c>
      <c r="R94" s="18">
        <f t="shared" si="83"/>
        <v>0.074022</v>
      </c>
      <c r="S94" s="25">
        <f t="shared" si="84"/>
        <v>0.176524696151945</v>
      </c>
      <c r="T94" s="3">
        <v>0.01</v>
      </c>
      <c r="U94" s="26">
        <f t="shared" si="85"/>
        <v>0.00176524696151945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0.0117152469615194</v>
      </c>
      <c r="AU94" s="29">
        <f t="shared" si="89"/>
        <v>28.47</v>
      </c>
      <c r="AV94" s="1">
        <f t="shared" si="90"/>
        <v>0.26</v>
      </c>
      <c r="AW94" s="2">
        <f t="shared" si="91"/>
        <v>0.28</v>
      </c>
      <c r="AX94" s="1">
        <f t="shared" si="92"/>
        <v>162.684095585857</v>
      </c>
      <c r="AZ94" s="2">
        <f t="shared" si="93"/>
        <v>0.83</v>
      </c>
      <c r="BA94" s="1">
        <f t="shared" si="94"/>
        <v>482.242140486648</v>
      </c>
    </row>
    <row r="95" s="1" customFormat="1" spans="1:53">
      <c r="A95" s="13"/>
      <c r="B95" s="13"/>
      <c r="C95" s="16">
        <v>5</v>
      </c>
      <c r="D95" s="19">
        <v>20.5637158212903</v>
      </c>
      <c r="E95" s="20">
        <f t="shared" si="95"/>
        <v>17.6127077279333</v>
      </c>
      <c r="F95" s="16" t="s">
        <v>75</v>
      </c>
      <c r="G95" s="13">
        <v>6</v>
      </c>
      <c r="H95" s="18">
        <f t="shared" si="76"/>
        <v>20.5637158212903</v>
      </c>
      <c r="I95" s="18">
        <f t="shared" si="77"/>
        <v>293.71371582129</v>
      </c>
      <c r="J95" s="18">
        <f t="shared" si="78"/>
        <v>0.211385238373323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0.567284995753261</v>
      </c>
      <c r="P95" s="18">
        <f t="shared" si="81"/>
        <v>0.119915674052913</v>
      </c>
      <c r="Q95" s="24">
        <f t="shared" si="82"/>
        <v>0.0311780752537573</v>
      </c>
      <c r="R95" s="18">
        <f t="shared" si="83"/>
        <v>0.074022</v>
      </c>
      <c r="S95" s="25">
        <f t="shared" si="84"/>
        <v>0.421200119609809</v>
      </c>
      <c r="T95" s="3">
        <v>0.01</v>
      </c>
      <c r="U95" s="26">
        <f t="shared" si="85"/>
        <v>0.00421200119609809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0.0141620011960981</v>
      </c>
      <c r="AU95" s="29">
        <f t="shared" si="89"/>
        <v>28.47</v>
      </c>
      <c r="AV95" s="1">
        <f t="shared" si="90"/>
        <v>0.26</v>
      </c>
      <c r="AW95" s="2">
        <f t="shared" si="91"/>
        <v>0.28</v>
      </c>
      <c r="AX95" s="1">
        <f t="shared" si="92"/>
        <v>196.661014816049</v>
      </c>
      <c r="AZ95" s="2">
        <f t="shared" si="93"/>
        <v>0.83</v>
      </c>
      <c r="BA95" s="1">
        <f t="shared" si="94"/>
        <v>582.959436776144</v>
      </c>
    </row>
    <row r="96" s="1" customFormat="1" spans="1:53">
      <c r="A96" s="13"/>
      <c r="B96" s="13"/>
      <c r="C96" s="16">
        <v>6</v>
      </c>
      <c r="D96" s="19">
        <v>23.442574601</v>
      </c>
      <c r="E96" s="20">
        <f t="shared" si="95"/>
        <v>20.5637158212903</v>
      </c>
      <c r="F96" s="16" t="s">
        <v>73</v>
      </c>
      <c r="G96" s="13">
        <v>7</v>
      </c>
      <c r="H96" s="18">
        <f t="shared" si="76"/>
        <v>23.442574601</v>
      </c>
      <c r="I96" s="18">
        <f t="shared" si="77"/>
        <v>296.592574601</v>
      </c>
      <c r="J96" s="18">
        <f t="shared" si="78"/>
        <v>0.291621504272248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0.732069321700349</v>
      </c>
      <c r="P96" s="18">
        <f t="shared" si="81"/>
        <v>0.21348715682582</v>
      </c>
      <c r="Q96" s="24">
        <f t="shared" si="82"/>
        <v>0.0555066607747132</v>
      </c>
      <c r="R96" s="18">
        <f t="shared" si="83"/>
        <v>0.074022</v>
      </c>
      <c r="S96" s="25">
        <f t="shared" si="84"/>
        <v>0.749867077013769</v>
      </c>
      <c r="T96" s="3">
        <v>0.01</v>
      </c>
      <c r="U96" s="26">
        <f t="shared" si="85"/>
        <v>0.00749867077013769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0.0174486707701377</v>
      </c>
      <c r="AU96" s="29">
        <f t="shared" si="89"/>
        <v>28.47</v>
      </c>
      <c r="AV96" s="1">
        <f t="shared" si="90"/>
        <v>0.26</v>
      </c>
      <c r="AW96" s="2">
        <f t="shared" si="91"/>
        <v>0.28</v>
      </c>
      <c r="AX96" s="1">
        <f t="shared" si="92"/>
        <v>242.301441253362</v>
      </c>
      <c r="AZ96" s="2">
        <f t="shared" si="93"/>
        <v>0.83</v>
      </c>
      <c r="BA96" s="1">
        <f t="shared" si="94"/>
        <v>718.25070085818</v>
      </c>
    </row>
    <row r="97" s="1" customFormat="1" spans="1:53">
      <c r="A97" s="13"/>
      <c r="B97" s="13"/>
      <c r="C97" s="16">
        <v>7</v>
      </c>
      <c r="D97" s="19">
        <v>25.3766289654839</v>
      </c>
      <c r="E97" s="20">
        <f t="shared" si="95"/>
        <v>23.442574601</v>
      </c>
      <c r="F97" s="16" t="s">
        <v>73</v>
      </c>
      <c r="G97" s="13">
        <v>8</v>
      </c>
      <c r="H97" s="18">
        <f t="shared" si="76"/>
        <v>25.3766289654839</v>
      </c>
      <c r="I97" s="18">
        <f t="shared" si="77"/>
        <v>298.526628965484</v>
      </c>
      <c r="J97" s="18">
        <f t="shared" si="78"/>
        <v>0.360735071377856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0.803282164874529</v>
      </c>
      <c r="P97" s="18">
        <f t="shared" si="81"/>
        <v>0.289772049082572</v>
      </c>
      <c r="Q97" s="24">
        <f t="shared" si="82"/>
        <v>0.0753407327614687</v>
      </c>
      <c r="R97" s="18">
        <f t="shared" si="83"/>
        <v>0.074022</v>
      </c>
      <c r="S97" s="25">
        <f t="shared" si="84"/>
        <v>1.01781541651764</v>
      </c>
      <c r="T97" s="3">
        <v>0.01</v>
      </c>
      <c r="U97" s="26">
        <f t="shared" si="85"/>
        <v>0.0101781541651764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0.0250781541651764</v>
      </c>
      <c r="AU97" s="29">
        <f t="shared" si="89"/>
        <v>28.47</v>
      </c>
      <c r="AV97" s="1">
        <f t="shared" si="90"/>
        <v>0.26</v>
      </c>
      <c r="AW97" s="2">
        <f t="shared" si="91"/>
        <v>0.28</v>
      </c>
      <c r="AX97" s="1">
        <f t="shared" si="92"/>
        <v>348.248469940515</v>
      </c>
      <c r="AZ97" s="2">
        <f t="shared" si="93"/>
        <v>0.83</v>
      </c>
      <c r="BA97" s="1">
        <f t="shared" si="94"/>
        <v>1032.30796446653</v>
      </c>
    </row>
    <row r="98" s="1" customFormat="1" spans="1:53">
      <c r="A98" s="13"/>
      <c r="B98" s="13"/>
      <c r="C98" s="16">
        <v>8</v>
      </c>
      <c r="D98" s="19">
        <v>24.8368024606452</v>
      </c>
      <c r="E98" s="20">
        <f t="shared" si="95"/>
        <v>25.3766289654839</v>
      </c>
      <c r="F98" s="16" t="s">
        <v>73</v>
      </c>
      <c r="G98" s="13">
        <v>9</v>
      </c>
      <c r="H98" s="18">
        <f t="shared" si="76"/>
        <v>24.8368024606452</v>
      </c>
      <c r="I98" s="18">
        <f t="shared" si="77"/>
        <v>297.986802460645</v>
      </c>
      <c r="J98" s="18">
        <f t="shared" si="78"/>
        <v>0.340037905242124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0.798210115791957</v>
      </c>
      <c r="P98" s="18">
        <f t="shared" si="81"/>
        <v>0.27142169571697</v>
      </c>
      <c r="Q98" s="24">
        <f t="shared" si="82"/>
        <v>0.0705696408864123</v>
      </c>
      <c r="R98" s="18">
        <f t="shared" si="83"/>
        <v>0.074022</v>
      </c>
      <c r="S98" s="25">
        <f t="shared" si="84"/>
        <v>0.95336036430267</v>
      </c>
      <c r="T98" s="3">
        <v>0.01</v>
      </c>
      <c r="U98" s="26">
        <f t="shared" si="85"/>
        <v>0.0095336036430267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0.0194836036430267</v>
      </c>
      <c r="AU98" s="29">
        <f t="shared" si="89"/>
        <v>28.47</v>
      </c>
      <c r="AV98" s="1">
        <f t="shared" si="90"/>
        <v>0.26</v>
      </c>
      <c r="AW98" s="2">
        <f t="shared" si="91"/>
        <v>0.28</v>
      </c>
      <c r="AX98" s="1">
        <f t="shared" si="92"/>
        <v>270.559591942909</v>
      </c>
      <c r="AZ98" s="2">
        <f t="shared" si="93"/>
        <v>0.83</v>
      </c>
      <c r="BA98" s="1">
        <f t="shared" si="94"/>
        <v>802.015933259339</v>
      </c>
    </row>
    <row r="99" s="1" customFormat="1" spans="1:53">
      <c r="A99" s="13"/>
      <c r="B99" s="13"/>
      <c r="C99" s="16">
        <v>9</v>
      </c>
      <c r="D99" s="19">
        <v>21.535447813</v>
      </c>
      <c r="E99" s="20">
        <f t="shared" si="95"/>
        <v>24.8368024606452</v>
      </c>
      <c r="F99" s="16" t="s">
        <v>73</v>
      </c>
      <c r="G99" s="13">
        <v>10</v>
      </c>
      <c r="H99" s="18">
        <f t="shared" si="76"/>
        <v>21.535447813</v>
      </c>
      <c r="I99" s="18">
        <f t="shared" si="77"/>
        <v>294.685447813</v>
      </c>
      <c r="J99" s="18">
        <f t="shared" si="78"/>
        <v>0.23580310112941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0.811488420074987</v>
      </c>
      <c r="P99" s="18">
        <f t="shared" si="81"/>
        <v>0.191351485984287</v>
      </c>
      <c r="Q99" s="24">
        <f t="shared" si="82"/>
        <v>0.0497513863559147</v>
      </c>
      <c r="R99" s="18">
        <f t="shared" si="83"/>
        <v>0.074022</v>
      </c>
      <c r="S99" s="25">
        <f t="shared" si="84"/>
        <v>0.672116213502941</v>
      </c>
      <c r="T99" s="3">
        <v>0.01</v>
      </c>
      <c r="U99" s="26">
        <f t="shared" si="85"/>
        <v>0.00672116213502941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0.0166711621350294</v>
      </c>
      <c r="AU99" s="29">
        <f t="shared" si="89"/>
        <v>28.47</v>
      </c>
      <c r="AV99" s="1">
        <f t="shared" si="90"/>
        <v>0.26</v>
      </c>
      <c r="AW99" s="2">
        <f t="shared" si="91"/>
        <v>0.28</v>
      </c>
      <c r="AX99" s="1">
        <f t="shared" si="92"/>
        <v>231.504546443696</v>
      </c>
      <c r="AZ99" s="2">
        <f t="shared" si="93"/>
        <v>0.83</v>
      </c>
      <c r="BA99" s="1">
        <f t="shared" si="94"/>
        <v>686.245619815242</v>
      </c>
    </row>
    <row r="100" s="1" customFormat="1" spans="1:53">
      <c r="A100" s="13"/>
      <c r="B100" s="13"/>
      <c r="C100" s="16">
        <v>10</v>
      </c>
      <c r="D100" s="19">
        <v>18.0635563664516</v>
      </c>
      <c r="E100" s="20">
        <f t="shared" si="95"/>
        <v>21.535447813</v>
      </c>
      <c r="F100" s="16" t="s">
        <v>73</v>
      </c>
      <c r="G100" s="13">
        <v>11</v>
      </c>
      <c r="H100" s="18">
        <f t="shared" si="76"/>
        <v>18.0635563664516</v>
      </c>
      <c r="I100" s="18">
        <f t="shared" si="77"/>
        <v>291.213556366452</v>
      </c>
      <c r="J100" s="18">
        <f t="shared" si="78"/>
        <v>0.159026981127314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0.589130087386164</v>
      </c>
      <c r="O100" s="18">
        <f t="shared" si="96"/>
        <v>0.315706846704535</v>
      </c>
      <c r="P100" s="18">
        <f t="shared" si="81"/>
        <v>0.0502059067526459</v>
      </c>
      <c r="Q100" s="24">
        <f t="shared" si="82"/>
        <v>0.0130535357556879</v>
      </c>
      <c r="R100" s="18">
        <f t="shared" si="83"/>
        <v>0.074022</v>
      </c>
      <c r="S100" s="25">
        <f t="shared" si="84"/>
        <v>0.176346704435005</v>
      </c>
      <c r="T100" s="3">
        <v>0.01</v>
      </c>
      <c r="U100" s="26">
        <f t="shared" si="85"/>
        <v>0.00176346704435005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0.01171346704435</v>
      </c>
      <c r="AU100" s="29">
        <f t="shared" si="89"/>
        <v>28.47</v>
      </c>
      <c r="AV100" s="1">
        <f t="shared" si="90"/>
        <v>0.26</v>
      </c>
      <c r="AW100" s="2">
        <f t="shared" si="91"/>
        <v>0.28</v>
      </c>
      <c r="AX100" s="1">
        <f t="shared" si="92"/>
        <v>162.659378717671</v>
      </c>
      <c r="AZ100" s="2">
        <f t="shared" si="93"/>
        <v>0.83</v>
      </c>
      <c r="BA100" s="1">
        <f t="shared" si="94"/>
        <v>482.168872627381</v>
      </c>
    </row>
    <row r="101" s="1" customFormat="1" spans="1:54">
      <c r="A101" s="13"/>
      <c r="B101" s="13"/>
      <c r="C101" s="16">
        <v>11</v>
      </c>
      <c r="D101" s="19">
        <v>12.9394307473333</v>
      </c>
      <c r="E101" s="20">
        <f t="shared" si="95"/>
        <v>18.0635563664516</v>
      </c>
      <c r="F101" s="16" t="s">
        <v>75</v>
      </c>
      <c r="G101" s="13">
        <v>12</v>
      </c>
      <c r="H101" s="18">
        <f t="shared" si="76"/>
        <v>12.9394307473333</v>
      </c>
      <c r="I101" s="18">
        <f t="shared" si="77"/>
        <v>286.089430747333</v>
      </c>
      <c r="J101" s="18">
        <f t="shared" si="78"/>
        <v>0.0873757914499032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0.550200939951889</v>
      </c>
      <c r="P101" s="18">
        <f t="shared" si="81"/>
        <v>0.048074242584777</v>
      </c>
      <c r="Q101" s="24">
        <f t="shared" si="82"/>
        <v>0.012499303072042</v>
      </c>
      <c r="R101" s="18">
        <f t="shared" si="83"/>
        <v>0.074022</v>
      </c>
      <c r="S101" s="25">
        <f t="shared" si="84"/>
        <v>0.168859299560158</v>
      </c>
      <c r="T101" s="3">
        <v>0.01</v>
      </c>
      <c r="U101" s="26">
        <f t="shared" si="85"/>
        <v>0.00168859299560158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0.00717859299560158</v>
      </c>
      <c r="AU101" s="29">
        <f t="shared" si="89"/>
        <v>28.47</v>
      </c>
      <c r="AV101" s="1">
        <f t="shared" si="90"/>
        <v>0.26</v>
      </c>
      <c r="AW101" s="2">
        <f t="shared" si="91"/>
        <v>0.28</v>
      </c>
      <c r="AX101" s="1">
        <f t="shared" si="92"/>
        <v>99.6857268911508</v>
      </c>
      <c r="AY101" s="1">
        <f>SUM(AX90:AX101)</f>
        <v>2167.01669272585</v>
      </c>
      <c r="AZ101" s="2">
        <f t="shared" si="93"/>
        <v>0.83</v>
      </c>
      <c r="BA101" s="1">
        <f t="shared" si="94"/>
        <v>295.496976141626</v>
      </c>
      <c r="BB101" s="1">
        <f>SUM(BA90:BA101)</f>
        <v>6423.65662486591</v>
      </c>
    </row>
    <row r="102" s="1" customFormat="1" spans="1:46">
      <c r="A102" s="13"/>
      <c r="B102" s="13"/>
      <c r="C102" s="16">
        <v>12</v>
      </c>
      <c r="D102" s="19">
        <v>7.15468270132258</v>
      </c>
      <c r="E102" s="20">
        <f t="shared" si="95"/>
        <v>12.9394307473333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V30" sqref="AV3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1112.52143782412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2951.31887671233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9129.32272130156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76.7615655500464</v>
      </c>
      <c r="F8" s="3">
        <v>625.464</v>
      </c>
      <c r="G8" s="3"/>
      <c r="H8" s="3">
        <v>0.3</v>
      </c>
      <c r="M8" s="2"/>
    </row>
    <row r="9" s="1" customFormat="1" spans="1:13">
      <c r="A9" s="4" t="s">
        <v>7</v>
      </c>
      <c r="B9" s="5"/>
      <c r="C9" s="3"/>
      <c r="D9" s="3"/>
      <c r="E9" s="12">
        <v>11.5584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10.1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213595338.57766</v>
      </c>
      <c r="J14" s="14" t="s">
        <v>22</v>
      </c>
      <c r="K14" s="14">
        <f>I14/(10000*1000)</f>
        <v>21.359533857766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178074876.195682</v>
      </c>
      <c r="J15" s="14" t="s">
        <v>22</v>
      </c>
      <c r="K15" s="14">
        <f>I15/(10000*1000)</f>
        <v>17.8074876195682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-2</v>
      </c>
      <c r="E27" s="16"/>
      <c r="F27" s="16"/>
      <c r="G27" s="13">
        <v>1</v>
      </c>
      <c r="H27" s="18">
        <f t="shared" ref="H27:H38" si="0">E28</f>
        <v>-2</v>
      </c>
      <c r="I27" s="18">
        <f t="shared" ref="I27:I38" si="1">H27+273.15</f>
        <v>271.15</v>
      </c>
      <c r="J27" s="18">
        <f t="shared" ref="J27:J38" si="2">EXP(($C$16*(I27-$C$14))/($C$17*I27*$C$14))</f>
        <v>0.0133973643023479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0.0133318735198499</v>
      </c>
      <c r="Q27" s="24">
        <f t="shared" ref="Q27:Q38" si="6">P27*$B$29</f>
        <v>0.00182202271437949</v>
      </c>
      <c r="R27" s="18">
        <f t="shared" ref="R27:R38" si="7">L27*$B$29</f>
        <v>0.135998594444444</v>
      </c>
      <c r="S27" s="25">
        <f t="shared" ref="S27:S38" si="8">Q27/R27</f>
        <v>0.0133973643023479</v>
      </c>
      <c r="T27" s="3">
        <v>0.01</v>
      </c>
      <c r="U27" s="26">
        <f t="shared" ref="U27:U38" si="9">S27*T27</f>
        <v>0.000133973643023479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0.0295839736430235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92.7101198186767</v>
      </c>
      <c r="AU27" s="1">
        <f t="shared" ref="AU27:AU38" si="17">AT27*10000*AS27*0.67*AR27*AQ27</f>
        <v>249915.315600938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-3.53036521341935</v>
      </c>
      <c r="E28" s="20">
        <f t="shared" ref="E28:E39" si="18">D27</f>
        <v>-2</v>
      </c>
      <c r="F28" s="16" t="s">
        <v>73</v>
      </c>
      <c r="G28" s="13">
        <v>2</v>
      </c>
      <c r="H28" s="18">
        <f t="shared" si="0"/>
        <v>-3.53036521341935</v>
      </c>
      <c r="I28" s="18">
        <f t="shared" si="1"/>
        <v>269.619634786581</v>
      </c>
      <c r="J28" s="18">
        <f t="shared" si="2"/>
        <v>0.01092699813337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1.97689145981348</v>
      </c>
      <c r="P28" s="18">
        <f t="shared" si="5"/>
        <v>0.021601489291257</v>
      </c>
      <c r="Q28" s="24">
        <f t="shared" si="6"/>
        <v>0.00295220353647179</v>
      </c>
      <c r="R28" s="18">
        <f t="shared" si="7"/>
        <v>0.135998594444444</v>
      </c>
      <c r="S28" s="25">
        <f t="shared" si="8"/>
        <v>0.0217076032920162</v>
      </c>
      <c r="T28" s="3">
        <v>0.01</v>
      </c>
      <c r="U28" s="26">
        <f t="shared" si="9"/>
        <v>0.000217076032920162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0.0221170760329202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92.7101198186767</v>
      </c>
      <c r="AU28" s="1">
        <f t="shared" si="17"/>
        <v>186837.51221637</v>
      </c>
    </row>
    <row r="29" s="1" customFormat="1" spans="1:47">
      <c r="A29" s="13" t="s">
        <v>38</v>
      </c>
      <c r="B29" s="13">
        <f>I2</f>
        <v>0.136666666666667</v>
      </c>
      <c r="C29" s="16">
        <v>2</v>
      </c>
      <c r="D29" s="19">
        <v>-0.432601811892857</v>
      </c>
      <c r="E29" s="20">
        <f t="shared" si="18"/>
        <v>-3.53036521341935</v>
      </c>
      <c r="F29" s="16" t="s">
        <v>73</v>
      </c>
      <c r="G29" s="13">
        <v>3</v>
      </c>
      <c r="H29" s="18">
        <f t="shared" si="0"/>
        <v>-0.432601811892857</v>
      </c>
      <c r="I29" s="18">
        <f t="shared" si="1"/>
        <v>272.717398188107</v>
      </c>
      <c r="J29" s="18">
        <f t="shared" si="2"/>
        <v>0.016468350548006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2.95040163718889</v>
      </c>
      <c r="P29" s="18">
        <f t="shared" si="5"/>
        <v>0.0485882484186375</v>
      </c>
      <c r="Q29" s="24">
        <f t="shared" si="6"/>
        <v>0.00664039395054713</v>
      </c>
      <c r="R29" s="18">
        <f t="shared" si="7"/>
        <v>0.135998594444444</v>
      </c>
      <c r="S29" s="25">
        <f t="shared" si="8"/>
        <v>0.0488269307316976</v>
      </c>
      <c r="T29" s="3">
        <v>0.01</v>
      </c>
      <c r="U29" s="26">
        <f t="shared" si="9"/>
        <v>0.000488269307316976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0.022388269307317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92.7101198186767</v>
      </c>
      <c r="AU29" s="1">
        <f t="shared" si="17"/>
        <v>189128.460470231</v>
      </c>
    </row>
    <row r="30" s="1" customFormat="1" spans="1:47">
      <c r="A30" s="13"/>
      <c r="B30" s="13"/>
      <c r="C30" s="16">
        <v>3</v>
      </c>
      <c r="D30" s="19">
        <v>5.25563098632258</v>
      </c>
      <c r="E30" s="20">
        <f t="shared" si="18"/>
        <v>-0.432601811892857</v>
      </c>
      <c r="F30" s="16" t="s">
        <v>73</v>
      </c>
      <c r="G30" s="13">
        <v>4</v>
      </c>
      <c r="H30" s="18">
        <f t="shared" si="0"/>
        <v>5.25563098632258</v>
      </c>
      <c r="I30" s="18">
        <f t="shared" si="1"/>
        <v>278.405630986323</v>
      </c>
      <c r="J30" s="18">
        <f t="shared" si="2"/>
        <v>0.0341547513429754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3.89692505543692</v>
      </c>
      <c r="P30" s="18">
        <f t="shared" si="5"/>
        <v>0.133098506270659</v>
      </c>
      <c r="Q30" s="24">
        <f t="shared" si="6"/>
        <v>0.0181901291903234</v>
      </c>
      <c r="R30" s="18">
        <f t="shared" si="7"/>
        <v>0.135998594444444</v>
      </c>
      <c r="S30" s="25">
        <f t="shared" si="8"/>
        <v>0.133752332254831</v>
      </c>
      <c r="T30" s="3">
        <v>0.01</v>
      </c>
      <c r="U30" s="26">
        <f t="shared" si="9"/>
        <v>0.00133752332254831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0.0232375233225483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92.7101198186767</v>
      </c>
      <c r="AU30" s="1">
        <f t="shared" si="17"/>
        <v>196302.66863452</v>
      </c>
    </row>
    <row r="31" s="1" customFormat="1" spans="1:47">
      <c r="A31" s="13"/>
      <c r="B31" s="13"/>
      <c r="C31" s="16">
        <v>4</v>
      </c>
      <c r="D31" s="19">
        <v>7.72389410033333</v>
      </c>
      <c r="E31" s="20">
        <f t="shared" si="18"/>
        <v>5.25563098632258</v>
      </c>
      <c r="F31" s="16" t="s">
        <v>73</v>
      </c>
      <c r="G31" s="13">
        <v>5</v>
      </c>
      <c r="H31" s="18">
        <f t="shared" si="0"/>
        <v>7.72389410033333</v>
      </c>
      <c r="I31" s="18">
        <f t="shared" si="1"/>
        <v>280.873894100333</v>
      </c>
      <c r="J31" s="18">
        <f t="shared" si="2"/>
        <v>0.0464436995391606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3.57563522170795</v>
      </c>
      <c r="O31" s="18">
        <f t="shared" si="19"/>
        <v>1.18330299412498</v>
      </c>
      <c r="P31" s="18">
        <f t="shared" si="5"/>
        <v>0.0549569687229297</v>
      </c>
      <c r="Q31" s="24">
        <f t="shared" si="6"/>
        <v>0.00751078572546706</v>
      </c>
      <c r="R31" s="18">
        <f t="shared" si="7"/>
        <v>0.135998594444444</v>
      </c>
      <c r="S31" s="25">
        <f t="shared" si="8"/>
        <v>0.0552269363970171</v>
      </c>
      <c r="T31" s="3">
        <v>0.01</v>
      </c>
      <c r="U31" s="26">
        <f t="shared" si="9"/>
        <v>0.000552269363970171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0.0224522693639702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92.7101198186767</v>
      </c>
      <c r="AU31" s="1">
        <f t="shared" si="17"/>
        <v>189669.111112702</v>
      </c>
    </row>
    <row r="32" s="1" customFormat="1" spans="1:47">
      <c r="A32" s="13"/>
      <c r="B32" s="13"/>
      <c r="C32" s="16">
        <v>5</v>
      </c>
      <c r="D32" s="19">
        <v>12.4386591193226</v>
      </c>
      <c r="E32" s="20">
        <f t="shared" si="18"/>
        <v>7.72389410033333</v>
      </c>
      <c r="F32" s="16" t="s">
        <v>75</v>
      </c>
      <c r="G32" s="13">
        <v>6</v>
      </c>
      <c r="H32" s="18">
        <f t="shared" si="0"/>
        <v>12.4386591193226</v>
      </c>
      <c r="I32" s="18">
        <f t="shared" si="1"/>
        <v>285.588659119323</v>
      </c>
      <c r="J32" s="18">
        <f t="shared" si="2"/>
        <v>0.0823139398437456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2.12345769206872</v>
      </c>
      <c r="P32" s="18">
        <f t="shared" si="5"/>
        <v>0.174790168725683</v>
      </c>
      <c r="Q32" s="24">
        <f t="shared" si="6"/>
        <v>0.0238879897258434</v>
      </c>
      <c r="R32" s="18">
        <f t="shared" si="7"/>
        <v>0.135998594444444</v>
      </c>
      <c r="S32" s="25">
        <f t="shared" si="8"/>
        <v>0.175648798602853</v>
      </c>
      <c r="T32" s="3">
        <v>0.01</v>
      </c>
      <c r="U32" s="26">
        <f t="shared" si="9"/>
        <v>0.00175648798602853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0.0236564879860285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92.7101198186767</v>
      </c>
      <c r="AU32" s="1">
        <f t="shared" si="17"/>
        <v>199841.93916534</v>
      </c>
    </row>
    <row r="33" s="1" customFormat="1" spans="1:47">
      <c r="A33" s="13"/>
      <c r="B33" s="13"/>
      <c r="C33" s="16">
        <v>6</v>
      </c>
      <c r="D33" s="19">
        <v>15.5167299166667</v>
      </c>
      <c r="E33" s="20">
        <f t="shared" si="18"/>
        <v>12.4386591193226</v>
      </c>
      <c r="F33" s="16" t="s">
        <v>73</v>
      </c>
      <c r="G33" s="13">
        <v>7</v>
      </c>
      <c r="H33" s="18">
        <f t="shared" si="0"/>
        <v>15.5167299166667</v>
      </c>
      <c r="I33" s="18">
        <f t="shared" si="1"/>
        <v>288.666729916667</v>
      </c>
      <c r="J33" s="18">
        <f t="shared" si="2"/>
        <v>0.118401834798558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2.9437791900097</v>
      </c>
      <c r="P33" s="18">
        <f t="shared" si="5"/>
        <v>0.348548857338961</v>
      </c>
      <c r="Q33" s="24">
        <f t="shared" si="6"/>
        <v>0.0476350105029914</v>
      </c>
      <c r="R33" s="18">
        <f t="shared" si="7"/>
        <v>0.135998594444444</v>
      </c>
      <c r="S33" s="25">
        <f t="shared" si="8"/>
        <v>0.350261050105561</v>
      </c>
      <c r="T33" s="3">
        <v>0.01</v>
      </c>
      <c r="U33" s="26">
        <f t="shared" si="9"/>
        <v>0.00350261050105561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0.0329526105010556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92.7101198186767</v>
      </c>
      <c r="AU33" s="1">
        <f t="shared" si="17"/>
        <v>278372.410434734</v>
      </c>
    </row>
    <row r="34" s="1" customFormat="1" spans="1:47">
      <c r="A34" s="13"/>
      <c r="B34" s="13"/>
      <c r="C34" s="16">
        <v>7</v>
      </c>
      <c r="D34" s="19">
        <v>15.5981640458065</v>
      </c>
      <c r="E34" s="20">
        <f t="shared" si="18"/>
        <v>15.5167299166667</v>
      </c>
      <c r="F34" s="16" t="s">
        <v>73</v>
      </c>
      <c r="G34" s="13">
        <v>8</v>
      </c>
      <c r="H34" s="18">
        <f t="shared" si="0"/>
        <v>15.5981640458065</v>
      </c>
      <c r="I34" s="18">
        <f t="shared" si="1"/>
        <v>288.748164045807</v>
      </c>
      <c r="J34" s="18">
        <f t="shared" si="2"/>
        <v>0.119533536568532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3.59034199933741</v>
      </c>
      <c r="P34" s="18">
        <f t="shared" si="5"/>
        <v>0.429166276671334</v>
      </c>
      <c r="Q34" s="24">
        <f t="shared" si="6"/>
        <v>0.0586527244784157</v>
      </c>
      <c r="R34" s="18">
        <f t="shared" si="7"/>
        <v>0.135998594444444</v>
      </c>
      <c r="S34" s="25">
        <f t="shared" si="8"/>
        <v>0.431274490137288</v>
      </c>
      <c r="T34" s="3">
        <v>0.01</v>
      </c>
      <c r="U34" s="26">
        <f t="shared" si="9"/>
        <v>0.00431274490137288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0.0337627449013729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92.7101198186767</v>
      </c>
      <c r="AU34" s="1">
        <f t="shared" si="17"/>
        <v>285216.149439424</v>
      </c>
    </row>
    <row r="35" s="1" customFormat="1" spans="1:47">
      <c r="A35" s="13"/>
      <c r="B35" s="13"/>
      <c r="C35" s="16">
        <v>8</v>
      </c>
      <c r="D35" s="19">
        <v>15.2945018067742</v>
      </c>
      <c r="E35" s="20">
        <f t="shared" si="18"/>
        <v>15.5981640458065</v>
      </c>
      <c r="F35" s="16" t="s">
        <v>73</v>
      </c>
      <c r="G35" s="13">
        <v>9</v>
      </c>
      <c r="H35" s="18">
        <f t="shared" si="0"/>
        <v>15.2945018067742</v>
      </c>
      <c r="I35" s="18">
        <f t="shared" si="1"/>
        <v>288.444501806774</v>
      </c>
      <c r="J35" s="18">
        <f t="shared" si="2"/>
        <v>0.115364564718631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4.15628738933274</v>
      </c>
      <c r="P35" s="18">
        <f t="shared" si="5"/>
        <v>0.479488285515907</v>
      </c>
      <c r="Q35" s="24">
        <f t="shared" si="6"/>
        <v>0.0655300656871739</v>
      </c>
      <c r="R35" s="18">
        <f t="shared" si="7"/>
        <v>0.135998594444444</v>
      </c>
      <c r="S35" s="25">
        <f t="shared" si="8"/>
        <v>0.481843698126917</v>
      </c>
      <c r="T35" s="3">
        <v>0.01</v>
      </c>
      <c r="U35" s="26">
        <f t="shared" si="9"/>
        <v>0.00481843698126917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0.0342684369812692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92.7101198186767</v>
      </c>
      <c r="AU35" s="1">
        <f t="shared" si="17"/>
        <v>289488.06359366</v>
      </c>
    </row>
    <row r="36" s="1" customFormat="1" spans="1:47">
      <c r="A36" s="13"/>
      <c r="B36" s="13"/>
      <c r="C36" s="16">
        <v>9</v>
      </c>
      <c r="D36" s="19">
        <v>13.7343668083333</v>
      </c>
      <c r="E36" s="20">
        <f t="shared" si="18"/>
        <v>15.2945018067742</v>
      </c>
      <c r="F36" s="16" t="s">
        <v>73</v>
      </c>
      <c r="G36" s="13">
        <v>10</v>
      </c>
      <c r="H36" s="18">
        <f t="shared" si="0"/>
        <v>13.7343668083333</v>
      </c>
      <c r="I36" s="18">
        <f t="shared" si="1"/>
        <v>286.884366808333</v>
      </c>
      <c r="J36" s="18">
        <f t="shared" si="2"/>
        <v>0.0960169027229496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4.6719107704835</v>
      </c>
      <c r="P36" s="18">
        <f t="shared" si="5"/>
        <v>0.448582401979815</v>
      </c>
      <c r="Q36" s="24">
        <f t="shared" si="6"/>
        <v>0.061306261603908</v>
      </c>
      <c r="R36" s="18">
        <f t="shared" si="7"/>
        <v>0.135998594444444</v>
      </c>
      <c r="S36" s="25">
        <f t="shared" si="8"/>
        <v>0.450785994181371</v>
      </c>
      <c r="T36" s="3">
        <v>0.01</v>
      </c>
      <c r="U36" s="26">
        <f t="shared" si="9"/>
        <v>0.00450785994181371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0.0264078599418137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92.7101198186767</v>
      </c>
      <c r="AU36" s="1">
        <f t="shared" si="17"/>
        <v>223084.590709135</v>
      </c>
    </row>
    <row r="37" s="1" customFormat="1" spans="1:47">
      <c r="A37" s="13"/>
      <c r="B37" s="13"/>
      <c r="C37" s="16">
        <v>10</v>
      </c>
      <c r="D37" s="19">
        <v>9.24664906929032</v>
      </c>
      <c r="E37" s="20">
        <f t="shared" si="18"/>
        <v>13.7343668083333</v>
      </c>
      <c r="F37" s="16" t="s">
        <v>73</v>
      </c>
      <c r="G37" s="13">
        <v>11</v>
      </c>
      <c r="H37" s="18">
        <f t="shared" si="0"/>
        <v>9.24664906929032</v>
      </c>
      <c r="I37" s="18">
        <f t="shared" si="1"/>
        <v>282.39664906929</v>
      </c>
      <c r="J37" s="18">
        <f t="shared" si="2"/>
        <v>0.0559897724108446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4.0121619500785</v>
      </c>
      <c r="O37" s="18">
        <f t="shared" si="19"/>
        <v>1.20627808509185</v>
      </c>
      <c r="P37" s="18">
        <f t="shared" si="5"/>
        <v>0.0675392354484822</v>
      </c>
      <c r="Q37" s="24">
        <f t="shared" si="6"/>
        <v>0.00923036217795923</v>
      </c>
      <c r="R37" s="18">
        <f t="shared" si="7"/>
        <v>0.135998594444444</v>
      </c>
      <c r="S37" s="25">
        <f t="shared" si="8"/>
        <v>0.0678710115767398</v>
      </c>
      <c r="T37" s="3">
        <v>0.01</v>
      </c>
      <c r="U37" s="26">
        <f t="shared" si="9"/>
        <v>0.000678710115767398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0.0225787101157674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92.7101198186767</v>
      </c>
      <c r="AU37" s="1">
        <f t="shared" si="17"/>
        <v>190737.239443653</v>
      </c>
    </row>
    <row r="38" s="1" customFormat="1" spans="1:48">
      <c r="A38" s="13"/>
      <c r="B38" s="13"/>
      <c r="C38" s="16">
        <v>11</v>
      </c>
      <c r="D38" s="19">
        <v>5.00884368456667</v>
      </c>
      <c r="E38" s="20">
        <f t="shared" si="18"/>
        <v>9.24664906929032</v>
      </c>
      <c r="F38" s="16" t="s">
        <v>75</v>
      </c>
      <c r="G38" s="13">
        <v>12</v>
      </c>
      <c r="H38" s="18">
        <f t="shared" si="0"/>
        <v>5.00884368456667</v>
      </c>
      <c r="I38" s="18">
        <f t="shared" si="1"/>
        <v>278.158843684567</v>
      </c>
      <c r="J38" s="18">
        <f t="shared" si="2"/>
        <v>0.0331112371105234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2.13385051631004</v>
      </c>
      <c r="P38" s="18">
        <f t="shared" si="5"/>
        <v>0.0706544304039544</v>
      </c>
      <c r="Q38" s="24">
        <f t="shared" si="6"/>
        <v>0.00965610548854043</v>
      </c>
      <c r="R38" s="18">
        <f t="shared" si="7"/>
        <v>0.135998594444444</v>
      </c>
      <c r="S38" s="25">
        <f t="shared" si="8"/>
        <v>0.0710015094493124</v>
      </c>
      <c r="T38" s="3">
        <v>0.01</v>
      </c>
      <c r="U38" s="26">
        <f t="shared" si="9"/>
        <v>0.000710015094493124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0.0226100150944931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92.7101198186767</v>
      </c>
      <c r="AU38" s="1">
        <f t="shared" si="17"/>
        <v>191001.693223004</v>
      </c>
      <c r="AV38" s="1">
        <f>SUM(AU27:AU38)</f>
        <v>2669595.15404371</v>
      </c>
    </row>
    <row r="39" s="1" customFormat="1" spans="1:46">
      <c r="A39" s="13"/>
      <c r="B39" s="13"/>
      <c r="C39" s="16">
        <v>12</v>
      </c>
      <c r="D39" s="19">
        <v>-2.9997960766129</v>
      </c>
      <c r="E39" s="20">
        <f t="shared" si="18"/>
        <v>5.00884368456667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-2</v>
      </c>
      <c r="E42" s="16"/>
      <c r="F42" s="16"/>
      <c r="G42" s="13">
        <v>1</v>
      </c>
      <c r="H42" s="18">
        <f t="shared" ref="H42:H53" si="21">E43</f>
        <v>-2</v>
      </c>
      <c r="I42" s="18">
        <f t="shared" ref="I42:I53" si="22">H42+273.15</f>
        <v>271.15</v>
      </c>
      <c r="J42" s="18">
        <f t="shared" ref="J42:J53" si="23">EXP(($C$16*(I42-$C$14))/($C$17*I42*$C$14))</f>
        <v>0.0133973643023479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0.00103281676965581</v>
      </c>
      <c r="Q42" s="24">
        <f t="shared" ref="Q42:Q53" si="27">P42*$B$44</f>
        <v>0.000160086599296651</v>
      </c>
      <c r="R42" s="18">
        <f t="shared" ref="R42:R53" si="28">L42*$B$44</f>
        <v>0.0119491114583333</v>
      </c>
      <c r="S42" s="25">
        <f t="shared" ref="S42:S53" si="29">Q42/R42</f>
        <v>0.0133973643023479</v>
      </c>
      <c r="T42" s="3">
        <v>0.01</v>
      </c>
      <c r="U42" s="26">
        <f t="shared" ref="U42:U53" si="30">S42*T42</f>
        <v>0.000133973643023479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0.0272339736430235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245.943239726028</v>
      </c>
      <c r="AU42" s="1">
        <f t="shared" ref="AU42:AU53" si="37">AT42*10000*AS42*0.67*AR42*AQ42</f>
        <v>53623.6432632659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-3.53036521341935</v>
      </c>
      <c r="E43" s="20">
        <f t="shared" ref="E43:E54" si="38">D42</f>
        <v>-2</v>
      </c>
      <c r="F43" s="16" t="s">
        <v>73</v>
      </c>
      <c r="G43" s="13">
        <v>2</v>
      </c>
      <c r="H43" s="18">
        <f t="shared" si="21"/>
        <v>-3.53036521341935</v>
      </c>
      <c r="I43" s="18">
        <f t="shared" si="22"/>
        <v>269.619634786581</v>
      </c>
      <c r="J43" s="18">
        <f t="shared" si="23"/>
        <v>0.01092699813337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0.153149266563678</v>
      </c>
      <c r="P43" s="18">
        <f t="shared" si="26"/>
        <v>0.00167346174986829</v>
      </c>
      <c r="Q43" s="24">
        <f t="shared" si="27"/>
        <v>0.000259386571229585</v>
      </c>
      <c r="R43" s="18">
        <f t="shared" si="28"/>
        <v>0.0119491114583333</v>
      </c>
      <c r="S43" s="25">
        <f t="shared" si="29"/>
        <v>0.0217076032920162</v>
      </c>
      <c r="T43" s="3">
        <v>0.01</v>
      </c>
      <c r="U43" s="26">
        <f t="shared" si="30"/>
        <v>0.000217076032920162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0.0150170760329202</v>
      </c>
      <c r="AR43" s="29">
        <f t="shared" si="34"/>
        <v>7.70910416666667</v>
      </c>
      <c r="AS43" s="1">
        <f t="shared" si="35"/>
        <v>0.155</v>
      </c>
      <c r="AT43" s="2">
        <f t="shared" si="36"/>
        <v>245.943239726028</v>
      </c>
      <c r="AU43" s="1">
        <f t="shared" si="37"/>
        <v>29568.5946752371</v>
      </c>
    </row>
    <row r="44" s="1" customFormat="1" spans="1:47">
      <c r="A44" s="13" t="s">
        <v>38</v>
      </c>
      <c r="B44" s="13">
        <f>I5</f>
        <v>0.155</v>
      </c>
      <c r="C44" s="16">
        <v>2</v>
      </c>
      <c r="D44" s="19">
        <v>-0.432601811892857</v>
      </c>
      <c r="E44" s="20">
        <f t="shared" si="38"/>
        <v>-3.53036521341935</v>
      </c>
      <c r="F44" s="16" t="s">
        <v>73</v>
      </c>
      <c r="G44" s="13">
        <v>3</v>
      </c>
      <c r="H44" s="18">
        <f t="shared" si="21"/>
        <v>-0.432601811892857</v>
      </c>
      <c r="I44" s="18">
        <f t="shared" si="22"/>
        <v>272.717398188107</v>
      </c>
      <c r="J44" s="18">
        <f t="shared" si="23"/>
        <v>0.016468350548006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0.228566846480476</v>
      </c>
      <c r="P44" s="18">
        <f t="shared" si="26"/>
        <v>0.00376411895149275</v>
      </c>
      <c r="Q44" s="24">
        <f t="shared" si="27"/>
        <v>0.000583438437481376</v>
      </c>
      <c r="R44" s="18">
        <f t="shared" si="28"/>
        <v>0.0119491114583333</v>
      </c>
      <c r="S44" s="25">
        <f t="shared" si="29"/>
        <v>0.0488269307316976</v>
      </c>
      <c r="T44" s="3">
        <v>0.01</v>
      </c>
      <c r="U44" s="26">
        <f t="shared" si="30"/>
        <v>0.000488269307316976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0.015288269307317</v>
      </c>
      <c r="AR44" s="29">
        <f t="shared" si="34"/>
        <v>7.70910416666667</v>
      </c>
      <c r="AS44" s="1">
        <f t="shared" si="35"/>
        <v>0.155</v>
      </c>
      <c r="AT44" s="2">
        <f t="shared" si="36"/>
        <v>245.943239726028</v>
      </c>
      <c r="AU44" s="1">
        <f t="shared" si="37"/>
        <v>30102.5737262661</v>
      </c>
    </row>
    <row r="45" s="1" customFormat="1" spans="1:47">
      <c r="A45" s="13"/>
      <c r="B45" s="13"/>
      <c r="C45" s="16">
        <v>3</v>
      </c>
      <c r="D45" s="19">
        <v>5.25563098632258</v>
      </c>
      <c r="E45" s="20">
        <f t="shared" si="38"/>
        <v>-0.432601811892857</v>
      </c>
      <c r="F45" s="16" t="s">
        <v>73</v>
      </c>
      <c r="G45" s="13">
        <v>4</v>
      </c>
      <c r="H45" s="18">
        <f t="shared" si="21"/>
        <v>5.25563098632258</v>
      </c>
      <c r="I45" s="18">
        <f t="shared" si="22"/>
        <v>278.405630986323</v>
      </c>
      <c r="J45" s="18">
        <f t="shared" si="23"/>
        <v>0.0341547513429754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0.30189376919565</v>
      </c>
      <c r="P45" s="18">
        <f t="shared" si="26"/>
        <v>0.010311106618871</v>
      </c>
      <c r="Q45" s="24">
        <f t="shared" si="27"/>
        <v>0.00159822152592501</v>
      </c>
      <c r="R45" s="18">
        <f t="shared" si="28"/>
        <v>0.0119491114583333</v>
      </c>
      <c r="S45" s="25">
        <f t="shared" si="29"/>
        <v>0.133752332254831</v>
      </c>
      <c r="T45" s="3">
        <v>0.01</v>
      </c>
      <c r="U45" s="26">
        <f t="shared" si="30"/>
        <v>0.00133752332254831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0.0161375233225483</v>
      </c>
      <c r="AR45" s="29">
        <f t="shared" si="34"/>
        <v>7.70910416666667</v>
      </c>
      <c r="AS45" s="1">
        <f t="shared" si="35"/>
        <v>0.155</v>
      </c>
      <c r="AT45" s="2">
        <f t="shared" si="36"/>
        <v>245.943239726028</v>
      </c>
      <c r="AU45" s="1">
        <f t="shared" si="37"/>
        <v>31774.7532968859</v>
      </c>
    </row>
    <row r="46" s="1" customFormat="1" spans="1:47">
      <c r="A46" s="13"/>
      <c r="B46" s="13"/>
      <c r="C46" s="16">
        <v>4</v>
      </c>
      <c r="D46" s="19">
        <v>7.72389410033333</v>
      </c>
      <c r="E46" s="20">
        <f t="shared" si="38"/>
        <v>5.25563098632258</v>
      </c>
      <c r="F46" s="16" t="s">
        <v>73</v>
      </c>
      <c r="G46" s="13">
        <v>5</v>
      </c>
      <c r="H46" s="18">
        <f t="shared" si="21"/>
        <v>7.72389410033333</v>
      </c>
      <c r="I46" s="18">
        <f t="shared" si="22"/>
        <v>280.873894100333</v>
      </c>
      <c r="J46" s="18">
        <f t="shared" si="23"/>
        <v>0.0464436995391606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0.27700352944794</v>
      </c>
      <c r="O46" s="18">
        <f t="shared" si="39"/>
        <v>0.0916701747955057</v>
      </c>
      <c r="P46" s="18">
        <f t="shared" si="26"/>
        <v>0.0042575020549048</v>
      </c>
      <c r="Q46" s="24">
        <f t="shared" si="27"/>
        <v>0.000659912818510244</v>
      </c>
      <c r="R46" s="18">
        <f t="shared" si="28"/>
        <v>0.0119491114583333</v>
      </c>
      <c r="S46" s="25">
        <f t="shared" si="29"/>
        <v>0.0552269363970171</v>
      </c>
      <c r="T46" s="3">
        <v>0.01</v>
      </c>
      <c r="U46" s="26">
        <f t="shared" si="30"/>
        <v>0.000552269363970171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0.0153522693639702</v>
      </c>
      <c r="AR46" s="29">
        <f t="shared" si="34"/>
        <v>7.70910416666667</v>
      </c>
      <c r="AS46" s="1">
        <f t="shared" si="35"/>
        <v>0.155</v>
      </c>
      <c r="AT46" s="2">
        <f t="shared" si="36"/>
        <v>245.943239726028</v>
      </c>
      <c r="AU46" s="1">
        <f t="shared" si="37"/>
        <v>30228.5897183422</v>
      </c>
    </row>
    <row r="47" s="1" customFormat="1" spans="1:47">
      <c r="A47" s="13"/>
      <c r="B47" s="13"/>
      <c r="C47" s="16">
        <v>5</v>
      </c>
      <c r="D47" s="19">
        <v>12.4386591193226</v>
      </c>
      <c r="E47" s="20">
        <f t="shared" si="38"/>
        <v>7.72389410033333</v>
      </c>
      <c r="F47" s="16" t="s">
        <v>75</v>
      </c>
      <c r="G47" s="13">
        <v>6</v>
      </c>
      <c r="H47" s="18">
        <f t="shared" si="21"/>
        <v>12.4386591193226</v>
      </c>
      <c r="I47" s="18">
        <f t="shared" si="22"/>
        <v>285.588659119323</v>
      </c>
      <c r="J47" s="18">
        <f t="shared" si="23"/>
        <v>0.0823139398437456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0.164503714407268</v>
      </c>
      <c r="P47" s="18">
        <f t="shared" si="26"/>
        <v>0.0135409488517925</v>
      </c>
      <c r="Q47" s="24">
        <f t="shared" si="27"/>
        <v>0.00209884707202784</v>
      </c>
      <c r="R47" s="18">
        <f t="shared" si="28"/>
        <v>0.0119491114583333</v>
      </c>
      <c r="S47" s="25">
        <f t="shared" si="29"/>
        <v>0.175648798602854</v>
      </c>
      <c r="T47" s="3">
        <v>0.01</v>
      </c>
      <c r="U47" s="26">
        <f t="shared" si="30"/>
        <v>0.00175648798602854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0.0165564879860285</v>
      </c>
      <c r="AR47" s="29">
        <f t="shared" si="34"/>
        <v>7.70910416666667</v>
      </c>
      <c r="AS47" s="1">
        <f t="shared" si="35"/>
        <v>0.155</v>
      </c>
      <c r="AT47" s="2">
        <f t="shared" si="36"/>
        <v>245.943239726028</v>
      </c>
      <c r="AU47" s="1">
        <f t="shared" si="37"/>
        <v>32599.6939371634</v>
      </c>
    </row>
    <row r="48" s="1" customFormat="1" spans="1:47">
      <c r="A48" s="13"/>
      <c r="B48" s="13"/>
      <c r="C48" s="16">
        <v>6</v>
      </c>
      <c r="D48" s="19">
        <v>15.5167299166667</v>
      </c>
      <c r="E48" s="20">
        <f t="shared" si="38"/>
        <v>12.4386591193226</v>
      </c>
      <c r="F48" s="16" t="s">
        <v>73</v>
      </c>
      <c r="G48" s="13">
        <v>7</v>
      </c>
      <c r="H48" s="18">
        <f t="shared" si="21"/>
        <v>15.5167299166667</v>
      </c>
      <c r="I48" s="18">
        <f t="shared" si="22"/>
        <v>288.666729916667</v>
      </c>
      <c r="J48" s="18">
        <f t="shared" si="23"/>
        <v>0.118401834798558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0.228053807222142</v>
      </c>
      <c r="P48" s="18">
        <f t="shared" si="26"/>
        <v>0.0270019892078982</v>
      </c>
      <c r="Q48" s="24">
        <f t="shared" si="27"/>
        <v>0.00418530832722422</v>
      </c>
      <c r="R48" s="18">
        <f t="shared" si="28"/>
        <v>0.0119491114583333</v>
      </c>
      <c r="S48" s="25">
        <f t="shared" si="29"/>
        <v>0.350261050105561</v>
      </c>
      <c r="T48" s="3">
        <v>0.01</v>
      </c>
      <c r="U48" s="26">
        <f t="shared" si="30"/>
        <v>0.00350261050105561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0.0306026105010556</v>
      </c>
      <c r="AR48" s="29">
        <f t="shared" si="34"/>
        <v>7.70910416666667</v>
      </c>
      <c r="AS48" s="1">
        <f t="shared" si="35"/>
        <v>0.155</v>
      </c>
      <c r="AT48" s="2">
        <f t="shared" si="36"/>
        <v>245.943239726028</v>
      </c>
      <c r="AU48" s="1">
        <f t="shared" si="37"/>
        <v>60256.482948226</v>
      </c>
    </row>
    <row r="49" s="1" customFormat="1" spans="1:47">
      <c r="A49" s="13"/>
      <c r="B49" s="13"/>
      <c r="C49" s="16">
        <v>7</v>
      </c>
      <c r="D49" s="19">
        <v>15.5981640458065</v>
      </c>
      <c r="E49" s="20">
        <f t="shared" si="38"/>
        <v>15.5167299166667</v>
      </c>
      <c r="F49" s="16" t="s">
        <v>73</v>
      </c>
      <c r="G49" s="13">
        <v>8</v>
      </c>
      <c r="H49" s="18">
        <f t="shared" si="21"/>
        <v>15.5981640458065</v>
      </c>
      <c r="I49" s="18">
        <f t="shared" si="22"/>
        <v>288.748164045807</v>
      </c>
      <c r="J49" s="18">
        <f t="shared" si="23"/>
        <v>0.119533536568532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0.27814285968091</v>
      </c>
      <c r="P49" s="18">
        <f t="shared" si="26"/>
        <v>0.0332473996889441</v>
      </c>
      <c r="Q49" s="24">
        <f t="shared" si="27"/>
        <v>0.00515334695178634</v>
      </c>
      <c r="R49" s="18">
        <f t="shared" si="28"/>
        <v>0.0119491114583333</v>
      </c>
      <c r="S49" s="25">
        <f t="shared" si="29"/>
        <v>0.431274490137289</v>
      </c>
      <c r="T49" s="3">
        <v>0.01</v>
      </c>
      <c r="U49" s="26">
        <f t="shared" si="30"/>
        <v>0.00431274490137289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0.0314127449013729</v>
      </c>
      <c r="AR49" s="29">
        <f t="shared" si="34"/>
        <v>7.70910416666667</v>
      </c>
      <c r="AS49" s="1">
        <f t="shared" si="35"/>
        <v>0.155</v>
      </c>
      <c r="AT49" s="2">
        <f t="shared" si="36"/>
        <v>245.943239726028</v>
      </c>
      <c r="AU49" s="1">
        <f t="shared" si="37"/>
        <v>61851.6360701077</v>
      </c>
    </row>
    <row r="50" s="1" customFormat="1" spans="1:47">
      <c r="A50" s="13"/>
      <c r="B50" s="13"/>
      <c r="C50" s="16">
        <v>8</v>
      </c>
      <c r="D50" s="19">
        <v>15.2945018067742</v>
      </c>
      <c r="E50" s="20">
        <f t="shared" si="38"/>
        <v>15.5981640458065</v>
      </c>
      <c r="F50" s="16" t="s">
        <v>73</v>
      </c>
      <c r="G50" s="13">
        <v>9</v>
      </c>
      <c r="H50" s="18">
        <f t="shared" si="21"/>
        <v>15.2945018067742</v>
      </c>
      <c r="I50" s="18">
        <f t="shared" si="22"/>
        <v>288.444501806774</v>
      </c>
      <c r="J50" s="18">
        <f t="shared" si="23"/>
        <v>0.115364564718631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0.321986501658633</v>
      </c>
      <c r="P50" s="18">
        <f t="shared" si="26"/>
        <v>0.0371458326091229</v>
      </c>
      <c r="Q50" s="24">
        <f t="shared" si="27"/>
        <v>0.00575760405441405</v>
      </c>
      <c r="R50" s="18">
        <f t="shared" si="28"/>
        <v>0.0119491114583333</v>
      </c>
      <c r="S50" s="25">
        <f t="shared" si="29"/>
        <v>0.481843698126917</v>
      </c>
      <c r="T50" s="3">
        <v>0.01</v>
      </c>
      <c r="U50" s="26">
        <f t="shared" si="30"/>
        <v>0.00481843698126917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0.0319184369812692</v>
      </c>
      <c r="AR50" s="29">
        <f t="shared" si="34"/>
        <v>7.70910416666667</v>
      </c>
      <c r="AS50" s="1">
        <f t="shared" si="35"/>
        <v>0.155</v>
      </c>
      <c r="AT50" s="2">
        <f t="shared" si="36"/>
        <v>245.943239726028</v>
      </c>
      <c r="AU50" s="1">
        <f t="shared" si="37"/>
        <v>62847.3428314074</v>
      </c>
    </row>
    <row r="51" s="1" customFormat="1" spans="1:47">
      <c r="A51" s="13"/>
      <c r="B51" s="13"/>
      <c r="C51" s="16">
        <v>9</v>
      </c>
      <c r="D51" s="19">
        <v>13.7343668083333</v>
      </c>
      <c r="E51" s="20">
        <f t="shared" si="38"/>
        <v>15.2945018067742</v>
      </c>
      <c r="F51" s="16" t="s">
        <v>73</v>
      </c>
      <c r="G51" s="13">
        <v>10</v>
      </c>
      <c r="H51" s="18">
        <f t="shared" si="21"/>
        <v>13.7343668083333</v>
      </c>
      <c r="I51" s="18">
        <f t="shared" si="22"/>
        <v>286.884366808333</v>
      </c>
      <c r="J51" s="18">
        <f t="shared" si="23"/>
        <v>0.0960169027229496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0.361931710716176</v>
      </c>
      <c r="P51" s="18">
        <f t="shared" si="26"/>
        <v>0.0347515618601858</v>
      </c>
      <c r="Q51" s="24">
        <f t="shared" si="27"/>
        <v>0.00538649208832881</v>
      </c>
      <c r="R51" s="18">
        <f t="shared" si="28"/>
        <v>0.0119491114583333</v>
      </c>
      <c r="S51" s="25">
        <f t="shared" si="29"/>
        <v>0.450785994181371</v>
      </c>
      <c r="T51" s="3">
        <v>0.01</v>
      </c>
      <c r="U51" s="26">
        <f t="shared" si="30"/>
        <v>0.00450785994181371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0.0193078599418137</v>
      </c>
      <c r="AR51" s="29">
        <f t="shared" si="34"/>
        <v>7.70910416666667</v>
      </c>
      <c r="AS51" s="1">
        <f t="shared" si="35"/>
        <v>0.155</v>
      </c>
      <c r="AT51" s="2">
        <f t="shared" si="36"/>
        <v>245.943239726028</v>
      </c>
      <c r="AU51" s="1">
        <f t="shared" si="37"/>
        <v>38017.1401818973</v>
      </c>
    </row>
    <row r="52" s="1" customFormat="1" spans="1:47">
      <c r="A52" s="13"/>
      <c r="B52" s="13"/>
      <c r="C52" s="16">
        <v>10</v>
      </c>
      <c r="D52" s="19">
        <v>9.24664906929032</v>
      </c>
      <c r="E52" s="20">
        <f t="shared" si="38"/>
        <v>13.7343668083333</v>
      </c>
      <c r="F52" s="16" t="s">
        <v>73</v>
      </c>
      <c r="G52" s="13">
        <v>11</v>
      </c>
      <c r="H52" s="18">
        <f t="shared" si="21"/>
        <v>9.24664906929032</v>
      </c>
      <c r="I52" s="18">
        <f t="shared" si="22"/>
        <v>282.39664906929</v>
      </c>
      <c r="J52" s="18">
        <f t="shared" si="23"/>
        <v>0.0559897724108446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0.310821141413191</v>
      </c>
      <c r="O52" s="18">
        <f t="shared" si="39"/>
        <v>0.0934500491094662</v>
      </c>
      <c r="P52" s="18">
        <f t="shared" si="26"/>
        <v>0.00523224698142126</v>
      </c>
      <c r="Q52" s="24">
        <f t="shared" si="27"/>
        <v>0.000810998282120296</v>
      </c>
      <c r="R52" s="18">
        <f t="shared" si="28"/>
        <v>0.0119491114583333</v>
      </c>
      <c r="S52" s="25">
        <f t="shared" si="29"/>
        <v>0.0678710115767398</v>
      </c>
      <c r="T52" s="3">
        <v>0.01</v>
      </c>
      <c r="U52" s="26">
        <f t="shared" si="30"/>
        <v>0.000678710115767398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0.0154787101157674</v>
      </c>
      <c r="AR52" s="29">
        <f t="shared" si="34"/>
        <v>7.70910416666667</v>
      </c>
      <c r="AS52" s="1">
        <f t="shared" si="35"/>
        <v>0.155</v>
      </c>
      <c r="AT52" s="2">
        <f t="shared" si="36"/>
        <v>245.943239726028</v>
      </c>
      <c r="AU52" s="1">
        <f t="shared" si="37"/>
        <v>30477.5513225938</v>
      </c>
    </row>
    <row r="53" s="1" customFormat="1" spans="1:48">
      <c r="A53" s="13"/>
      <c r="B53" s="13"/>
      <c r="C53" s="16">
        <v>11</v>
      </c>
      <c r="D53" s="19">
        <v>5.00884368456667</v>
      </c>
      <c r="E53" s="20">
        <f t="shared" si="38"/>
        <v>9.24664906929032</v>
      </c>
      <c r="F53" s="16" t="s">
        <v>75</v>
      </c>
      <c r="G53" s="13">
        <v>12</v>
      </c>
      <c r="H53" s="18">
        <f t="shared" si="21"/>
        <v>5.00884368456667</v>
      </c>
      <c r="I53" s="18">
        <f t="shared" si="22"/>
        <v>278.158843684567</v>
      </c>
      <c r="J53" s="18">
        <f t="shared" si="23"/>
        <v>0.0331112371105234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0.165308843794712</v>
      </c>
      <c r="P53" s="18">
        <f t="shared" si="26"/>
        <v>0.00547358032335317</v>
      </c>
      <c r="Q53" s="24">
        <f t="shared" si="27"/>
        <v>0.000848404950119741</v>
      </c>
      <c r="R53" s="18">
        <f t="shared" si="28"/>
        <v>0.0119491114583333</v>
      </c>
      <c r="S53" s="25">
        <f t="shared" si="29"/>
        <v>0.0710015094493124</v>
      </c>
      <c r="T53" s="3">
        <v>0.01</v>
      </c>
      <c r="U53" s="26">
        <f t="shared" si="30"/>
        <v>0.000710015094493124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0.0155100150944931</v>
      </c>
      <c r="AR53" s="29">
        <f t="shared" si="34"/>
        <v>7.70910416666667</v>
      </c>
      <c r="AS53" s="1">
        <f t="shared" si="35"/>
        <v>0.155</v>
      </c>
      <c r="AT53" s="2">
        <f t="shared" si="36"/>
        <v>245.943239726028</v>
      </c>
      <c r="AU53" s="1">
        <f t="shared" si="37"/>
        <v>30539.1907672653</v>
      </c>
      <c r="AV53" s="1">
        <f>SUM(AU42:AU53)</f>
        <v>491887.192738658</v>
      </c>
    </row>
    <row r="54" s="1" customFormat="1" spans="1:46">
      <c r="A54" s="13"/>
      <c r="B54" s="13"/>
      <c r="C54" s="16">
        <v>12</v>
      </c>
      <c r="D54" s="19">
        <v>-2.9997960766129</v>
      </c>
      <c r="E54" s="20">
        <f t="shared" si="38"/>
        <v>5.00884368456667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108.2955</v>
      </c>
      <c r="C58" s="16" t="s">
        <v>72</v>
      </c>
      <c r="D58" s="17">
        <v>-2</v>
      </c>
      <c r="E58" s="16"/>
      <c r="F58" s="16"/>
      <c r="G58" s="13">
        <v>1</v>
      </c>
      <c r="H58" s="18">
        <f t="shared" ref="H58:H69" si="40">E59</f>
        <v>-2</v>
      </c>
      <c r="I58" s="18">
        <f t="shared" ref="I58:I69" si="41">H58+273.15</f>
        <v>271.15</v>
      </c>
      <c r="J58" s="18">
        <f t="shared" ref="J58:J69" si="42">EXP(($C$16*(I58-$C$14))/($C$17*I58*$C$14))</f>
        <v>0.0133973643023479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0.0326446709806106</v>
      </c>
      <c r="Q58" s="24">
        <f t="shared" ref="Q58:Q69" si="46">P58*$B$60</f>
        <v>0.0146901019412748</v>
      </c>
      <c r="R58" s="18">
        <f t="shared" ref="R58:R69" si="47">L58*$B$60</f>
        <v>1.0964919375</v>
      </c>
      <c r="S58" s="25">
        <f t="shared" ref="S58:S69" si="48">Q58/R58</f>
        <v>0.0133973643023479</v>
      </c>
      <c r="T58" s="3">
        <v>0.27</v>
      </c>
      <c r="U58" s="26">
        <f t="shared" ref="U58:U69" si="49">S58*T58</f>
        <v>0.00361728836163393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0.227490612441033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760.776893441797</v>
      </c>
      <c r="AF58" s="1">
        <f t="shared" ref="AF58:AF69" si="54">AE58*10000*AC58*AB58</f>
        <v>15618882.5171551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-3.53036521341935</v>
      </c>
      <c r="E59" s="20">
        <f t="shared" ref="E59:E70" si="55">D58</f>
        <v>-2</v>
      </c>
      <c r="F59" s="16" t="s">
        <v>73</v>
      </c>
      <c r="G59" s="13">
        <v>2</v>
      </c>
      <c r="H59" s="18">
        <f t="shared" si="40"/>
        <v>-3.53036521341935</v>
      </c>
      <c r="I59" s="18">
        <f t="shared" si="41"/>
        <v>269.619634786581</v>
      </c>
      <c r="J59" s="18">
        <f t="shared" si="42"/>
        <v>0.01092699813337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4.84065282901939</v>
      </c>
      <c r="P59" s="18">
        <f t="shared" si="45"/>
        <v>0.0528938044269871</v>
      </c>
      <c r="Q59" s="24">
        <f t="shared" si="46"/>
        <v>0.0238022119921442</v>
      </c>
      <c r="R59" s="18">
        <f t="shared" si="47"/>
        <v>1.0964919375</v>
      </c>
      <c r="S59" s="25">
        <f t="shared" si="48"/>
        <v>0.0217076032920162</v>
      </c>
      <c r="T59" s="3">
        <v>0.27</v>
      </c>
      <c r="U59" s="26">
        <f t="shared" si="49"/>
        <v>0.00586105288884436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0.228167107445987</v>
      </c>
      <c r="AC59" s="29">
        <f t="shared" si="51"/>
        <v>9.024625</v>
      </c>
      <c r="AD59" s="1">
        <f t="shared" si="52"/>
        <v>0.45</v>
      </c>
      <c r="AE59" s="30">
        <f t="shared" si="53"/>
        <v>760.776893441797</v>
      </c>
      <c r="AF59" s="1">
        <f t="shared" si="54"/>
        <v>15665328.8117624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0.45</v>
      </c>
      <c r="C60" s="16">
        <v>2</v>
      </c>
      <c r="D60" s="19">
        <v>-0.432601811892857</v>
      </c>
      <c r="E60" s="20">
        <f t="shared" si="55"/>
        <v>-3.53036521341935</v>
      </c>
      <c r="F60" s="16" t="s">
        <v>73</v>
      </c>
      <c r="G60" s="13">
        <v>3</v>
      </c>
      <c r="H60" s="18">
        <f t="shared" si="40"/>
        <v>-0.432601811892857</v>
      </c>
      <c r="I60" s="18">
        <f t="shared" si="41"/>
        <v>272.717398188107</v>
      </c>
      <c r="J60" s="18">
        <f t="shared" si="42"/>
        <v>0.016468350548006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7.2244077745924</v>
      </c>
      <c r="P60" s="18">
        <f t="shared" si="45"/>
        <v>0.118974079733728</v>
      </c>
      <c r="Q60" s="24">
        <f t="shared" si="46"/>
        <v>0.0535383358801774</v>
      </c>
      <c r="R60" s="18">
        <f t="shared" si="47"/>
        <v>1.0964919375</v>
      </c>
      <c r="S60" s="25">
        <f t="shared" si="48"/>
        <v>0.0488269307316976</v>
      </c>
      <c r="T60" s="3">
        <v>0.27</v>
      </c>
      <c r="U60" s="26">
        <f t="shared" si="49"/>
        <v>0.0131832712975584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0.230374756296214</v>
      </c>
      <c r="AC60" s="29">
        <f t="shared" si="51"/>
        <v>9.024625</v>
      </c>
      <c r="AD60" s="1">
        <f t="shared" si="52"/>
        <v>0.45</v>
      </c>
      <c r="AE60" s="30">
        <f t="shared" si="53"/>
        <v>760.776893441797</v>
      </c>
      <c r="AF60" s="1">
        <f t="shared" si="54"/>
        <v>15816899.9366578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5.25563098632258</v>
      </c>
      <c r="E61" s="20">
        <f t="shared" si="55"/>
        <v>-0.432601811892857</v>
      </c>
      <c r="F61" s="16" t="s">
        <v>73</v>
      </c>
      <c r="G61" s="13">
        <v>4</v>
      </c>
      <c r="H61" s="18">
        <f t="shared" si="40"/>
        <v>5.25563098632258</v>
      </c>
      <c r="I61" s="18">
        <f t="shared" si="41"/>
        <v>278.405630986323</v>
      </c>
      <c r="J61" s="18">
        <f t="shared" si="42"/>
        <v>0.0341547513429754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9.54208244485867</v>
      </c>
      <c r="P61" s="18">
        <f t="shared" si="45"/>
        <v>0.325907453198319</v>
      </c>
      <c r="Q61" s="24">
        <f t="shared" si="46"/>
        <v>0.146658353939243</v>
      </c>
      <c r="R61" s="18">
        <f t="shared" si="47"/>
        <v>1.0964919375</v>
      </c>
      <c r="S61" s="25">
        <f t="shared" si="48"/>
        <v>0.133752332254831</v>
      </c>
      <c r="T61" s="3">
        <v>0.27</v>
      </c>
      <c r="U61" s="26">
        <f t="shared" si="49"/>
        <v>0.0361131297088044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0.237288108607205</v>
      </c>
      <c r="AC61" s="29">
        <f t="shared" si="51"/>
        <v>9.024625</v>
      </c>
      <c r="AD61" s="1">
        <f t="shared" si="52"/>
        <v>0.45</v>
      </c>
      <c r="AE61" s="30">
        <f t="shared" si="53"/>
        <v>760.776893441797</v>
      </c>
      <c r="AF61" s="1">
        <f t="shared" si="54"/>
        <v>16291551.7756345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7.72389410033333</v>
      </c>
      <c r="E62" s="20">
        <f t="shared" si="55"/>
        <v>5.25563098632258</v>
      </c>
      <c r="F62" s="16" t="s">
        <v>73</v>
      </c>
      <c r="G62" s="13">
        <v>5</v>
      </c>
      <c r="H62" s="18">
        <f t="shared" si="40"/>
        <v>7.72389410033333</v>
      </c>
      <c r="I62" s="18">
        <f t="shared" si="41"/>
        <v>280.873894100333</v>
      </c>
      <c r="J62" s="18">
        <f t="shared" si="42"/>
        <v>0.0464436995391606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8.75536624207734</v>
      </c>
      <c r="O62" s="18">
        <f t="shared" si="56"/>
        <v>2.89745749958302</v>
      </c>
      <c r="P62" s="18">
        <f t="shared" si="45"/>
        <v>0.134568645538121</v>
      </c>
      <c r="Q62" s="24">
        <f t="shared" si="46"/>
        <v>0.0605558904921546</v>
      </c>
      <c r="R62" s="18">
        <f t="shared" si="47"/>
        <v>1.0964919375</v>
      </c>
      <c r="S62" s="25">
        <f t="shared" si="48"/>
        <v>0.0552269363970171</v>
      </c>
      <c r="T62" s="3">
        <v>0.27</v>
      </c>
      <c r="U62" s="26">
        <f t="shared" si="49"/>
        <v>0.0149112728271946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0.230895748757399</v>
      </c>
      <c r="AC62" s="29">
        <f t="shared" si="51"/>
        <v>9.024625</v>
      </c>
      <c r="AD62" s="1">
        <f t="shared" si="52"/>
        <v>0.45</v>
      </c>
      <c r="AE62" s="30">
        <f t="shared" si="53"/>
        <v>760.776893441797</v>
      </c>
      <c r="AF62" s="1">
        <f t="shared" si="54"/>
        <v>15852669.8524194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12.4386591193226</v>
      </c>
      <c r="E63" s="20">
        <f t="shared" si="55"/>
        <v>7.72389410033333</v>
      </c>
      <c r="F63" s="16" t="s">
        <v>75</v>
      </c>
      <c r="G63" s="13">
        <v>6</v>
      </c>
      <c r="H63" s="18">
        <f t="shared" si="40"/>
        <v>12.4386591193226</v>
      </c>
      <c r="I63" s="18">
        <f t="shared" si="41"/>
        <v>285.588659119323</v>
      </c>
      <c r="J63" s="18">
        <f t="shared" si="42"/>
        <v>0.0823139398437456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5.1995376040449</v>
      </c>
      <c r="P63" s="18">
        <f t="shared" si="45"/>
        <v>0.427994425554645</v>
      </c>
      <c r="Q63" s="24">
        <f t="shared" si="46"/>
        <v>0.19259749149959</v>
      </c>
      <c r="R63" s="18">
        <f t="shared" si="47"/>
        <v>1.0964919375</v>
      </c>
      <c r="S63" s="25">
        <f t="shared" si="48"/>
        <v>0.175648798602854</v>
      </c>
      <c r="T63" s="3">
        <v>0.27</v>
      </c>
      <c r="U63" s="26">
        <f t="shared" si="49"/>
        <v>0.0474251756227705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0.240698690450265</v>
      </c>
      <c r="AC63" s="29">
        <f t="shared" si="51"/>
        <v>9.024625</v>
      </c>
      <c r="AD63" s="1">
        <f t="shared" si="52"/>
        <v>0.45</v>
      </c>
      <c r="AE63" s="30">
        <f t="shared" si="53"/>
        <v>760.776893441797</v>
      </c>
      <c r="AF63" s="1">
        <f t="shared" si="54"/>
        <v>16525712.9858502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15.5167299166667</v>
      </c>
      <c r="E64" s="20">
        <f t="shared" si="55"/>
        <v>12.4386591193226</v>
      </c>
      <c r="F64" s="16" t="s">
        <v>73</v>
      </c>
      <c r="G64" s="13">
        <v>7</v>
      </c>
      <c r="H64" s="18">
        <f t="shared" si="40"/>
        <v>15.5167299166667</v>
      </c>
      <c r="I64" s="18">
        <f t="shared" si="41"/>
        <v>288.666729916667</v>
      </c>
      <c r="J64" s="18">
        <f t="shared" si="42"/>
        <v>0.118401834798558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7.20819192849025</v>
      </c>
      <c r="P64" s="18">
        <f t="shared" si="45"/>
        <v>0.853463149913402</v>
      </c>
      <c r="Q64" s="24">
        <f t="shared" si="46"/>
        <v>0.384058417461031</v>
      </c>
      <c r="R64" s="18">
        <f t="shared" si="47"/>
        <v>1.0964919375</v>
      </c>
      <c r="S64" s="25">
        <f t="shared" si="48"/>
        <v>0.350261050105561</v>
      </c>
      <c r="T64" s="3">
        <v>0.27</v>
      </c>
      <c r="U64" s="26">
        <f t="shared" si="49"/>
        <v>0.0945704835285014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0.303713000783843</v>
      </c>
      <c r="AC64" s="29">
        <f t="shared" si="51"/>
        <v>9.024625</v>
      </c>
      <c r="AD64" s="1">
        <f t="shared" si="52"/>
        <v>0.45</v>
      </c>
      <c r="AE64" s="30">
        <f t="shared" si="53"/>
        <v>760.776893441797</v>
      </c>
      <c r="AF64" s="1">
        <f t="shared" si="54"/>
        <v>20852102.9825136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15.5981640458065</v>
      </c>
      <c r="E65" s="20">
        <f t="shared" si="55"/>
        <v>15.5167299166667</v>
      </c>
      <c r="F65" s="16" t="s">
        <v>73</v>
      </c>
      <c r="G65" s="13">
        <v>8</v>
      </c>
      <c r="H65" s="18">
        <f t="shared" si="40"/>
        <v>15.5981640458065</v>
      </c>
      <c r="I65" s="18">
        <f t="shared" si="41"/>
        <v>288.748164045807</v>
      </c>
      <c r="J65" s="18">
        <f t="shared" si="42"/>
        <v>0.119533536568532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8.79137752857685</v>
      </c>
      <c r="P65" s="18">
        <f t="shared" si="45"/>
        <v>1.05086444729991</v>
      </c>
      <c r="Q65" s="24">
        <f t="shared" si="46"/>
        <v>0.47288900128496</v>
      </c>
      <c r="R65" s="18">
        <f t="shared" si="47"/>
        <v>1.0964919375</v>
      </c>
      <c r="S65" s="25">
        <f t="shared" si="48"/>
        <v>0.431274490137288</v>
      </c>
      <c r="T65" s="3">
        <v>0.27</v>
      </c>
      <c r="U65" s="26">
        <f t="shared" si="49"/>
        <v>0.116444112337068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0.310307899869626</v>
      </c>
      <c r="AC65" s="29">
        <f t="shared" si="51"/>
        <v>9.024625</v>
      </c>
      <c r="AD65" s="1">
        <f t="shared" si="52"/>
        <v>0.45</v>
      </c>
      <c r="AE65" s="30">
        <f t="shared" si="53"/>
        <v>760.776893441797</v>
      </c>
      <c r="AF65" s="1">
        <f t="shared" si="54"/>
        <v>21304890.6950616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15.2945018067742</v>
      </c>
      <c r="E66" s="20">
        <f t="shared" si="55"/>
        <v>15.5981640458065</v>
      </c>
      <c r="F66" s="16" t="s">
        <v>73</v>
      </c>
      <c r="G66" s="13">
        <v>9</v>
      </c>
      <c r="H66" s="18">
        <f t="shared" si="40"/>
        <v>15.2945018067742</v>
      </c>
      <c r="I66" s="18">
        <f t="shared" si="41"/>
        <v>288.444501806774</v>
      </c>
      <c r="J66" s="18">
        <f t="shared" si="42"/>
        <v>0.115364564718631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10.1771618312769</v>
      </c>
      <c r="P66" s="18">
        <f t="shared" si="45"/>
        <v>1.17408384473633</v>
      </c>
      <c r="Q66" s="24">
        <f t="shared" si="46"/>
        <v>0.528337730131348</v>
      </c>
      <c r="R66" s="18">
        <f t="shared" si="47"/>
        <v>1.0964919375</v>
      </c>
      <c r="S66" s="25">
        <f t="shared" si="48"/>
        <v>0.481843698126917</v>
      </c>
      <c r="T66" s="3">
        <v>0.27</v>
      </c>
      <c r="U66" s="26">
        <f t="shared" si="49"/>
        <v>0.130097798494268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0.314424486246022</v>
      </c>
      <c r="AC66" s="29">
        <f t="shared" si="51"/>
        <v>9.024625</v>
      </c>
      <c r="AD66" s="1">
        <f t="shared" si="52"/>
        <v>0.45</v>
      </c>
      <c r="AE66" s="30">
        <f t="shared" si="53"/>
        <v>760.776893441797</v>
      </c>
      <c r="AF66" s="1">
        <f t="shared" si="54"/>
        <v>21587524.2432979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13.7343668083333</v>
      </c>
      <c r="E67" s="20">
        <f t="shared" si="55"/>
        <v>15.2945018067742</v>
      </c>
      <c r="F67" s="16" t="s">
        <v>73</v>
      </c>
      <c r="G67" s="13">
        <v>10</v>
      </c>
      <c r="H67" s="18">
        <f t="shared" si="40"/>
        <v>13.7343668083333</v>
      </c>
      <c r="I67" s="18">
        <f t="shared" si="41"/>
        <v>286.884366808333</v>
      </c>
      <c r="J67" s="18">
        <f t="shared" si="42"/>
        <v>0.0960169027229496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11.4397267365406</v>
      </c>
      <c r="P67" s="18">
        <f t="shared" si="45"/>
        <v>1.09840712923955</v>
      </c>
      <c r="Q67" s="24">
        <f t="shared" si="46"/>
        <v>0.494283208157795</v>
      </c>
      <c r="R67" s="18">
        <f t="shared" si="47"/>
        <v>1.0964919375</v>
      </c>
      <c r="S67" s="25">
        <f t="shared" si="48"/>
        <v>0.450785994181371</v>
      </c>
      <c r="T67" s="3">
        <v>0.27</v>
      </c>
      <c r="U67" s="26">
        <f t="shared" si="49"/>
        <v>0.12171221842897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0.263096233856335</v>
      </c>
      <c r="AC67" s="29">
        <f t="shared" si="51"/>
        <v>9.024625</v>
      </c>
      <c r="AD67" s="1">
        <f t="shared" si="52"/>
        <v>0.45</v>
      </c>
      <c r="AE67" s="30">
        <f t="shared" si="53"/>
        <v>760.776893441797</v>
      </c>
      <c r="AF67" s="1">
        <f t="shared" si="54"/>
        <v>18063466.9853606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9.24664906929032</v>
      </c>
      <c r="E68" s="20">
        <f t="shared" si="55"/>
        <v>13.7343668083333</v>
      </c>
      <c r="F68" s="16" t="s">
        <v>73</v>
      </c>
      <c r="G68" s="13">
        <v>11</v>
      </c>
      <c r="H68" s="18">
        <f t="shared" si="40"/>
        <v>9.24664906929032</v>
      </c>
      <c r="I68" s="18">
        <f t="shared" si="41"/>
        <v>282.39664906929</v>
      </c>
      <c r="J68" s="18">
        <f t="shared" si="42"/>
        <v>0.0559897724108446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9.82425362693601</v>
      </c>
      <c r="O68" s="18">
        <f t="shared" si="56"/>
        <v>2.95371473036505</v>
      </c>
      <c r="P68" s="18">
        <f t="shared" si="45"/>
        <v>0.165377815519699</v>
      </c>
      <c r="Q68" s="24">
        <f t="shared" si="46"/>
        <v>0.0744200169838644</v>
      </c>
      <c r="R68" s="18">
        <f t="shared" si="47"/>
        <v>1.0964919375</v>
      </c>
      <c r="S68" s="25">
        <f t="shared" si="48"/>
        <v>0.0678710115767398</v>
      </c>
      <c r="T68" s="3">
        <v>0.27</v>
      </c>
      <c r="U68" s="26">
        <f t="shared" si="49"/>
        <v>0.0183251731257197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0.231925039697405</v>
      </c>
      <c r="AC68" s="29">
        <f t="shared" si="51"/>
        <v>9.024625</v>
      </c>
      <c r="AD68" s="1">
        <f t="shared" si="52"/>
        <v>0.45</v>
      </c>
      <c r="AE68" s="30">
        <f t="shared" si="53"/>
        <v>760.776893441797</v>
      </c>
      <c r="AF68" s="1">
        <f t="shared" si="54"/>
        <v>15923338.1498732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5.00884368456667</v>
      </c>
      <c r="E69" s="20">
        <f t="shared" si="55"/>
        <v>9.24664906929032</v>
      </c>
      <c r="F69" s="16" t="s">
        <v>75</v>
      </c>
      <c r="G69" s="13">
        <v>12</v>
      </c>
      <c r="H69" s="18">
        <f t="shared" si="40"/>
        <v>5.00884368456667</v>
      </c>
      <c r="I69" s="18">
        <f t="shared" si="41"/>
        <v>278.158843684567</v>
      </c>
      <c r="J69" s="18">
        <f t="shared" si="42"/>
        <v>0.0331112371105234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5.22498566484535</v>
      </c>
      <c r="P69" s="18">
        <f t="shared" si="45"/>
        <v>0.17300573924778</v>
      </c>
      <c r="Q69" s="24">
        <f t="shared" si="46"/>
        <v>0.0778525826615011</v>
      </c>
      <c r="R69" s="18">
        <f t="shared" si="47"/>
        <v>1.0964919375</v>
      </c>
      <c r="S69" s="25">
        <f t="shared" si="48"/>
        <v>0.0710015094493124</v>
      </c>
      <c r="T69" s="3">
        <v>0.27</v>
      </c>
      <c r="U69" s="26">
        <f t="shared" si="49"/>
        <v>0.0191704075513144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0.232179877876721</v>
      </c>
      <c r="AC69" s="29">
        <f t="shared" si="51"/>
        <v>9.024625</v>
      </c>
      <c r="AD69" s="1">
        <f t="shared" si="52"/>
        <v>0.45</v>
      </c>
      <c r="AE69" s="30">
        <f t="shared" si="53"/>
        <v>760.776893441797</v>
      </c>
      <c r="AF69" s="1">
        <f t="shared" si="54"/>
        <v>15940834.6414467</v>
      </c>
      <c r="AG69" s="1">
        <f>SUM(AF58:AF69)</f>
        <v>209443203.577033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-2.9997960766129</v>
      </c>
      <c r="E70" s="20">
        <f t="shared" si="55"/>
        <v>5.00884368456667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-2</v>
      </c>
      <c r="E74" s="16"/>
      <c r="F74" s="16"/>
      <c r="G74" s="13">
        <v>1</v>
      </c>
      <c r="H74" s="18">
        <f t="shared" ref="H74:H85" si="57">E75</f>
        <v>-2</v>
      </c>
      <c r="I74" s="18">
        <f t="shared" ref="I74:I85" si="58">H74+273.15</f>
        <v>271.15</v>
      </c>
      <c r="J74" s="18">
        <f t="shared" ref="J74:J85" si="59">EXP(($C$16*(I74-$C$14))/($C$17*I74*$C$14))</f>
        <v>0.0133973643023479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0.00698297422166977</v>
      </c>
      <c r="Q74" s="24">
        <f t="shared" ref="Q74:Q85" si="63">P74*$B$76</f>
        <v>0.00209489226650093</v>
      </c>
      <c r="R74" s="18">
        <f t="shared" ref="R74:R85" si="64">L74*$B$76</f>
        <v>0.156366</v>
      </c>
      <c r="S74" s="25">
        <f t="shared" ref="S74:S85" si="65">Q74/R74</f>
        <v>0.0133973643023479</v>
      </c>
      <c r="T74" s="3">
        <v>0.01</v>
      </c>
      <c r="U74" s="26">
        <f t="shared" ref="U74:U85" si="66">S74*T74</f>
        <v>0.000133973643023479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0.0100839736430235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 t="shared" ref="AW74:AW85" si="72">$E$8</f>
        <v>76.7615655500464</v>
      </c>
      <c r="AX74" s="1">
        <f t="shared" ref="AX74:AX85" si="73">AW74*10000*AV74*0.67*AU74*AT74</f>
        <v>81094.7342160671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-3.53036521341935</v>
      </c>
      <c r="E75" s="20">
        <f t="shared" ref="E75:E86" si="74">D74</f>
        <v>-2</v>
      </c>
      <c r="F75" s="16" t="s">
        <v>73</v>
      </c>
      <c r="G75" s="13">
        <v>2</v>
      </c>
      <c r="H75" s="18">
        <f t="shared" si="57"/>
        <v>-3.53036521341935</v>
      </c>
      <c r="I75" s="18">
        <f t="shared" si="58"/>
        <v>269.619634786581</v>
      </c>
      <c r="J75" s="18">
        <f t="shared" si="59"/>
        <v>0.01092699813337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1.03545702577833</v>
      </c>
      <c r="P75" s="18">
        <f t="shared" si="62"/>
        <v>0.0113144369878647</v>
      </c>
      <c r="Q75" s="24">
        <f t="shared" si="63"/>
        <v>0.0033943310963594</v>
      </c>
      <c r="R75" s="18">
        <f t="shared" si="64"/>
        <v>0.156366</v>
      </c>
      <c r="S75" s="25">
        <f t="shared" si="65"/>
        <v>0.0217076032920162</v>
      </c>
      <c r="T75" s="3">
        <v>0.01</v>
      </c>
      <c r="U75" s="26">
        <f t="shared" si="66"/>
        <v>0.000217076032920162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0.00570707603292016</v>
      </c>
      <c r="AU75" s="29">
        <f t="shared" si="70"/>
        <v>52.122</v>
      </c>
      <c r="AV75" s="1">
        <f t="shared" si="71"/>
        <v>0.3</v>
      </c>
      <c r="AW75" s="2">
        <f t="shared" si="72"/>
        <v>76.7615655500464</v>
      </c>
      <c r="AX75" s="1">
        <f t="shared" si="73"/>
        <v>45895.9761721255</v>
      </c>
    </row>
    <row r="76" s="1" customFormat="1" spans="1:50">
      <c r="A76" s="13" t="s">
        <v>38</v>
      </c>
      <c r="B76" s="13">
        <f>H8</f>
        <v>0.3</v>
      </c>
      <c r="C76" s="16">
        <v>2</v>
      </c>
      <c r="D76" s="19">
        <v>-0.432601811892857</v>
      </c>
      <c r="E76" s="20">
        <f t="shared" si="74"/>
        <v>-3.53036521341935</v>
      </c>
      <c r="F76" s="16" t="s">
        <v>73</v>
      </c>
      <c r="G76" s="13">
        <v>3</v>
      </c>
      <c r="H76" s="18">
        <f t="shared" si="57"/>
        <v>-0.432601811892857</v>
      </c>
      <c r="I76" s="18">
        <f t="shared" si="58"/>
        <v>272.717398188107</v>
      </c>
      <c r="J76" s="18">
        <f t="shared" si="59"/>
        <v>0.016468350548006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1.54536258879047</v>
      </c>
      <c r="P76" s="18">
        <f t="shared" si="62"/>
        <v>0.0254495728359754</v>
      </c>
      <c r="Q76" s="24">
        <f t="shared" si="63"/>
        <v>0.00763487185079263</v>
      </c>
      <c r="R76" s="18">
        <f t="shared" si="64"/>
        <v>0.156366</v>
      </c>
      <c r="S76" s="25">
        <f t="shared" si="65"/>
        <v>0.0488269307316976</v>
      </c>
      <c r="T76" s="3">
        <v>0.01</v>
      </c>
      <c r="U76" s="26">
        <f t="shared" si="66"/>
        <v>0.000488269307316976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0.00597826930731698</v>
      </c>
      <c r="AU76" s="29">
        <f t="shared" si="70"/>
        <v>52.122</v>
      </c>
      <c r="AV76" s="1">
        <f t="shared" si="71"/>
        <v>0.3</v>
      </c>
      <c r="AW76" s="2">
        <f t="shared" si="72"/>
        <v>76.7615655500464</v>
      </c>
      <c r="AX76" s="1">
        <f t="shared" si="73"/>
        <v>48076.8968376222</v>
      </c>
    </row>
    <row r="77" s="1" customFormat="1" spans="1:50">
      <c r="A77" s="13"/>
      <c r="B77" s="13"/>
      <c r="C77" s="16">
        <v>3</v>
      </c>
      <c r="D77" s="19">
        <v>5.25563098632258</v>
      </c>
      <c r="E77" s="20">
        <f t="shared" si="74"/>
        <v>-0.432601811892857</v>
      </c>
      <c r="F77" s="16" t="s">
        <v>73</v>
      </c>
      <c r="G77" s="13">
        <v>4</v>
      </c>
      <c r="H77" s="18">
        <f t="shared" si="57"/>
        <v>5.25563098632258</v>
      </c>
      <c r="I77" s="18">
        <f t="shared" si="58"/>
        <v>278.405630986323</v>
      </c>
      <c r="J77" s="18">
        <f t="shared" si="59"/>
        <v>0.0341547513429754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2.04113301595449</v>
      </c>
      <c r="P77" s="18">
        <f t="shared" si="62"/>
        <v>0.0697143906178631</v>
      </c>
      <c r="Q77" s="24">
        <f t="shared" si="63"/>
        <v>0.0209143171853589</v>
      </c>
      <c r="R77" s="18">
        <f t="shared" si="64"/>
        <v>0.156366</v>
      </c>
      <c r="S77" s="25">
        <f t="shared" si="65"/>
        <v>0.133752332254831</v>
      </c>
      <c r="T77" s="3">
        <v>0.01</v>
      </c>
      <c r="U77" s="26">
        <f t="shared" si="66"/>
        <v>0.00133752332254831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0.00682752332254831</v>
      </c>
      <c r="AU77" s="29">
        <f t="shared" si="70"/>
        <v>52.122</v>
      </c>
      <c r="AV77" s="1">
        <f t="shared" si="71"/>
        <v>0.3</v>
      </c>
      <c r="AW77" s="2">
        <f t="shared" si="72"/>
        <v>76.7615655500464</v>
      </c>
      <c r="AX77" s="1">
        <f t="shared" si="73"/>
        <v>54906.54862819</v>
      </c>
    </row>
    <row r="78" s="1" customFormat="1" spans="1:50">
      <c r="A78" s="13"/>
      <c r="B78" s="13"/>
      <c r="C78" s="16">
        <v>4</v>
      </c>
      <c r="D78" s="19">
        <v>7.72389410033333</v>
      </c>
      <c r="E78" s="20">
        <f t="shared" si="74"/>
        <v>5.25563098632258</v>
      </c>
      <c r="F78" s="16" t="s">
        <v>73</v>
      </c>
      <c r="G78" s="13">
        <v>5</v>
      </c>
      <c r="H78" s="18">
        <f t="shared" si="57"/>
        <v>7.72389410033333</v>
      </c>
      <c r="I78" s="18">
        <f t="shared" si="58"/>
        <v>280.873894100333</v>
      </c>
      <c r="J78" s="18">
        <f t="shared" si="59"/>
        <v>0.0464436995391606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1.8728476940698</v>
      </c>
      <c r="O78" s="18">
        <f t="shared" si="75"/>
        <v>0.619790931266831</v>
      </c>
      <c r="P78" s="18">
        <f t="shared" si="62"/>
        <v>0.0287853837888533</v>
      </c>
      <c r="Q78" s="24">
        <f t="shared" si="63"/>
        <v>0.00863561513665598</v>
      </c>
      <c r="R78" s="18">
        <f t="shared" si="64"/>
        <v>0.156366</v>
      </c>
      <c r="S78" s="25">
        <f t="shared" si="65"/>
        <v>0.0552269363970171</v>
      </c>
      <c r="T78" s="3">
        <v>0.01</v>
      </c>
      <c r="U78" s="26">
        <f t="shared" si="66"/>
        <v>0.000552269363970171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0.00604226936397017</v>
      </c>
      <c r="AU78" s="29">
        <f t="shared" si="70"/>
        <v>52.122</v>
      </c>
      <c r="AV78" s="1">
        <f t="shared" si="71"/>
        <v>0.3</v>
      </c>
      <c r="AW78" s="2">
        <f t="shared" si="72"/>
        <v>76.7615655500464</v>
      </c>
      <c r="AX78" s="1">
        <f t="shared" si="73"/>
        <v>48591.5816005773</v>
      </c>
    </row>
    <row r="79" s="1" customFormat="1" spans="1:50">
      <c r="A79" s="13"/>
      <c r="B79" s="13"/>
      <c r="C79" s="16">
        <v>5</v>
      </c>
      <c r="D79" s="19">
        <v>12.4386591193226</v>
      </c>
      <c r="E79" s="20">
        <f t="shared" si="74"/>
        <v>7.72389410033333</v>
      </c>
      <c r="F79" s="16" t="s">
        <v>75</v>
      </c>
      <c r="G79" s="13">
        <v>6</v>
      </c>
      <c r="H79" s="18">
        <f t="shared" si="57"/>
        <v>12.4386591193226</v>
      </c>
      <c r="I79" s="18">
        <f t="shared" si="58"/>
        <v>285.588659119323</v>
      </c>
      <c r="J79" s="18">
        <f t="shared" si="59"/>
        <v>0.0823139398437456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1.11222554747798</v>
      </c>
      <c r="P79" s="18">
        <f t="shared" si="62"/>
        <v>0.0915516668077793</v>
      </c>
      <c r="Q79" s="24">
        <f t="shared" si="63"/>
        <v>0.0274655000423338</v>
      </c>
      <c r="R79" s="18">
        <f t="shared" si="64"/>
        <v>0.156366</v>
      </c>
      <c r="S79" s="25">
        <f t="shared" si="65"/>
        <v>0.175648798602853</v>
      </c>
      <c r="T79" s="3">
        <v>0.01</v>
      </c>
      <c r="U79" s="26">
        <f t="shared" si="66"/>
        <v>0.00175648798602853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0.00724648798602854</v>
      </c>
      <c r="AU79" s="29">
        <f t="shared" si="70"/>
        <v>52.122</v>
      </c>
      <c r="AV79" s="1">
        <f t="shared" si="71"/>
        <v>0.3</v>
      </c>
      <c r="AW79" s="2">
        <f t="shared" si="72"/>
        <v>76.7615655500464</v>
      </c>
      <c r="AX79" s="1">
        <f t="shared" si="73"/>
        <v>58275.8382786403</v>
      </c>
    </row>
    <row r="80" s="1" customFormat="1" spans="1:50">
      <c r="A80" s="13"/>
      <c r="B80" s="13"/>
      <c r="C80" s="16">
        <v>6</v>
      </c>
      <c r="D80" s="19">
        <v>15.5167299166667</v>
      </c>
      <c r="E80" s="20">
        <f t="shared" si="74"/>
        <v>12.4386591193226</v>
      </c>
      <c r="F80" s="16" t="s">
        <v>73</v>
      </c>
      <c r="G80" s="13">
        <v>7</v>
      </c>
      <c r="H80" s="18">
        <f t="shared" si="57"/>
        <v>15.5167299166667</v>
      </c>
      <c r="I80" s="18">
        <f t="shared" si="58"/>
        <v>288.666729916667</v>
      </c>
      <c r="J80" s="18">
        <f t="shared" si="59"/>
        <v>0.118401834798558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1.5418938806702</v>
      </c>
      <c r="P80" s="18">
        <f t="shared" si="62"/>
        <v>0.18256306453602</v>
      </c>
      <c r="Q80" s="24">
        <f t="shared" si="63"/>
        <v>0.0547689193608061</v>
      </c>
      <c r="R80" s="18">
        <f t="shared" si="64"/>
        <v>0.156366</v>
      </c>
      <c r="S80" s="25">
        <f t="shared" si="65"/>
        <v>0.350261050105561</v>
      </c>
      <c r="T80" s="3">
        <v>0.01</v>
      </c>
      <c r="U80" s="26">
        <f t="shared" si="66"/>
        <v>0.00350261050105561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0.0134526105010556</v>
      </c>
      <c r="AU80" s="29">
        <f t="shared" si="70"/>
        <v>52.122</v>
      </c>
      <c r="AV80" s="1">
        <f t="shared" si="71"/>
        <v>0.3</v>
      </c>
      <c r="AW80" s="2">
        <f t="shared" si="72"/>
        <v>76.7615655500464</v>
      </c>
      <c r="AX80" s="1">
        <f t="shared" si="73"/>
        <v>108185.117466083</v>
      </c>
    </row>
    <row r="81" s="1" customFormat="1" spans="1:50">
      <c r="A81" s="13"/>
      <c r="B81" s="13"/>
      <c r="C81" s="16">
        <v>7</v>
      </c>
      <c r="D81" s="19">
        <v>15.5981640458065</v>
      </c>
      <c r="E81" s="20">
        <f t="shared" si="74"/>
        <v>15.5167299166667</v>
      </c>
      <c r="F81" s="16" t="s">
        <v>73</v>
      </c>
      <c r="G81" s="13">
        <v>8</v>
      </c>
      <c r="H81" s="18">
        <f t="shared" si="57"/>
        <v>15.5981640458065</v>
      </c>
      <c r="I81" s="18">
        <f t="shared" si="58"/>
        <v>288.748164045807</v>
      </c>
      <c r="J81" s="18">
        <f t="shared" si="59"/>
        <v>0.119533536568532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1.88055081613418</v>
      </c>
      <c r="P81" s="18">
        <f t="shared" si="62"/>
        <v>0.224788889749357</v>
      </c>
      <c r="Q81" s="24">
        <f t="shared" si="63"/>
        <v>0.0674366669248072</v>
      </c>
      <c r="R81" s="18">
        <f t="shared" si="64"/>
        <v>0.156366</v>
      </c>
      <c r="S81" s="25">
        <f t="shared" si="65"/>
        <v>0.431274490137288</v>
      </c>
      <c r="T81" s="3">
        <v>0.01</v>
      </c>
      <c r="U81" s="26">
        <f t="shared" si="66"/>
        <v>0.00431274490137288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0.0142627449013729</v>
      </c>
      <c r="AU81" s="29">
        <f t="shared" si="70"/>
        <v>52.122</v>
      </c>
      <c r="AV81" s="1">
        <f t="shared" si="71"/>
        <v>0.3</v>
      </c>
      <c r="AW81" s="2">
        <f t="shared" si="72"/>
        <v>76.7615655500464</v>
      </c>
      <c r="AX81" s="1">
        <f t="shared" si="73"/>
        <v>114700.17157062</v>
      </c>
    </row>
    <row r="82" s="1" customFormat="1" spans="1:50">
      <c r="A82" s="13"/>
      <c r="B82" s="13"/>
      <c r="C82" s="16">
        <v>8</v>
      </c>
      <c r="D82" s="19">
        <v>15.2945018067742</v>
      </c>
      <c r="E82" s="20">
        <f t="shared" si="74"/>
        <v>15.5981640458065</v>
      </c>
      <c r="F82" s="16" t="s">
        <v>73</v>
      </c>
      <c r="G82" s="13">
        <v>9</v>
      </c>
      <c r="H82" s="18">
        <f t="shared" si="57"/>
        <v>15.2945018067742</v>
      </c>
      <c r="I82" s="18">
        <f t="shared" si="58"/>
        <v>288.444501806774</v>
      </c>
      <c r="J82" s="18">
        <f t="shared" si="59"/>
        <v>0.115364564718631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2.17698192638482</v>
      </c>
      <c r="P82" s="18">
        <f t="shared" si="62"/>
        <v>0.251146572337712</v>
      </c>
      <c r="Q82" s="24">
        <f t="shared" si="63"/>
        <v>0.0753439717013135</v>
      </c>
      <c r="R82" s="18">
        <f t="shared" si="64"/>
        <v>0.156366</v>
      </c>
      <c r="S82" s="25">
        <f t="shared" si="65"/>
        <v>0.481843698126917</v>
      </c>
      <c r="T82" s="3">
        <v>0.01</v>
      </c>
      <c r="U82" s="26">
        <f t="shared" si="66"/>
        <v>0.00481843698126917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0.0147684369812692</v>
      </c>
      <c r="AU82" s="29">
        <f t="shared" si="70"/>
        <v>52.122</v>
      </c>
      <c r="AV82" s="1">
        <f t="shared" si="71"/>
        <v>0.3</v>
      </c>
      <c r="AW82" s="2">
        <f t="shared" si="72"/>
        <v>76.7615655500464</v>
      </c>
      <c r="AX82" s="1">
        <f t="shared" si="73"/>
        <v>118766.918099924</v>
      </c>
    </row>
    <row r="83" s="1" customFormat="1" spans="1:50">
      <c r="A83" s="13"/>
      <c r="B83" s="13"/>
      <c r="C83" s="16">
        <v>9</v>
      </c>
      <c r="D83" s="19">
        <v>13.7343668083333</v>
      </c>
      <c r="E83" s="20">
        <f t="shared" si="74"/>
        <v>15.2945018067742</v>
      </c>
      <c r="F83" s="16" t="s">
        <v>73</v>
      </c>
      <c r="G83" s="13">
        <v>10</v>
      </c>
      <c r="H83" s="18">
        <f t="shared" si="57"/>
        <v>13.7343668083333</v>
      </c>
      <c r="I83" s="18">
        <f t="shared" si="58"/>
        <v>286.884366808333</v>
      </c>
      <c r="J83" s="18">
        <f t="shared" si="59"/>
        <v>0.0960169027229496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2.44705535404711</v>
      </c>
      <c r="P83" s="18">
        <f t="shared" si="62"/>
        <v>0.234958675887214</v>
      </c>
      <c r="Q83" s="24">
        <f t="shared" si="63"/>
        <v>0.0704876027661643</v>
      </c>
      <c r="R83" s="18">
        <f t="shared" si="64"/>
        <v>0.156366</v>
      </c>
      <c r="S83" s="25">
        <f t="shared" si="65"/>
        <v>0.450785994181371</v>
      </c>
      <c r="T83" s="3">
        <v>0.01</v>
      </c>
      <c r="U83" s="26">
        <f t="shared" si="66"/>
        <v>0.00450785994181371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0.00999785994181371</v>
      </c>
      <c r="AU83" s="29">
        <f t="shared" si="70"/>
        <v>52.122</v>
      </c>
      <c r="AV83" s="1">
        <f t="shared" si="71"/>
        <v>0.3</v>
      </c>
      <c r="AW83" s="2">
        <f t="shared" si="72"/>
        <v>76.7615655500464</v>
      </c>
      <c r="AX83" s="1">
        <f t="shared" si="73"/>
        <v>80402.2127994924</v>
      </c>
    </row>
    <row r="84" s="1" customFormat="1" spans="1:50">
      <c r="A84" s="13"/>
      <c r="B84" s="13"/>
      <c r="C84" s="16">
        <v>10</v>
      </c>
      <c r="D84" s="19">
        <v>9.24664906929032</v>
      </c>
      <c r="E84" s="20">
        <f t="shared" si="74"/>
        <v>13.7343668083333</v>
      </c>
      <c r="F84" s="16" t="s">
        <v>73</v>
      </c>
      <c r="G84" s="13">
        <v>11</v>
      </c>
      <c r="H84" s="18">
        <f t="shared" si="57"/>
        <v>9.24664906929032</v>
      </c>
      <c r="I84" s="18">
        <f t="shared" si="58"/>
        <v>282.39664906929</v>
      </c>
      <c r="J84" s="18">
        <f t="shared" si="59"/>
        <v>0.0559897724108446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2.1014918442519</v>
      </c>
      <c r="O84" s="18">
        <f t="shared" si="75"/>
        <v>0.631824833907995</v>
      </c>
      <c r="P84" s="18">
        <f t="shared" si="62"/>
        <v>0.0353757286540283</v>
      </c>
      <c r="Q84" s="24">
        <f t="shared" si="63"/>
        <v>0.0106127185962085</v>
      </c>
      <c r="R84" s="18">
        <f t="shared" si="64"/>
        <v>0.156366</v>
      </c>
      <c r="S84" s="25">
        <f t="shared" si="65"/>
        <v>0.0678710115767398</v>
      </c>
      <c r="T84" s="3">
        <v>0.01</v>
      </c>
      <c r="U84" s="26">
        <f t="shared" si="66"/>
        <v>0.000678710115767398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0.0061687101157674</v>
      </c>
      <c r="AU84" s="29">
        <f t="shared" si="70"/>
        <v>52.122</v>
      </c>
      <c r="AV84" s="1">
        <f t="shared" si="71"/>
        <v>0.3</v>
      </c>
      <c r="AW84" s="2">
        <f t="shared" si="72"/>
        <v>76.7615655500464</v>
      </c>
      <c r="AX84" s="1">
        <f t="shared" si="73"/>
        <v>49608.410831202</v>
      </c>
    </row>
    <row r="85" s="1" customFormat="1" spans="1:51">
      <c r="A85" s="13"/>
      <c r="B85" s="13"/>
      <c r="C85" s="16">
        <v>11</v>
      </c>
      <c r="D85" s="19">
        <v>5.00884368456667</v>
      </c>
      <c r="E85" s="20">
        <f t="shared" si="74"/>
        <v>9.24664906929032</v>
      </c>
      <c r="F85" s="16" t="s">
        <v>75</v>
      </c>
      <c r="G85" s="13">
        <v>12</v>
      </c>
      <c r="H85" s="18">
        <f t="shared" si="57"/>
        <v>5.00884368456667</v>
      </c>
      <c r="I85" s="18">
        <f t="shared" si="58"/>
        <v>278.158843684567</v>
      </c>
      <c r="J85" s="18">
        <f t="shared" si="59"/>
        <v>0.0331112371105234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1.11766910525397</v>
      </c>
      <c r="P85" s="18">
        <f t="shared" si="62"/>
        <v>0.0370074067551706</v>
      </c>
      <c r="Q85" s="24">
        <f t="shared" si="63"/>
        <v>0.0111022220265512</v>
      </c>
      <c r="R85" s="18">
        <f t="shared" si="64"/>
        <v>0.156366</v>
      </c>
      <c r="S85" s="25">
        <f t="shared" si="65"/>
        <v>0.0710015094493124</v>
      </c>
      <c r="T85" s="3">
        <v>0.01</v>
      </c>
      <c r="U85" s="26">
        <f t="shared" si="66"/>
        <v>0.000710015094493124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0.00620001509449312</v>
      </c>
      <c r="AU85" s="29">
        <f t="shared" si="70"/>
        <v>52.122</v>
      </c>
      <c r="AV85" s="1">
        <f t="shared" si="71"/>
        <v>0.3</v>
      </c>
      <c r="AW85" s="2">
        <f t="shared" si="72"/>
        <v>76.7615655500464</v>
      </c>
      <c r="AX85" s="1">
        <f t="shared" si="73"/>
        <v>49860.163663892</v>
      </c>
      <c r="AY85" s="1">
        <f>SUM(AX74:AX85)</f>
        <v>858364.570164435</v>
      </c>
    </row>
    <row r="86" s="1" customFormat="1" spans="1:46">
      <c r="A86" s="13"/>
      <c r="B86" s="13"/>
      <c r="C86" s="16">
        <v>12</v>
      </c>
      <c r="D86" s="19">
        <v>-2.9997960766129</v>
      </c>
      <c r="E86" s="20">
        <f t="shared" si="74"/>
        <v>5.00884368456667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-2</v>
      </c>
      <c r="E90" s="16"/>
      <c r="F90" s="16"/>
      <c r="G90" s="13">
        <v>1</v>
      </c>
      <c r="H90" s="18">
        <f t="shared" ref="H90:H101" si="76">E91</f>
        <v>-2</v>
      </c>
      <c r="I90" s="18">
        <f t="shared" ref="I90:I101" si="77">H90+273.15</f>
        <v>271.15</v>
      </c>
      <c r="J90" s="18">
        <f t="shared" ref="J90:J101" si="78">EXP(($C$16*(I90-$C$14))/($C$17*I90*$C$14))</f>
        <v>0.0133973643023479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0.00381422961687845</v>
      </c>
      <c r="Q90" s="24">
        <f t="shared" ref="Q90:Q101" si="82">P90*$B$76</f>
        <v>0.00114426888506353</v>
      </c>
      <c r="R90" s="18">
        <f t="shared" ref="R90:R101" si="83">L90*$B$76</f>
        <v>0.08541</v>
      </c>
      <c r="S90" s="25">
        <f t="shared" ref="S90:S101" si="84">Q90/R90</f>
        <v>0.0133973643023479</v>
      </c>
      <c r="T90" s="3">
        <v>0.01</v>
      </c>
      <c r="U90" s="26">
        <f t="shared" ref="U90:U101" si="85">S90*T90</f>
        <v>0.000133973643023479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0.0100839736430235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 t="shared" ref="AW90:AW101" si="91">$E$9</f>
        <v>11.5584</v>
      </c>
      <c r="AX90" s="1">
        <f t="shared" ref="AX90:AX101" si="92">AW90*10000*AV90*0.67*AU90*AT90</f>
        <v>6669.80207329949</v>
      </c>
      <c r="AZ90" s="2">
        <f t="shared" ref="AZ90:AZ101" si="93">$E$10</f>
        <v>10.1</v>
      </c>
      <c r="BA90" s="1">
        <f t="shared" ref="BA90:BA101" si="94">AZ90*10000*AV90*0.67*AU90*AT90</f>
        <v>5828.22890195225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-3.53036521341935</v>
      </c>
      <c r="E91" s="20">
        <f t="shared" ref="E91:E102" si="95">D90</f>
        <v>-2</v>
      </c>
      <c r="F91" s="16" t="s">
        <v>73</v>
      </c>
      <c r="G91" s="13">
        <v>2</v>
      </c>
      <c r="H91" s="18">
        <f t="shared" si="76"/>
        <v>-3.53036521341935</v>
      </c>
      <c r="I91" s="18">
        <f t="shared" si="77"/>
        <v>269.619634786581</v>
      </c>
      <c r="J91" s="18">
        <f t="shared" si="78"/>
        <v>0.01092699813337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0.565585770383122</v>
      </c>
      <c r="P91" s="18">
        <f t="shared" si="81"/>
        <v>0.006180154657237</v>
      </c>
      <c r="Q91" s="24">
        <f t="shared" si="82"/>
        <v>0.0018540463971711</v>
      </c>
      <c r="R91" s="18">
        <f t="shared" si="83"/>
        <v>0.08541</v>
      </c>
      <c r="S91" s="25">
        <f t="shared" si="84"/>
        <v>0.0217076032920162</v>
      </c>
      <c r="T91" s="3">
        <v>0.01</v>
      </c>
      <c r="U91" s="26">
        <f t="shared" si="85"/>
        <v>0.000217076032920162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0.00570707603292016</v>
      </c>
      <c r="AU91" s="29">
        <f t="shared" si="89"/>
        <v>28.47</v>
      </c>
      <c r="AV91" s="1">
        <f t="shared" si="90"/>
        <v>0.3</v>
      </c>
      <c r="AW91" s="2">
        <f t="shared" si="91"/>
        <v>11.5584</v>
      </c>
      <c r="AX91" s="1">
        <f t="shared" si="92"/>
        <v>3774.80831509152</v>
      </c>
      <c r="AZ91" s="2">
        <f t="shared" si="93"/>
        <v>10.1</v>
      </c>
      <c r="BA91" s="1">
        <f t="shared" si="94"/>
        <v>3298.51570999657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-0.432601811892857</v>
      </c>
      <c r="E92" s="20">
        <f t="shared" si="95"/>
        <v>-3.53036521341935</v>
      </c>
      <c r="F92" s="16" t="s">
        <v>73</v>
      </c>
      <c r="G92" s="13">
        <v>3</v>
      </c>
      <c r="H92" s="18">
        <f t="shared" si="76"/>
        <v>-0.432601811892857</v>
      </c>
      <c r="I92" s="18">
        <f t="shared" si="77"/>
        <v>272.717398188107</v>
      </c>
      <c r="J92" s="18">
        <f t="shared" si="78"/>
        <v>0.016468350548006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0.844105615725884</v>
      </c>
      <c r="P92" s="18">
        <f t="shared" si="81"/>
        <v>0.0139010271793143</v>
      </c>
      <c r="Q92" s="24">
        <f t="shared" si="82"/>
        <v>0.00417030815379429</v>
      </c>
      <c r="R92" s="18">
        <f t="shared" si="83"/>
        <v>0.08541</v>
      </c>
      <c r="S92" s="25">
        <f t="shared" si="84"/>
        <v>0.0488269307316976</v>
      </c>
      <c r="T92" s="3">
        <v>0.01</v>
      </c>
      <c r="U92" s="26">
        <f t="shared" si="85"/>
        <v>0.000488269307316976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0.00597826930731698</v>
      </c>
      <c r="AU92" s="29">
        <f t="shared" si="89"/>
        <v>28.47</v>
      </c>
      <c r="AV92" s="1">
        <f t="shared" si="90"/>
        <v>0.3</v>
      </c>
      <c r="AW92" s="2">
        <f t="shared" si="91"/>
        <v>11.5584</v>
      </c>
      <c r="AX92" s="1">
        <f t="shared" si="92"/>
        <v>3954.18259033947</v>
      </c>
      <c r="AZ92" s="2">
        <f t="shared" si="93"/>
        <v>10.1</v>
      </c>
      <c r="BA92" s="1">
        <f t="shared" si="94"/>
        <v>3455.25714306726</v>
      </c>
    </row>
    <row r="93" s="1" customFormat="1" spans="1:53">
      <c r="A93" s="13"/>
      <c r="B93" s="13"/>
      <c r="C93" s="16">
        <v>3</v>
      </c>
      <c r="D93" s="19">
        <v>5.25563098632258</v>
      </c>
      <c r="E93" s="20">
        <f t="shared" si="95"/>
        <v>-0.432601811892857</v>
      </c>
      <c r="F93" s="16" t="s">
        <v>73</v>
      </c>
      <c r="G93" s="13">
        <v>4</v>
      </c>
      <c r="H93" s="18">
        <f t="shared" si="76"/>
        <v>5.25563098632258</v>
      </c>
      <c r="I93" s="18">
        <f t="shared" si="77"/>
        <v>278.405630986323</v>
      </c>
      <c r="J93" s="18">
        <f t="shared" si="78"/>
        <v>0.0341547513429754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1.11490458854657</v>
      </c>
      <c r="P93" s="18">
        <f t="shared" si="81"/>
        <v>0.0380792889929504</v>
      </c>
      <c r="Q93" s="24">
        <f t="shared" si="82"/>
        <v>0.0114237866978851</v>
      </c>
      <c r="R93" s="18">
        <f t="shared" si="83"/>
        <v>0.08541</v>
      </c>
      <c r="S93" s="25">
        <f t="shared" si="84"/>
        <v>0.133752332254831</v>
      </c>
      <c r="T93" s="3">
        <v>0.01</v>
      </c>
      <c r="U93" s="26">
        <f t="shared" si="85"/>
        <v>0.00133752332254831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0.00682752332254831</v>
      </c>
      <c r="AU93" s="29">
        <f t="shared" si="89"/>
        <v>28.47</v>
      </c>
      <c r="AV93" s="1">
        <f t="shared" si="90"/>
        <v>0.3</v>
      </c>
      <c r="AW93" s="2">
        <f t="shared" si="91"/>
        <v>11.5584</v>
      </c>
      <c r="AX93" s="1">
        <f t="shared" si="92"/>
        <v>4515.9012532464</v>
      </c>
      <c r="AZ93" s="2">
        <f t="shared" si="93"/>
        <v>10.1</v>
      </c>
      <c r="BA93" s="1">
        <f t="shared" si="94"/>
        <v>3946.10003614589</v>
      </c>
    </row>
    <row r="94" s="1" customFormat="1" spans="1:53">
      <c r="A94" s="13"/>
      <c r="B94" s="13"/>
      <c r="C94" s="16">
        <v>4</v>
      </c>
      <c r="D94" s="19">
        <v>7.72389410033333</v>
      </c>
      <c r="E94" s="20">
        <f t="shared" si="95"/>
        <v>5.25563098632258</v>
      </c>
      <c r="F94" s="16" t="s">
        <v>73</v>
      </c>
      <c r="G94" s="13">
        <v>5</v>
      </c>
      <c r="H94" s="18">
        <f t="shared" si="76"/>
        <v>7.72389410033333</v>
      </c>
      <c r="I94" s="18">
        <f t="shared" si="77"/>
        <v>280.873894100333</v>
      </c>
      <c r="J94" s="18">
        <f t="shared" si="78"/>
        <v>0.0464436995391606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1.02298403457594</v>
      </c>
      <c r="O94" s="18">
        <f t="shared" si="96"/>
        <v>0.338541264977681</v>
      </c>
      <c r="P94" s="18">
        <f t="shared" si="81"/>
        <v>0.0157231087922308</v>
      </c>
      <c r="Q94" s="24">
        <f t="shared" si="82"/>
        <v>0.00471693263766923</v>
      </c>
      <c r="R94" s="18">
        <f t="shared" si="83"/>
        <v>0.08541</v>
      </c>
      <c r="S94" s="25">
        <f t="shared" si="84"/>
        <v>0.0552269363970171</v>
      </c>
      <c r="T94" s="3">
        <v>0.01</v>
      </c>
      <c r="U94" s="26">
        <f t="shared" si="85"/>
        <v>0.000552269363970171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0.00604226936397017</v>
      </c>
      <c r="AU94" s="29">
        <f t="shared" si="89"/>
        <v>28.47</v>
      </c>
      <c r="AV94" s="1">
        <f t="shared" si="90"/>
        <v>0.3</v>
      </c>
      <c r="AW94" s="2">
        <f t="shared" si="91"/>
        <v>11.5584</v>
      </c>
      <c r="AX94" s="1">
        <f t="shared" si="92"/>
        <v>3996.51389005008</v>
      </c>
      <c r="AZ94" s="2">
        <f t="shared" si="93"/>
        <v>10.1</v>
      </c>
      <c r="BA94" s="1">
        <f t="shared" si="94"/>
        <v>3492.24722189108</v>
      </c>
    </row>
    <row r="95" s="1" customFormat="1" spans="1:53">
      <c r="A95" s="13"/>
      <c r="B95" s="13"/>
      <c r="C95" s="16">
        <v>5</v>
      </c>
      <c r="D95" s="19">
        <v>12.4386591193226</v>
      </c>
      <c r="E95" s="20">
        <f t="shared" si="95"/>
        <v>7.72389410033333</v>
      </c>
      <c r="F95" s="16" t="s">
        <v>75</v>
      </c>
      <c r="G95" s="13">
        <v>6</v>
      </c>
      <c r="H95" s="18">
        <f t="shared" si="76"/>
        <v>12.4386591193226</v>
      </c>
      <c r="I95" s="18">
        <f t="shared" si="77"/>
        <v>285.588659119323</v>
      </c>
      <c r="J95" s="18">
        <f t="shared" si="78"/>
        <v>0.0823139398437456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0.60751815618545</v>
      </c>
      <c r="P95" s="18">
        <f t="shared" si="81"/>
        <v>0.0500072129622324</v>
      </c>
      <c r="Q95" s="24">
        <f t="shared" si="82"/>
        <v>0.0150021638886697</v>
      </c>
      <c r="R95" s="18">
        <f t="shared" si="83"/>
        <v>0.08541</v>
      </c>
      <c r="S95" s="25">
        <f t="shared" si="84"/>
        <v>0.175648798602854</v>
      </c>
      <c r="T95" s="3">
        <v>0.01</v>
      </c>
      <c r="U95" s="26">
        <f t="shared" si="85"/>
        <v>0.00175648798602854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0.00724648798602854</v>
      </c>
      <c r="AU95" s="29">
        <f t="shared" si="89"/>
        <v>28.47</v>
      </c>
      <c r="AV95" s="1">
        <f t="shared" si="90"/>
        <v>0.3</v>
      </c>
      <c r="AW95" s="2">
        <f t="shared" si="91"/>
        <v>11.5584</v>
      </c>
      <c r="AX95" s="1">
        <f t="shared" si="92"/>
        <v>4793.01536322356</v>
      </c>
      <c r="AZ95" s="2">
        <f t="shared" si="93"/>
        <v>10.1</v>
      </c>
      <c r="BA95" s="1">
        <f t="shared" si="94"/>
        <v>4188.24882064628</v>
      </c>
    </row>
    <row r="96" s="1" customFormat="1" spans="1:53">
      <c r="A96" s="13"/>
      <c r="B96" s="13"/>
      <c r="C96" s="16">
        <v>6</v>
      </c>
      <c r="D96" s="19">
        <v>15.5167299166667</v>
      </c>
      <c r="E96" s="20">
        <f t="shared" si="95"/>
        <v>12.4386591193226</v>
      </c>
      <c r="F96" s="16" t="s">
        <v>73</v>
      </c>
      <c r="G96" s="13">
        <v>7</v>
      </c>
      <c r="H96" s="18">
        <f t="shared" si="76"/>
        <v>15.5167299166667</v>
      </c>
      <c r="I96" s="18">
        <f t="shared" si="77"/>
        <v>288.666729916667</v>
      </c>
      <c r="J96" s="18">
        <f t="shared" si="78"/>
        <v>0.118401834798558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0.842210943223218</v>
      </c>
      <c r="P96" s="18">
        <f t="shared" si="81"/>
        <v>0.0997193209650531</v>
      </c>
      <c r="Q96" s="24">
        <f t="shared" si="82"/>
        <v>0.0299157962895159</v>
      </c>
      <c r="R96" s="18">
        <f t="shared" si="83"/>
        <v>0.08541</v>
      </c>
      <c r="S96" s="25">
        <f t="shared" si="84"/>
        <v>0.350261050105561</v>
      </c>
      <c r="T96" s="3">
        <v>0.01</v>
      </c>
      <c r="U96" s="26">
        <f t="shared" si="85"/>
        <v>0.00350261050105561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0.0134526105010556</v>
      </c>
      <c r="AU96" s="29">
        <f t="shared" si="89"/>
        <v>28.47</v>
      </c>
      <c r="AV96" s="1">
        <f t="shared" si="90"/>
        <v>0.3</v>
      </c>
      <c r="AW96" s="2">
        <f t="shared" si="91"/>
        <v>11.5584</v>
      </c>
      <c r="AX96" s="1">
        <f t="shared" si="92"/>
        <v>8897.90598305536</v>
      </c>
      <c r="AZ96" s="2">
        <f t="shared" si="93"/>
        <v>10.1</v>
      </c>
      <c r="BA96" s="1">
        <f t="shared" si="94"/>
        <v>7775.19816141154</v>
      </c>
    </row>
    <row r="97" s="1" customFormat="1" spans="1:53">
      <c r="A97" s="13"/>
      <c r="B97" s="13"/>
      <c r="C97" s="16">
        <v>7</v>
      </c>
      <c r="D97" s="19">
        <v>15.5981640458065</v>
      </c>
      <c r="E97" s="20">
        <f t="shared" si="95"/>
        <v>15.5167299166667</v>
      </c>
      <c r="F97" s="16" t="s">
        <v>73</v>
      </c>
      <c r="G97" s="13">
        <v>8</v>
      </c>
      <c r="H97" s="18">
        <f t="shared" si="76"/>
        <v>15.5981640458065</v>
      </c>
      <c r="I97" s="18">
        <f t="shared" si="77"/>
        <v>288.748164045807</v>
      </c>
      <c r="J97" s="18">
        <f t="shared" si="78"/>
        <v>0.119533536568532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1.02719162225816</v>
      </c>
      <c r="P97" s="18">
        <f t="shared" si="81"/>
        <v>0.122783847342086</v>
      </c>
      <c r="Q97" s="24">
        <f t="shared" si="82"/>
        <v>0.0368351542026258</v>
      </c>
      <c r="R97" s="18">
        <f t="shared" si="83"/>
        <v>0.08541</v>
      </c>
      <c r="S97" s="25">
        <f t="shared" si="84"/>
        <v>0.431274490137289</v>
      </c>
      <c r="T97" s="3">
        <v>0.01</v>
      </c>
      <c r="U97" s="26">
        <f t="shared" si="85"/>
        <v>0.00431274490137289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0.0142627449013729</v>
      </c>
      <c r="AU97" s="29">
        <f t="shared" si="89"/>
        <v>28.47</v>
      </c>
      <c r="AV97" s="1">
        <f t="shared" si="90"/>
        <v>0.3</v>
      </c>
      <c r="AW97" s="2">
        <f t="shared" si="91"/>
        <v>11.5584</v>
      </c>
      <c r="AX97" s="1">
        <f t="shared" si="92"/>
        <v>9433.74991662472</v>
      </c>
      <c r="AZ97" s="2">
        <f t="shared" si="93"/>
        <v>10.1</v>
      </c>
      <c r="BA97" s="1">
        <f t="shared" si="94"/>
        <v>8243.43111139169</v>
      </c>
    </row>
    <row r="98" s="1" customFormat="1" spans="1:53">
      <c r="A98" s="13"/>
      <c r="B98" s="13"/>
      <c r="C98" s="16">
        <v>8</v>
      </c>
      <c r="D98" s="19">
        <v>15.2945018067742</v>
      </c>
      <c r="E98" s="20">
        <f t="shared" si="95"/>
        <v>15.5981640458065</v>
      </c>
      <c r="F98" s="16" t="s">
        <v>73</v>
      </c>
      <c r="G98" s="13">
        <v>9</v>
      </c>
      <c r="H98" s="18">
        <f t="shared" si="76"/>
        <v>15.2945018067742</v>
      </c>
      <c r="I98" s="18">
        <f t="shared" si="77"/>
        <v>288.444501806774</v>
      </c>
      <c r="J98" s="18">
        <f t="shared" si="78"/>
        <v>0.115364564718631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1.18910777491608</v>
      </c>
      <c r="P98" s="18">
        <f t="shared" si="81"/>
        <v>0.137180900856733</v>
      </c>
      <c r="Q98" s="24">
        <f t="shared" si="82"/>
        <v>0.04115427025702</v>
      </c>
      <c r="R98" s="18">
        <f t="shared" si="83"/>
        <v>0.08541</v>
      </c>
      <c r="S98" s="25">
        <f t="shared" si="84"/>
        <v>0.481843698126917</v>
      </c>
      <c r="T98" s="3">
        <v>0.01</v>
      </c>
      <c r="U98" s="26">
        <f t="shared" si="85"/>
        <v>0.00481843698126917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0.0147684369812692</v>
      </c>
      <c r="AU98" s="29">
        <f t="shared" si="89"/>
        <v>28.47</v>
      </c>
      <c r="AV98" s="1">
        <f t="shared" si="90"/>
        <v>0.3</v>
      </c>
      <c r="AW98" s="2">
        <f t="shared" si="91"/>
        <v>11.5584</v>
      </c>
      <c r="AX98" s="1">
        <f t="shared" si="92"/>
        <v>9768.22779234555</v>
      </c>
      <c r="AZ98" s="2">
        <f t="shared" si="93"/>
        <v>10.1</v>
      </c>
      <c r="BA98" s="1">
        <f t="shared" si="94"/>
        <v>8535.70569479254</v>
      </c>
    </row>
    <row r="99" s="1" customFormat="1" spans="1:53">
      <c r="A99" s="13"/>
      <c r="B99" s="13"/>
      <c r="C99" s="16">
        <v>9</v>
      </c>
      <c r="D99" s="19">
        <v>13.7343668083333</v>
      </c>
      <c r="E99" s="20">
        <f t="shared" si="95"/>
        <v>15.2945018067742</v>
      </c>
      <c r="F99" s="16" t="s">
        <v>73</v>
      </c>
      <c r="G99" s="13">
        <v>10</v>
      </c>
      <c r="H99" s="18">
        <f t="shared" si="76"/>
        <v>13.7343668083333</v>
      </c>
      <c r="I99" s="18">
        <f t="shared" si="77"/>
        <v>286.884366808333</v>
      </c>
      <c r="J99" s="18">
        <f t="shared" si="78"/>
        <v>0.0960169027229496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1.33662687405935</v>
      </c>
      <c r="P99" s="18">
        <f t="shared" si="81"/>
        <v>0.128338772543436</v>
      </c>
      <c r="Q99" s="24">
        <f t="shared" si="82"/>
        <v>0.0385016317630309</v>
      </c>
      <c r="R99" s="18">
        <f t="shared" si="83"/>
        <v>0.08541</v>
      </c>
      <c r="S99" s="25">
        <f t="shared" si="84"/>
        <v>0.450785994181371</v>
      </c>
      <c r="T99" s="3">
        <v>0.01</v>
      </c>
      <c r="U99" s="26">
        <f t="shared" si="85"/>
        <v>0.00450785994181371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0.00999785994181371</v>
      </c>
      <c r="AU99" s="29">
        <f t="shared" si="89"/>
        <v>28.47</v>
      </c>
      <c r="AV99" s="1">
        <f t="shared" si="90"/>
        <v>0.3</v>
      </c>
      <c r="AW99" s="2">
        <f t="shared" si="91"/>
        <v>11.5584</v>
      </c>
      <c r="AX99" s="1">
        <f t="shared" si="92"/>
        <v>6612.84423473297</v>
      </c>
      <c r="AZ99" s="2">
        <f t="shared" si="93"/>
        <v>10.1</v>
      </c>
      <c r="BA99" s="1">
        <f t="shared" si="94"/>
        <v>5778.4578117043</v>
      </c>
    </row>
    <row r="100" s="1" customFormat="1" spans="1:53">
      <c r="A100" s="13"/>
      <c r="B100" s="13"/>
      <c r="C100" s="16">
        <v>10</v>
      </c>
      <c r="D100" s="19">
        <v>9.24664906929032</v>
      </c>
      <c r="E100" s="20">
        <f t="shared" si="95"/>
        <v>13.7343668083333</v>
      </c>
      <c r="F100" s="16" t="s">
        <v>73</v>
      </c>
      <c r="G100" s="13">
        <v>11</v>
      </c>
      <c r="H100" s="18">
        <f t="shared" si="76"/>
        <v>9.24664906929032</v>
      </c>
      <c r="I100" s="18">
        <f t="shared" si="77"/>
        <v>282.39664906929</v>
      </c>
      <c r="J100" s="18">
        <f t="shared" si="78"/>
        <v>0.0559897724108446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1.14787369644011</v>
      </c>
      <c r="O100" s="18">
        <f t="shared" si="96"/>
        <v>0.345114405075795</v>
      </c>
      <c r="P100" s="18">
        <f t="shared" si="81"/>
        <v>0.0193228769958978</v>
      </c>
      <c r="Q100" s="24">
        <f t="shared" si="82"/>
        <v>0.00579686309876935</v>
      </c>
      <c r="R100" s="18">
        <f t="shared" si="83"/>
        <v>0.08541</v>
      </c>
      <c r="S100" s="25">
        <f t="shared" si="84"/>
        <v>0.0678710115767398</v>
      </c>
      <c r="T100" s="3">
        <v>0.01</v>
      </c>
      <c r="U100" s="26">
        <f t="shared" si="85"/>
        <v>0.000678710115767398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0.0061687101157674</v>
      </c>
      <c r="AU100" s="29">
        <f t="shared" si="89"/>
        <v>28.47</v>
      </c>
      <c r="AV100" s="1">
        <f t="shared" si="90"/>
        <v>0.3</v>
      </c>
      <c r="AW100" s="2">
        <f t="shared" si="91"/>
        <v>11.5584</v>
      </c>
      <c r="AX100" s="1">
        <f t="shared" si="92"/>
        <v>4080.14508726866</v>
      </c>
      <c r="AZ100" s="2">
        <f t="shared" si="93"/>
        <v>10.1</v>
      </c>
      <c r="BA100" s="1">
        <f t="shared" si="94"/>
        <v>3565.32611619372</v>
      </c>
    </row>
    <row r="101" s="1" customFormat="1" spans="1:54">
      <c r="A101" s="13"/>
      <c r="B101" s="13"/>
      <c r="C101" s="16">
        <v>11</v>
      </c>
      <c r="D101" s="19">
        <v>5.00884368456667</v>
      </c>
      <c r="E101" s="20">
        <f t="shared" si="95"/>
        <v>9.24664906929032</v>
      </c>
      <c r="F101" s="16" t="s">
        <v>75</v>
      </c>
      <c r="G101" s="13">
        <v>12</v>
      </c>
      <c r="H101" s="18">
        <f t="shared" si="76"/>
        <v>5.00884368456667</v>
      </c>
      <c r="I101" s="18">
        <f t="shared" si="77"/>
        <v>278.158843684567</v>
      </c>
      <c r="J101" s="18">
        <f t="shared" si="78"/>
        <v>0.0331112371105234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0.610491528079898</v>
      </c>
      <c r="P101" s="18">
        <f t="shared" si="81"/>
        <v>0.0202141297402192</v>
      </c>
      <c r="Q101" s="24">
        <f t="shared" si="82"/>
        <v>0.00606423892206577</v>
      </c>
      <c r="R101" s="18">
        <f t="shared" si="83"/>
        <v>0.08541</v>
      </c>
      <c r="S101" s="25">
        <f t="shared" si="84"/>
        <v>0.0710015094493124</v>
      </c>
      <c r="T101" s="3">
        <v>0.01</v>
      </c>
      <c r="U101" s="26">
        <f t="shared" si="85"/>
        <v>0.000710015094493124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0.00620001509449312</v>
      </c>
      <c r="AU101" s="29">
        <f t="shared" si="89"/>
        <v>28.47</v>
      </c>
      <c r="AV101" s="1">
        <f t="shared" si="90"/>
        <v>0.3</v>
      </c>
      <c r="AW101" s="2">
        <f t="shared" si="91"/>
        <v>11.5584</v>
      </c>
      <c r="AX101" s="1">
        <f t="shared" si="92"/>
        <v>4100.85101326579</v>
      </c>
      <c r="AY101" s="1">
        <f>SUM(AX90:AX101)</f>
        <v>70597.9475125436</v>
      </c>
      <c r="AZ101" s="2">
        <f t="shared" si="93"/>
        <v>10.1</v>
      </c>
      <c r="BA101" s="1">
        <f t="shared" si="94"/>
        <v>3583.41943815619</v>
      </c>
      <c r="BB101" s="1">
        <f>SUM(BA90:BA101)</f>
        <v>61690.1361673493</v>
      </c>
    </row>
    <row r="102" s="1" customFormat="1" spans="1:46">
      <c r="A102" s="13"/>
      <c r="B102" s="13"/>
      <c r="C102" s="16">
        <v>12</v>
      </c>
      <c r="D102" s="19">
        <v>-2.9997960766129</v>
      </c>
      <c r="E102" s="20">
        <f t="shared" si="95"/>
        <v>5.00884368456667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F19" sqref="F19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629.6659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397.962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2665.93726027397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12.4232633789115</v>
      </c>
      <c r="F8" s="3">
        <v>625.464</v>
      </c>
      <c r="G8" s="3"/>
      <c r="H8" s="3">
        <v>0.3</v>
      </c>
      <c r="M8" s="2"/>
    </row>
    <row r="9" s="1" customFormat="1" spans="1:13">
      <c r="A9" s="4" t="s">
        <v>7</v>
      </c>
      <c r="B9" s="5"/>
      <c r="C9" s="3"/>
      <c r="D9" s="3"/>
      <c r="E9" s="12">
        <v>0.18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0.362110522984196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76791113.8190531</v>
      </c>
      <c r="J14" s="14" t="s">
        <v>22</v>
      </c>
      <c r="K14" s="14">
        <f>I14/(10000*1000)</f>
        <v>7.67911138190531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52794085.1038968</v>
      </c>
      <c r="J15" s="14" t="s">
        <v>22</v>
      </c>
      <c r="K15" s="14">
        <f>I15/(10000*1000)</f>
        <v>5.27940851038968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6</v>
      </c>
      <c r="E27" s="16"/>
      <c r="F27" s="16"/>
      <c r="G27" s="13">
        <v>1</v>
      </c>
      <c r="H27" s="18">
        <f t="shared" ref="H27:H38" si="0">E28</f>
        <v>6</v>
      </c>
      <c r="I27" s="18">
        <f t="shared" ref="I27:I38" si="1">H27+273.15</f>
        <v>279.15</v>
      </c>
      <c r="J27" s="18">
        <f t="shared" ref="J27:J38" si="2">EXP(($C$16*(I27-$C$14))/($C$17*I27*$C$14))</f>
        <v>0.0374932232426917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0.0407973447853066</v>
      </c>
      <c r="Q27" s="24">
        <f t="shared" ref="Q27:Q38" si="6">P27*$B$29</f>
        <v>0.00489568137423679</v>
      </c>
      <c r="R27" s="18">
        <f t="shared" ref="R27:R38" si="7">L27*$B$29</f>
        <v>0.1305751</v>
      </c>
      <c r="S27" s="25">
        <f t="shared" ref="S27:S38" si="8">Q27/R27</f>
        <v>0.0374932232426917</v>
      </c>
      <c r="T27" s="3">
        <v>0.01</v>
      </c>
      <c r="U27" s="26">
        <f t="shared" ref="U27:U38" si="9">S27*T27</f>
        <v>0.000374932232426917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0.0298249322324269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52.4721583333333</v>
      </c>
      <c r="AU27" s="1">
        <f t="shared" ref="AU27:AU38" si="17">AT27*10000*AS27*0.67*AR27*AQ27</f>
        <v>136912.645978034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6.74274399183871</v>
      </c>
      <c r="E28" s="20">
        <f t="shared" ref="E28:E39" si="18">D27</f>
        <v>6</v>
      </c>
      <c r="F28" s="16" t="s">
        <v>73</v>
      </c>
      <c r="G28" s="13">
        <v>2</v>
      </c>
      <c r="H28" s="18">
        <f t="shared" si="0"/>
        <v>6.74274399183871</v>
      </c>
      <c r="I28" s="18">
        <f t="shared" si="1"/>
        <v>279.892743991839</v>
      </c>
      <c r="J28" s="18">
        <f t="shared" si="2"/>
        <v>0.0411292970855287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2.13545432188136</v>
      </c>
      <c r="P28" s="18">
        <f t="shared" si="5"/>
        <v>0.0878297352172347</v>
      </c>
      <c r="Q28" s="24">
        <f t="shared" si="6"/>
        <v>0.0105395682260682</v>
      </c>
      <c r="R28" s="18">
        <f t="shared" si="7"/>
        <v>0.1305751</v>
      </c>
      <c r="S28" s="25">
        <f t="shared" si="8"/>
        <v>0.0807165242536147</v>
      </c>
      <c r="T28" s="3">
        <v>0.01</v>
      </c>
      <c r="U28" s="26">
        <f t="shared" si="9"/>
        <v>0.000807165242536147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0.0227071652425361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52.4721583333333</v>
      </c>
      <c r="AU28" s="1">
        <f t="shared" si="17"/>
        <v>104238.227660948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8.55433799246429</v>
      </c>
      <c r="E29" s="20">
        <f t="shared" si="18"/>
        <v>6.74274399183871</v>
      </c>
      <c r="F29" s="16" t="s">
        <v>73</v>
      </c>
      <c r="G29" s="13">
        <v>3</v>
      </c>
      <c r="H29" s="18">
        <f t="shared" si="0"/>
        <v>8.55433799246429</v>
      </c>
      <c r="I29" s="18">
        <f t="shared" si="1"/>
        <v>281.704337992464</v>
      </c>
      <c r="J29" s="18">
        <f t="shared" si="2"/>
        <v>0.0514409123852423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3.13575041999746</v>
      </c>
      <c r="P29" s="18">
        <f t="shared" si="5"/>
        <v>0.161305862617076</v>
      </c>
      <c r="Q29" s="24">
        <f t="shared" si="6"/>
        <v>0.0193567035140491</v>
      </c>
      <c r="R29" s="18">
        <f t="shared" si="7"/>
        <v>0.1305751</v>
      </c>
      <c r="S29" s="25">
        <f t="shared" si="8"/>
        <v>0.148241919891688</v>
      </c>
      <c r="T29" s="3">
        <v>0.01</v>
      </c>
      <c r="U29" s="26">
        <f t="shared" si="9"/>
        <v>0.00148241919891688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0.0233824191989169</v>
      </c>
      <c r="AR29" s="29">
        <f t="shared" si="15"/>
        <v>108.812583333333</v>
      </c>
      <c r="AS29" s="1">
        <f t="shared" si="16"/>
        <v>0.12</v>
      </c>
      <c r="AT29" s="2">
        <f t="shared" si="20"/>
        <v>52.4721583333333</v>
      </c>
      <c r="AU29" s="1">
        <f t="shared" si="17"/>
        <v>107338.010257426</v>
      </c>
    </row>
    <row r="30" s="1" customFormat="1" spans="1:47">
      <c r="A30" s="13"/>
      <c r="B30" s="13"/>
      <c r="C30" s="16">
        <v>3</v>
      </c>
      <c r="D30" s="19">
        <v>12.5324872986452</v>
      </c>
      <c r="E30" s="20">
        <f t="shared" si="18"/>
        <v>8.55433799246429</v>
      </c>
      <c r="F30" s="16" t="s">
        <v>73</v>
      </c>
      <c r="G30" s="13">
        <v>4</v>
      </c>
      <c r="H30" s="18">
        <f t="shared" si="0"/>
        <v>12.5324872986452</v>
      </c>
      <c r="I30" s="18">
        <f t="shared" si="1"/>
        <v>285.682487298645</v>
      </c>
      <c r="J30" s="18">
        <f t="shared" si="2"/>
        <v>0.0832408372381203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4.06257039071372</v>
      </c>
      <c r="P30" s="18">
        <f t="shared" si="5"/>
        <v>0.338171760661807</v>
      </c>
      <c r="Q30" s="24">
        <f t="shared" si="6"/>
        <v>0.0405806112794169</v>
      </c>
      <c r="R30" s="18">
        <f t="shared" si="7"/>
        <v>0.1305751</v>
      </c>
      <c r="S30" s="25">
        <f t="shared" si="8"/>
        <v>0.310783689075611</v>
      </c>
      <c r="T30" s="3">
        <v>0.01</v>
      </c>
      <c r="U30" s="26">
        <f t="shared" si="9"/>
        <v>0.00310783689075611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0.0250078368907561</v>
      </c>
      <c r="AR30" s="29">
        <f t="shared" si="15"/>
        <v>108.812583333333</v>
      </c>
      <c r="AS30" s="1">
        <f t="shared" si="16"/>
        <v>0.12</v>
      </c>
      <c r="AT30" s="2">
        <f t="shared" si="20"/>
        <v>52.4721583333333</v>
      </c>
      <c r="AU30" s="1">
        <f t="shared" si="17"/>
        <v>114799.560723826</v>
      </c>
    </row>
    <row r="31" s="1" customFormat="1" spans="1:47">
      <c r="A31" s="13"/>
      <c r="B31" s="13"/>
      <c r="C31" s="16">
        <v>4</v>
      </c>
      <c r="D31" s="19">
        <v>16.9857905910667</v>
      </c>
      <c r="E31" s="20">
        <f t="shared" si="18"/>
        <v>12.5324872986452</v>
      </c>
      <c r="F31" s="16" t="s">
        <v>73</v>
      </c>
      <c r="G31" s="13">
        <v>5</v>
      </c>
      <c r="H31" s="18">
        <f t="shared" si="0"/>
        <v>16.9857905910667</v>
      </c>
      <c r="I31" s="18">
        <f t="shared" si="1"/>
        <v>290.135790591067</v>
      </c>
      <c r="J31" s="18">
        <f t="shared" si="2"/>
        <v>0.140452908373877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3.53817869854931</v>
      </c>
      <c r="O31" s="18">
        <f t="shared" si="19"/>
        <v>1.27434576483593</v>
      </c>
      <c r="P31" s="18">
        <f t="shared" si="5"/>
        <v>0.178985568945139</v>
      </c>
      <c r="Q31" s="24">
        <f t="shared" si="6"/>
        <v>0.0214782682734167</v>
      </c>
      <c r="R31" s="18">
        <f t="shared" si="7"/>
        <v>0.1305751</v>
      </c>
      <c r="S31" s="25">
        <f t="shared" si="8"/>
        <v>0.164489770817075</v>
      </c>
      <c r="T31" s="3">
        <v>0.01</v>
      </c>
      <c r="U31" s="26">
        <f t="shared" si="9"/>
        <v>0.00164489770817075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0.0310948977081707</v>
      </c>
      <c r="AR31" s="29">
        <f t="shared" si="15"/>
        <v>108.812583333333</v>
      </c>
      <c r="AS31" s="1">
        <f t="shared" si="16"/>
        <v>0.12</v>
      </c>
      <c r="AT31" s="2">
        <f t="shared" si="20"/>
        <v>52.4721583333333</v>
      </c>
      <c r="AU31" s="1">
        <f t="shared" si="17"/>
        <v>142742.477617879</v>
      </c>
    </row>
    <row r="32" s="1" customFormat="1" spans="1:47">
      <c r="A32" s="13"/>
      <c r="B32" s="13"/>
      <c r="C32" s="16">
        <v>5</v>
      </c>
      <c r="D32" s="19">
        <v>20.4376528883871</v>
      </c>
      <c r="E32" s="20">
        <f t="shared" si="18"/>
        <v>16.9857905910667</v>
      </c>
      <c r="F32" s="16" t="s">
        <v>75</v>
      </c>
      <c r="G32" s="13">
        <v>6</v>
      </c>
      <c r="H32" s="18">
        <f t="shared" si="0"/>
        <v>20.4376528883871</v>
      </c>
      <c r="I32" s="18">
        <f t="shared" si="1"/>
        <v>293.587652888387</v>
      </c>
      <c r="J32" s="18">
        <f t="shared" si="2"/>
        <v>0.208397596727677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2.18348602922412</v>
      </c>
      <c r="P32" s="18">
        <f t="shared" si="5"/>
        <v>0.455033240978766</v>
      </c>
      <c r="Q32" s="24">
        <f t="shared" si="6"/>
        <v>0.0546039889174519</v>
      </c>
      <c r="R32" s="18">
        <f t="shared" si="7"/>
        <v>0.1305751</v>
      </c>
      <c r="S32" s="25">
        <f t="shared" si="8"/>
        <v>0.418180716824662</v>
      </c>
      <c r="T32" s="3">
        <v>0.01</v>
      </c>
      <c r="U32" s="26">
        <f t="shared" si="9"/>
        <v>0.00418180716824662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0.0336318071682466</v>
      </c>
      <c r="AR32" s="29">
        <f t="shared" si="15"/>
        <v>108.812583333333</v>
      </c>
      <c r="AS32" s="1">
        <f t="shared" si="16"/>
        <v>0.12</v>
      </c>
      <c r="AT32" s="2">
        <f t="shared" si="20"/>
        <v>52.4721583333333</v>
      </c>
      <c r="AU32" s="1">
        <f t="shared" si="17"/>
        <v>154388.270610094</v>
      </c>
    </row>
    <row r="33" s="1" customFormat="1" spans="1:47">
      <c r="A33" s="13"/>
      <c r="B33" s="13"/>
      <c r="C33" s="16">
        <v>6</v>
      </c>
      <c r="D33" s="19">
        <v>22.8951971593333</v>
      </c>
      <c r="E33" s="20">
        <f t="shared" si="18"/>
        <v>20.4376528883871</v>
      </c>
      <c r="F33" s="16" t="s">
        <v>73</v>
      </c>
      <c r="G33" s="13">
        <v>7</v>
      </c>
      <c r="H33" s="18">
        <f t="shared" si="0"/>
        <v>22.8951971593333</v>
      </c>
      <c r="I33" s="18">
        <f t="shared" si="1"/>
        <v>296.045197159333</v>
      </c>
      <c r="J33" s="18">
        <f t="shared" si="2"/>
        <v>0.27444677596498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2.81657862157869</v>
      </c>
      <c r="P33" s="18">
        <f t="shared" si="5"/>
        <v>0.773000921944159</v>
      </c>
      <c r="Q33" s="24">
        <f t="shared" si="6"/>
        <v>0.0927601106332991</v>
      </c>
      <c r="R33" s="18">
        <f t="shared" si="7"/>
        <v>0.1305751</v>
      </c>
      <c r="S33" s="25">
        <f t="shared" si="8"/>
        <v>0.710396627176997</v>
      </c>
      <c r="T33" s="3">
        <v>0.01</v>
      </c>
      <c r="U33" s="26">
        <f t="shared" si="9"/>
        <v>0.00710396627176997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0.03655396627177</v>
      </c>
      <c r="AR33" s="29">
        <f t="shared" si="15"/>
        <v>108.812583333333</v>
      </c>
      <c r="AS33" s="1">
        <f t="shared" si="16"/>
        <v>0.12</v>
      </c>
      <c r="AT33" s="2">
        <f t="shared" si="20"/>
        <v>52.4721583333333</v>
      </c>
      <c r="AU33" s="1">
        <f t="shared" si="17"/>
        <v>167802.568812495</v>
      </c>
    </row>
    <row r="34" s="1" customFormat="1" spans="1:47">
      <c r="A34" s="13"/>
      <c r="B34" s="13"/>
      <c r="C34" s="16">
        <v>7</v>
      </c>
      <c r="D34" s="19">
        <v>22.5740240480645</v>
      </c>
      <c r="E34" s="20">
        <f t="shared" si="18"/>
        <v>22.8951971593333</v>
      </c>
      <c r="F34" s="16" t="s">
        <v>73</v>
      </c>
      <c r="G34" s="13">
        <v>8</v>
      </c>
      <c r="H34" s="18">
        <f t="shared" si="0"/>
        <v>22.5740240480645</v>
      </c>
      <c r="I34" s="18">
        <f t="shared" si="1"/>
        <v>295.724024048065</v>
      </c>
      <c r="J34" s="18">
        <f t="shared" si="2"/>
        <v>0.264816581463541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3.13170353296787</v>
      </c>
      <c r="P34" s="18">
        <f t="shared" si="5"/>
        <v>0.829327023757844</v>
      </c>
      <c r="Q34" s="24">
        <f t="shared" si="6"/>
        <v>0.0995192428509413</v>
      </c>
      <c r="R34" s="18">
        <f t="shared" si="7"/>
        <v>0.1305751</v>
      </c>
      <c r="S34" s="25">
        <f t="shared" si="8"/>
        <v>0.762160954507722</v>
      </c>
      <c r="T34" s="3">
        <v>0.01</v>
      </c>
      <c r="U34" s="26">
        <f t="shared" si="9"/>
        <v>0.00762160954507722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0.0370716095450772</v>
      </c>
      <c r="AR34" s="29">
        <f t="shared" si="15"/>
        <v>108.812583333333</v>
      </c>
      <c r="AS34" s="1">
        <f t="shared" si="16"/>
        <v>0.12</v>
      </c>
      <c r="AT34" s="2">
        <f t="shared" si="20"/>
        <v>52.4721583333333</v>
      </c>
      <c r="AU34" s="1">
        <f t="shared" si="17"/>
        <v>170178.832727159</v>
      </c>
    </row>
    <row r="35" s="1" customFormat="1" spans="1:47">
      <c r="A35" s="13"/>
      <c r="B35" s="13"/>
      <c r="C35" s="16">
        <v>8</v>
      </c>
      <c r="D35" s="19">
        <v>22.2944758512903</v>
      </c>
      <c r="E35" s="20">
        <f t="shared" si="18"/>
        <v>22.5740240480645</v>
      </c>
      <c r="F35" s="16" t="s">
        <v>73</v>
      </c>
      <c r="G35" s="13">
        <v>9</v>
      </c>
      <c r="H35" s="18">
        <f t="shared" si="0"/>
        <v>22.2944758512903</v>
      </c>
      <c r="I35" s="18">
        <f t="shared" si="1"/>
        <v>295.44447585129</v>
      </c>
      <c r="J35" s="18">
        <f t="shared" si="2"/>
        <v>0.256693743860104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3.39050234254335</v>
      </c>
      <c r="P35" s="18">
        <f t="shared" si="5"/>
        <v>0.870320739873907</v>
      </c>
      <c r="Q35" s="24">
        <f t="shared" si="6"/>
        <v>0.104438488784869</v>
      </c>
      <c r="R35" s="18">
        <f t="shared" si="7"/>
        <v>0.1305751</v>
      </c>
      <c r="S35" s="25">
        <f t="shared" si="8"/>
        <v>0.799834645233806</v>
      </c>
      <c r="T35" s="3">
        <v>0.01</v>
      </c>
      <c r="U35" s="26">
        <f t="shared" si="9"/>
        <v>0.00799834645233806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0.0374483464523381</v>
      </c>
      <c r="AR35" s="29">
        <f t="shared" si="15"/>
        <v>108.812583333333</v>
      </c>
      <c r="AS35" s="1">
        <f t="shared" si="16"/>
        <v>0.12</v>
      </c>
      <c r="AT35" s="2">
        <f t="shared" si="20"/>
        <v>52.4721583333333</v>
      </c>
      <c r="AU35" s="1">
        <f t="shared" si="17"/>
        <v>171908.259852381</v>
      </c>
    </row>
    <row r="36" s="1" customFormat="1" spans="1:47">
      <c r="A36" s="13"/>
      <c r="B36" s="13"/>
      <c r="C36" s="16">
        <v>9</v>
      </c>
      <c r="D36" s="19">
        <v>20.4291557106667</v>
      </c>
      <c r="E36" s="20">
        <f t="shared" si="18"/>
        <v>22.2944758512903</v>
      </c>
      <c r="F36" s="16" t="s">
        <v>73</v>
      </c>
      <c r="G36" s="13">
        <v>10</v>
      </c>
      <c r="H36" s="18">
        <f t="shared" si="0"/>
        <v>20.4291557106667</v>
      </c>
      <c r="I36" s="18">
        <f t="shared" si="1"/>
        <v>293.579155710667</v>
      </c>
      <c r="J36" s="18">
        <f t="shared" si="2"/>
        <v>0.208197651176815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3.60830743600278</v>
      </c>
      <c r="P36" s="18">
        <f t="shared" si="5"/>
        <v>0.751241132899615</v>
      </c>
      <c r="Q36" s="24">
        <f t="shared" si="6"/>
        <v>0.0901489359479538</v>
      </c>
      <c r="R36" s="18">
        <f t="shared" si="7"/>
        <v>0.1305751</v>
      </c>
      <c r="S36" s="25">
        <f t="shared" si="8"/>
        <v>0.690399133892708</v>
      </c>
      <c r="T36" s="3">
        <v>0.01</v>
      </c>
      <c r="U36" s="26">
        <f t="shared" si="9"/>
        <v>0.00690399133892708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0.0363539913389271</v>
      </c>
      <c r="AR36" s="29">
        <f t="shared" si="15"/>
        <v>108.812583333333</v>
      </c>
      <c r="AS36" s="1">
        <f t="shared" si="16"/>
        <v>0.12</v>
      </c>
      <c r="AT36" s="2">
        <f t="shared" si="20"/>
        <v>52.4721583333333</v>
      </c>
      <c r="AU36" s="1">
        <f t="shared" si="17"/>
        <v>166884.575203275</v>
      </c>
    </row>
    <row r="37" s="1" customFormat="1" spans="1:47">
      <c r="A37" s="13"/>
      <c r="B37" s="13"/>
      <c r="C37" s="16">
        <v>10</v>
      </c>
      <c r="D37" s="19">
        <v>16.9592098045161</v>
      </c>
      <c r="E37" s="20">
        <f t="shared" si="18"/>
        <v>20.4291557106667</v>
      </c>
      <c r="F37" s="16" t="s">
        <v>73</v>
      </c>
      <c r="G37" s="13">
        <v>11</v>
      </c>
      <c r="H37" s="18">
        <f t="shared" si="0"/>
        <v>16.9592098045161</v>
      </c>
      <c r="I37" s="18">
        <f t="shared" si="1"/>
        <v>290.109209804516</v>
      </c>
      <c r="J37" s="18">
        <f t="shared" si="2"/>
        <v>0.140021703175399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2.71421298794801</v>
      </c>
      <c r="O37" s="18">
        <f t="shared" si="19"/>
        <v>1.23097914848849</v>
      </c>
      <c r="P37" s="18">
        <f t="shared" si="5"/>
        <v>0.172363796944761</v>
      </c>
      <c r="Q37" s="24">
        <f t="shared" si="6"/>
        <v>0.0206836556333713</v>
      </c>
      <c r="R37" s="18">
        <f t="shared" si="7"/>
        <v>0.1305751</v>
      </c>
      <c r="S37" s="25">
        <f t="shared" si="8"/>
        <v>0.158404287137221</v>
      </c>
      <c r="T37" s="3">
        <v>0.01</v>
      </c>
      <c r="U37" s="26">
        <f t="shared" si="9"/>
        <v>0.00158404287137221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0.0310340428713722</v>
      </c>
      <c r="AR37" s="29">
        <f t="shared" si="15"/>
        <v>108.812583333333</v>
      </c>
      <c r="AS37" s="1">
        <f t="shared" si="16"/>
        <v>0.12</v>
      </c>
      <c r="AT37" s="2">
        <f t="shared" si="20"/>
        <v>52.4721583333333</v>
      </c>
      <c r="AU37" s="1">
        <f t="shared" si="17"/>
        <v>142463.120848122</v>
      </c>
    </row>
    <row r="38" s="1" customFormat="1" spans="1:48">
      <c r="A38" s="13"/>
      <c r="B38" s="13"/>
      <c r="C38" s="16">
        <v>11</v>
      </c>
      <c r="D38" s="19">
        <v>13.0426385556333</v>
      </c>
      <c r="E38" s="20">
        <f t="shared" si="18"/>
        <v>16.9592098045161</v>
      </c>
      <c r="F38" s="16" t="s">
        <v>75</v>
      </c>
      <c r="G38" s="13">
        <v>12</v>
      </c>
      <c r="H38" s="18">
        <f t="shared" si="0"/>
        <v>13.0426385556333</v>
      </c>
      <c r="I38" s="18">
        <f t="shared" si="1"/>
        <v>286.192638555633</v>
      </c>
      <c r="J38" s="18">
        <f t="shared" si="2"/>
        <v>0.0884548053781241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2.14674118487706</v>
      </c>
      <c r="P38" s="18">
        <f t="shared" si="5"/>
        <v>0.189889573705504</v>
      </c>
      <c r="Q38" s="24">
        <f t="shared" si="6"/>
        <v>0.0227867488446605</v>
      </c>
      <c r="R38" s="18">
        <f t="shared" si="7"/>
        <v>0.1305751</v>
      </c>
      <c r="S38" s="25">
        <f t="shared" si="8"/>
        <v>0.174510675041876</v>
      </c>
      <c r="T38" s="3">
        <v>0.01</v>
      </c>
      <c r="U38" s="26">
        <f t="shared" si="9"/>
        <v>0.00174510675041876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0.0236451067504188</v>
      </c>
      <c r="AR38" s="29">
        <f t="shared" si="15"/>
        <v>108.812583333333</v>
      </c>
      <c r="AS38" s="1">
        <f t="shared" si="16"/>
        <v>0.12</v>
      </c>
      <c r="AT38" s="2">
        <f t="shared" si="20"/>
        <v>52.4721583333333</v>
      </c>
      <c r="AU38" s="1">
        <f t="shared" si="17"/>
        <v>108543.888864671</v>
      </c>
      <c r="AV38" s="1">
        <f>SUM(AU27:AU38)</f>
        <v>1688200.43915631</v>
      </c>
    </row>
    <row r="39" s="1" customFormat="1" spans="1:46">
      <c r="A39" s="13"/>
      <c r="B39" s="13"/>
      <c r="C39" s="16">
        <v>12</v>
      </c>
      <c r="D39" s="19">
        <v>6.5043233613871</v>
      </c>
      <c r="E39" s="20">
        <f t="shared" si="18"/>
        <v>13.0426385556333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6</v>
      </c>
      <c r="E42" s="16"/>
      <c r="F42" s="16"/>
      <c r="G42" s="13">
        <v>1</v>
      </c>
      <c r="H42" s="18">
        <f t="shared" ref="H42:H53" si="21">E43</f>
        <v>6</v>
      </c>
      <c r="I42" s="18">
        <f t="shared" ref="I42:I53" si="22">H42+273.15</f>
        <v>279.15</v>
      </c>
      <c r="J42" s="18">
        <f t="shared" ref="J42:J53" si="23">EXP(($C$16*(I42-$C$14))/($C$17*I42*$C$14))</f>
        <v>0.0374932232426917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0.00289039163521998</v>
      </c>
      <c r="Q42" s="24">
        <f t="shared" ref="Q42:Q53" si="27">P42*$B$44</f>
        <v>0.000375750912578597</v>
      </c>
      <c r="R42" s="18">
        <f t="shared" ref="R42:R53" si="28">L42*$B$44</f>
        <v>0.0100218354166667</v>
      </c>
      <c r="S42" s="25">
        <f t="shared" ref="S42:S53" si="29">Q42/R42</f>
        <v>0.0374932232426917</v>
      </c>
      <c r="T42" s="3">
        <v>0.01</v>
      </c>
      <c r="U42" s="26">
        <f t="shared" ref="U42:U53" si="30">S42*T42</f>
        <v>0.000374932232426917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0.0274749322324269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33.1635</v>
      </c>
      <c r="AU42" s="1">
        <f t="shared" ref="AU42:AU53" si="37">AT42*10000*AS42*0.67*AR42*AQ42</f>
        <v>6118.13502703754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6.74274399183871</v>
      </c>
      <c r="E43" s="20">
        <f t="shared" ref="E43:E54" si="38">D42</f>
        <v>6</v>
      </c>
      <c r="F43" s="16" t="s">
        <v>73</v>
      </c>
      <c r="G43" s="13">
        <v>2</v>
      </c>
      <c r="H43" s="18">
        <f t="shared" si="21"/>
        <v>6.74274399183871</v>
      </c>
      <c r="I43" s="18">
        <f t="shared" si="22"/>
        <v>279.892743991839</v>
      </c>
      <c r="J43" s="18">
        <f t="shared" si="23"/>
        <v>0.0411292970855287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0.151291691698113</v>
      </c>
      <c r="P43" s="18">
        <f t="shared" si="26"/>
        <v>0.00622252093442392</v>
      </c>
      <c r="Q43" s="24">
        <f t="shared" si="27"/>
        <v>0.00080892772147511</v>
      </c>
      <c r="R43" s="18">
        <f t="shared" si="28"/>
        <v>0.0100218354166667</v>
      </c>
      <c r="S43" s="25">
        <f t="shared" si="29"/>
        <v>0.0807165242536147</v>
      </c>
      <c r="T43" s="3">
        <v>0.01</v>
      </c>
      <c r="U43" s="26">
        <f t="shared" si="30"/>
        <v>0.000807165242536147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0.0156071652425361</v>
      </c>
      <c r="AR43" s="29">
        <f t="shared" si="34"/>
        <v>7.70910416666667</v>
      </c>
      <c r="AS43" s="1">
        <f t="shared" si="35"/>
        <v>0.13</v>
      </c>
      <c r="AT43" s="2">
        <f t="shared" si="36"/>
        <v>33.1635</v>
      </c>
      <c r="AU43" s="1">
        <f t="shared" si="37"/>
        <v>3475.41327983427</v>
      </c>
    </row>
    <row r="44" s="1" customFormat="1" spans="1:47">
      <c r="A44" s="13" t="s">
        <v>38</v>
      </c>
      <c r="B44" s="13">
        <f>I5</f>
        <v>0.13</v>
      </c>
      <c r="C44" s="16">
        <v>2</v>
      </c>
      <c r="D44" s="19">
        <v>8.55433799246429</v>
      </c>
      <c r="E44" s="20">
        <f t="shared" si="38"/>
        <v>6.74274399183871</v>
      </c>
      <c r="F44" s="16" t="s">
        <v>73</v>
      </c>
      <c r="G44" s="13">
        <v>3</v>
      </c>
      <c r="H44" s="18">
        <f t="shared" si="21"/>
        <v>8.55433799246429</v>
      </c>
      <c r="I44" s="18">
        <f t="shared" si="22"/>
        <v>281.704337992464</v>
      </c>
      <c r="J44" s="18">
        <f t="shared" si="23"/>
        <v>0.0514409123852423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0.222160212430356</v>
      </c>
      <c r="P44" s="18">
        <f t="shared" si="26"/>
        <v>0.0114281240231168</v>
      </c>
      <c r="Q44" s="24">
        <f t="shared" si="27"/>
        <v>0.00148565612300518</v>
      </c>
      <c r="R44" s="18">
        <f t="shared" si="28"/>
        <v>0.0100218354166667</v>
      </c>
      <c r="S44" s="25">
        <f t="shared" si="29"/>
        <v>0.148241919891688</v>
      </c>
      <c r="T44" s="3">
        <v>0.01</v>
      </c>
      <c r="U44" s="26">
        <f t="shared" si="30"/>
        <v>0.00148241919891688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0.0162824191989169</v>
      </c>
      <c r="AR44" s="29">
        <f t="shared" si="34"/>
        <v>7.70910416666667</v>
      </c>
      <c r="AS44" s="1">
        <f t="shared" si="35"/>
        <v>0.13</v>
      </c>
      <c r="AT44" s="2">
        <f t="shared" si="36"/>
        <v>33.1635</v>
      </c>
      <c r="AU44" s="1">
        <f t="shared" si="37"/>
        <v>3625.77925154003</v>
      </c>
    </row>
    <row r="45" s="1" customFormat="1" spans="1:47">
      <c r="A45" s="13"/>
      <c r="B45" s="13"/>
      <c r="C45" s="16">
        <v>3</v>
      </c>
      <c r="D45" s="19">
        <v>12.5324872986452</v>
      </c>
      <c r="E45" s="20">
        <f t="shared" si="38"/>
        <v>8.55433799246429</v>
      </c>
      <c r="F45" s="16" t="s">
        <v>73</v>
      </c>
      <c r="G45" s="13">
        <v>4</v>
      </c>
      <c r="H45" s="18">
        <f t="shared" si="21"/>
        <v>12.5324872986452</v>
      </c>
      <c r="I45" s="18">
        <f t="shared" si="22"/>
        <v>285.682487298645</v>
      </c>
      <c r="J45" s="18">
        <f t="shared" si="23"/>
        <v>0.0832408372381203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0.287823130073906</v>
      </c>
      <c r="P45" s="18">
        <f t="shared" si="26"/>
        <v>0.0239586383238483</v>
      </c>
      <c r="Q45" s="24">
        <f t="shared" si="27"/>
        <v>0.00311462298210028</v>
      </c>
      <c r="R45" s="18">
        <f t="shared" si="28"/>
        <v>0.0100218354166667</v>
      </c>
      <c r="S45" s="25">
        <f t="shared" si="29"/>
        <v>0.310783689075611</v>
      </c>
      <c r="T45" s="3">
        <v>0.01</v>
      </c>
      <c r="U45" s="26">
        <f t="shared" si="30"/>
        <v>0.00310783689075611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0.0179078368907561</v>
      </c>
      <c r="AR45" s="29">
        <f t="shared" si="34"/>
        <v>7.70910416666667</v>
      </c>
      <c r="AS45" s="1">
        <f t="shared" si="35"/>
        <v>0.13</v>
      </c>
      <c r="AT45" s="2">
        <f t="shared" si="36"/>
        <v>33.1635</v>
      </c>
      <c r="AU45" s="1">
        <f t="shared" si="37"/>
        <v>3987.72827583175</v>
      </c>
    </row>
    <row r="46" s="1" customFormat="1" spans="1:47">
      <c r="A46" s="13"/>
      <c r="B46" s="13"/>
      <c r="C46" s="16">
        <v>4</v>
      </c>
      <c r="D46" s="19">
        <v>16.9857905910667</v>
      </c>
      <c r="E46" s="20">
        <f t="shared" si="38"/>
        <v>12.5324872986452</v>
      </c>
      <c r="F46" s="16" t="s">
        <v>73</v>
      </c>
      <c r="G46" s="13">
        <v>5</v>
      </c>
      <c r="H46" s="18">
        <f t="shared" si="21"/>
        <v>16.9857905910667</v>
      </c>
      <c r="I46" s="18">
        <f t="shared" si="22"/>
        <v>290.135790591067</v>
      </c>
      <c r="J46" s="18">
        <f t="shared" si="23"/>
        <v>0.140452908373877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0.250671267162555</v>
      </c>
      <c r="O46" s="18">
        <f t="shared" si="39"/>
        <v>0.0902842662541696</v>
      </c>
      <c r="P46" s="18">
        <f t="shared" si="26"/>
        <v>0.0126806877757996</v>
      </c>
      <c r="Q46" s="24">
        <f t="shared" si="27"/>
        <v>0.00164848941085395</v>
      </c>
      <c r="R46" s="18">
        <f t="shared" si="28"/>
        <v>0.0100218354166667</v>
      </c>
      <c r="S46" s="25">
        <f t="shared" si="29"/>
        <v>0.164489770817075</v>
      </c>
      <c r="T46" s="3">
        <v>0.01</v>
      </c>
      <c r="U46" s="26">
        <f t="shared" si="30"/>
        <v>0.00164489770817075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0.0287448977081707</v>
      </c>
      <c r="AR46" s="29">
        <f t="shared" si="34"/>
        <v>7.70910416666667</v>
      </c>
      <c r="AS46" s="1">
        <f t="shared" si="35"/>
        <v>0.13</v>
      </c>
      <c r="AT46" s="2">
        <f t="shared" si="36"/>
        <v>33.1635</v>
      </c>
      <c r="AU46" s="1">
        <f t="shared" si="37"/>
        <v>6400.93173039416</v>
      </c>
    </row>
    <row r="47" s="1" customFormat="1" spans="1:47">
      <c r="A47" s="13"/>
      <c r="B47" s="13"/>
      <c r="C47" s="16">
        <v>5</v>
      </c>
      <c r="D47" s="19">
        <v>20.4376528883871</v>
      </c>
      <c r="E47" s="20">
        <f t="shared" si="38"/>
        <v>16.9857905910667</v>
      </c>
      <c r="F47" s="16" t="s">
        <v>75</v>
      </c>
      <c r="G47" s="13">
        <v>6</v>
      </c>
      <c r="H47" s="18">
        <f t="shared" si="21"/>
        <v>20.4376528883871</v>
      </c>
      <c r="I47" s="18">
        <f t="shared" si="22"/>
        <v>293.587652888387</v>
      </c>
      <c r="J47" s="18">
        <f t="shared" si="23"/>
        <v>0.208397596727677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0.154694620145037</v>
      </c>
      <c r="P47" s="18">
        <f t="shared" si="26"/>
        <v>0.0322379870649265</v>
      </c>
      <c r="Q47" s="24">
        <f t="shared" si="27"/>
        <v>0.00419093831844045</v>
      </c>
      <c r="R47" s="18">
        <f t="shared" si="28"/>
        <v>0.0100218354166667</v>
      </c>
      <c r="S47" s="25">
        <f t="shared" si="29"/>
        <v>0.418180716824662</v>
      </c>
      <c r="T47" s="3">
        <v>0.01</v>
      </c>
      <c r="U47" s="26">
        <f t="shared" si="30"/>
        <v>0.00418180716824662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0.0312818071682466</v>
      </c>
      <c r="AR47" s="29">
        <f t="shared" si="34"/>
        <v>7.70910416666667</v>
      </c>
      <c r="AS47" s="1">
        <f t="shared" si="35"/>
        <v>0.13</v>
      </c>
      <c r="AT47" s="2">
        <f t="shared" si="36"/>
        <v>33.1635</v>
      </c>
      <c r="AU47" s="1">
        <f t="shared" si="37"/>
        <v>6965.85230951735</v>
      </c>
    </row>
    <row r="48" s="1" customFormat="1" spans="1:47">
      <c r="A48" s="13"/>
      <c r="B48" s="13"/>
      <c r="C48" s="16">
        <v>6</v>
      </c>
      <c r="D48" s="19">
        <v>22.8951971593333</v>
      </c>
      <c r="E48" s="20">
        <f t="shared" si="38"/>
        <v>20.4376528883871</v>
      </c>
      <c r="F48" s="16" t="s">
        <v>73</v>
      </c>
      <c r="G48" s="13">
        <v>7</v>
      </c>
      <c r="H48" s="18">
        <f t="shared" si="21"/>
        <v>22.8951971593333</v>
      </c>
      <c r="I48" s="18">
        <f t="shared" si="22"/>
        <v>296.045197159333</v>
      </c>
      <c r="J48" s="18">
        <f t="shared" si="23"/>
        <v>0.27444677596498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0.199547674746777</v>
      </c>
      <c r="P48" s="18">
        <f t="shared" si="26"/>
        <v>0.0547652159855613</v>
      </c>
      <c r="Q48" s="24">
        <f t="shared" si="27"/>
        <v>0.00711947807812298</v>
      </c>
      <c r="R48" s="18">
        <f t="shared" si="28"/>
        <v>0.0100218354166667</v>
      </c>
      <c r="S48" s="25">
        <f t="shared" si="29"/>
        <v>0.710396627176997</v>
      </c>
      <c r="T48" s="3">
        <v>0.01</v>
      </c>
      <c r="U48" s="26">
        <f t="shared" si="30"/>
        <v>0.00710396627176997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0.03420396627177</v>
      </c>
      <c r="AR48" s="29">
        <f t="shared" si="34"/>
        <v>7.70910416666667</v>
      </c>
      <c r="AS48" s="1">
        <f t="shared" si="35"/>
        <v>0.13</v>
      </c>
      <c r="AT48" s="2">
        <f t="shared" si="36"/>
        <v>33.1635</v>
      </c>
      <c r="AU48" s="1">
        <f t="shared" si="37"/>
        <v>7616.5605192629</v>
      </c>
    </row>
    <row r="49" s="1" customFormat="1" spans="1:47">
      <c r="A49" s="13"/>
      <c r="B49" s="13"/>
      <c r="C49" s="16">
        <v>7</v>
      </c>
      <c r="D49" s="19">
        <v>22.5740240480645</v>
      </c>
      <c r="E49" s="20">
        <f t="shared" si="38"/>
        <v>22.8951971593333</v>
      </c>
      <c r="F49" s="16" t="s">
        <v>73</v>
      </c>
      <c r="G49" s="13">
        <v>8</v>
      </c>
      <c r="H49" s="18">
        <f t="shared" si="21"/>
        <v>22.5740240480645</v>
      </c>
      <c r="I49" s="18">
        <f t="shared" si="22"/>
        <v>295.724024048065</v>
      </c>
      <c r="J49" s="18">
        <f t="shared" si="23"/>
        <v>0.264816581463541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0.221873500427882</v>
      </c>
      <c r="P49" s="18">
        <f t="shared" si="26"/>
        <v>0.0587557819006612</v>
      </c>
      <c r="Q49" s="24">
        <f t="shared" si="27"/>
        <v>0.00763825164708596</v>
      </c>
      <c r="R49" s="18">
        <f t="shared" si="28"/>
        <v>0.0100218354166667</v>
      </c>
      <c r="S49" s="25">
        <f t="shared" si="29"/>
        <v>0.762160954507722</v>
      </c>
      <c r="T49" s="3">
        <v>0.01</v>
      </c>
      <c r="U49" s="26">
        <f t="shared" si="30"/>
        <v>0.00762160954507722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0.0347216095450772</v>
      </c>
      <c r="AR49" s="29">
        <f t="shared" si="34"/>
        <v>7.70910416666667</v>
      </c>
      <c r="AS49" s="1">
        <f t="shared" si="35"/>
        <v>0.13</v>
      </c>
      <c r="AT49" s="2">
        <f t="shared" si="36"/>
        <v>33.1635</v>
      </c>
      <c r="AU49" s="1">
        <f t="shared" si="37"/>
        <v>7731.82964586674</v>
      </c>
    </row>
    <row r="50" s="1" customFormat="1" spans="1:47">
      <c r="A50" s="13"/>
      <c r="B50" s="13"/>
      <c r="C50" s="16">
        <v>8</v>
      </c>
      <c r="D50" s="19">
        <v>22.2944758512903</v>
      </c>
      <c r="E50" s="20">
        <f t="shared" si="38"/>
        <v>22.5740240480645</v>
      </c>
      <c r="F50" s="16" t="s">
        <v>73</v>
      </c>
      <c r="G50" s="13">
        <v>9</v>
      </c>
      <c r="H50" s="18">
        <f t="shared" si="21"/>
        <v>22.2944758512903</v>
      </c>
      <c r="I50" s="18">
        <f t="shared" si="22"/>
        <v>295.44447585129</v>
      </c>
      <c r="J50" s="18">
        <f t="shared" si="23"/>
        <v>0.256693743860104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0.240208760193888</v>
      </c>
      <c r="P50" s="18">
        <f t="shared" si="26"/>
        <v>0.0616600859621629</v>
      </c>
      <c r="Q50" s="24">
        <f t="shared" si="27"/>
        <v>0.00801581117508118</v>
      </c>
      <c r="R50" s="18">
        <f t="shared" si="28"/>
        <v>0.0100218354166667</v>
      </c>
      <c r="S50" s="25">
        <f t="shared" si="29"/>
        <v>0.799834645233806</v>
      </c>
      <c r="T50" s="3">
        <v>0.01</v>
      </c>
      <c r="U50" s="26">
        <f t="shared" si="30"/>
        <v>0.00799834645233806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0.0350983464523381</v>
      </c>
      <c r="AR50" s="29">
        <f t="shared" si="34"/>
        <v>7.70910416666667</v>
      </c>
      <c r="AS50" s="1">
        <f t="shared" si="35"/>
        <v>0.13</v>
      </c>
      <c r="AT50" s="2">
        <f t="shared" si="36"/>
        <v>33.1635</v>
      </c>
      <c r="AU50" s="1">
        <f t="shared" si="37"/>
        <v>7815.72165509142</v>
      </c>
    </row>
    <row r="51" s="1" customFormat="1" spans="1:47">
      <c r="A51" s="13"/>
      <c r="B51" s="13"/>
      <c r="C51" s="16">
        <v>9</v>
      </c>
      <c r="D51" s="19">
        <v>20.4291557106667</v>
      </c>
      <c r="E51" s="20">
        <f t="shared" si="38"/>
        <v>22.2944758512903</v>
      </c>
      <c r="F51" s="16" t="s">
        <v>73</v>
      </c>
      <c r="G51" s="13">
        <v>10</v>
      </c>
      <c r="H51" s="18">
        <f t="shared" si="21"/>
        <v>20.4291557106667</v>
      </c>
      <c r="I51" s="18">
        <f t="shared" si="22"/>
        <v>293.579155710667</v>
      </c>
      <c r="J51" s="18">
        <f t="shared" si="23"/>
        <v>0.208197651176815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0.255639715898391</v>
      </c>
      <c r="P51" s="18">
        <f t="shared" si="26"/>
        <v>0.0532235883975534</v>
      </c>
      <c r="Q51" s="24">
        <f t="shared" si="27"/>
        <v>0.00691906649168194</v>
      </c>
      <c r="R51" s="18">
        <f t="shared" si="28"/>
        <v>0.0100218354166667</v>
      </c>
      <c r="S51" s="25">
        <f t="shared" si="29"/>
        <v>0.690399133892708</v>
      </c>
      <c r="T51" s="3">
        <v>0.01</v>
      </c>
      <c r="U51" s="26">
        <f t="shared" si="30"/>
        <v>0.00690399133892708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0.0340039913389271</v>
      </c>
      <c r="AR51" s="29">
        <f t="shared" si="34"/>
        <v>7.70910416666667</v>
      </c>
      <c r="AS51" s="1">
        <f t="shared" si="35"/>
        <v>0.13</v>
      </c>
      <c r="AT51" s="2">
        <f t="shared" si="36"/>
        <v>33.1635</v>
      </c>
      <c r="AU51" s="1">
        <f t="shared" si="37"/>
        <v>7572.02997662842</v>
      </c>
    </row>
    <row r="52" s="1" customFormat="1" spans="1:47">
      <c r="A52" s="13"/>
      <c r="B52" s="13"/>
      <c r="C52" s="16">
        <v>10</v>
      </c>
      <c r="D52" s="19">
        <v>16.9592098045161</v>
      </c>
      <c r="E52" s="20">
        <f t="shared" si="38"/>
        <v>20.4291557106667</v>
      </c>
      <c r="F52" s="16" t="s">
        <v>73</v>
      </c>
      <c r="G52" s="13">
        <v>11</v>
      </c>
      <c r="H52" s="18">
        <f t="shared" si="21"/>
        <v>16.9592098045161</v>
      </c>
      <c r="I52" s="18">
        <f t="shared" si="22"/>
        <v>290.109209804516</v>
      </c>
      <c r="J52" s="18">
        <f t="shared" si="23"/>
        <v>0.140021703175399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0.192295321125796</v>
      </c>
      <c r="O52" s="18">
        <f t="shared" si="39"/>
        <v>0.0872118480417086</v>
      </c>
      <c r="P52" s="18">
        <f t="shared" si="26"/>
        <v>0.0122115514998741</v>
      </c>
      <c r="Q52" s="24">
        <f t="shared" si="27"/>
        <v>0.00158750169498364</v>
      </c>
      <c r="R52" s="18">
        <f t="shared" si="28"/>
        <v>0.0100218354166667</v>
      </c>
      <c r="S52" s="25">
        <f t="shared" si="29"/>
        <v>0.158404287137221</v>
      </c>
      <c r="T52" s="3">
        <v>0.01</v>
      </c>
      <c r="U52" s="26">
        <f t="shared" si="30"/>
        <v>0.00158404287137221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0.0286840428713722</v>
      </c>
      <c r="AR52" s="29">
        <f t="shared" si="34"/>
        <v>7.70910416666667</v>
      </c>
      <c r="AS52" s="1">
        <f t="shared" si="35"/>
        <v>0.13</v>
      </c>
      <c r="AT52" s="2">
        <f t="shared" si="36"/>
        <v>33.1635</v>
      </c>
      <c r="AU52" s="1">
        <f t="shared" si="37"/>
        <v>6387.38053742188</v>
      </c>
    </row>
    <row r="53" s="1" customFormat="1" spans="1:48">
      <c r="A53" s="13"/>
      <c r="B53" s="13"/>
      <c r="C53" s="16">
        <v>11</v>
      </c>
      <c r="D53" s="19">
        <v>13.0426385556333</v>
      </c>
      <c r="E53" s="20">
        <f t="shared" si="38"/>
        <v>16.9592098045161</v>
      </c>
      <c r="F53" s="16" t="s">
        <v>75</v>
      </c>
      <c r="G53" s="13">
        <v>12</v>
      </c>
      <c r="H53" s="18">
        <f t="shared" si="21"/>
        <v>13.0426385556333</v>
      </c>
      <c r="I53" s="18">
        <f t="shared" si="22"/>
        <v>286.192638555633</v>
      </c>
      <c r="J53" s="18">
        <f t="shared" si="23"/>
        <v>0.0884548053781241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0.152091338208501</v>
      </c>
      <c r="P53" s="18">
        <f t="shared" si="26"/>
        <v>0.0134532097209314</v>
      </c>
      <c r="Q53" s="24">
        <f t="shared" si="27"/>
        <v>0.00174891726372108</v>
      </c>
      <c r="R53" s="18">
        <f t="shared" si="28"/>
        <v>0.0100218354166667</v>
      </c>
      <c r="S53" s="25">
        <f t="shared" si="29"/>
        <v>0.174510675041876</v>
      </c>
      <c r="T53" s="3">
        <v>0.01</v>
      </c>
      <c r="U53" s="26">
        <f t="shared" si="30"/>
        <v>0.00174510675041876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0.0165451067504188</v>
      </c>
      <c r="AR53" s="29">
        <f t="shared" si="34"/>
        <v>7.70910416666667</v>
      </c>
      <c r="AS53" s="1">
        <f t="shared" si="35"/>
        <v>0.13</v>
      </c>
      <c r="AT53" s="2">
        <f t="shared" si="36"/>
        <v>33.1635</v>
      </c>
      <c r="AU53" s="1">
        <f t="shared" si="37"/>
        <v>3684.27467916891</v>
      </c>
      <c r="AV53" s="1">
        <f>SUM(AU42:AU53)</f>
        <v>71381.6368875954</v>
      </c>
    </row>
    <row r="54" s="1" customFormat="1" spans="1:46">
      <c r="A54" s="13"/>
      <c r="B54" s="13"/>
      <c r="C54" s="16">
        <v>12</v>
      </c>
      <c r="D54" s="19">
        <v>6.5043233613871</v>
      </c>
      <c r="E54" s="20">
        <f t="shared" si="38"/>
        <v>13.0426385556333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6</v>
      </c>
      <c r="E58" s="16"/>
      <c r="F58" s="16"/>
      <c r="G58" s="13">
        <v>1</v>
      </c>
      <c r="H58" s="18">
        <f t="shared" ref="H58:H69" si="40">E59</f>
        <v>6</v>
      </c>
      <c r="I58" s="18">
        <f t="shared" ref="I58:I69" si="41">H58+273.15</f>
        <v>279.15</v>
      </c>
      <c r="J58" s="18">
        <f t="shared" ref="J58:J69" si="42">EXP(($C$16*(I58-$C$14))/($C$17*I58*$C$14))</f>
        <v>0.0374932232426917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0.103581965454236</v>
      </c>
      <c r="Q58" s="24">
        <f t="shared" ref="Q58:Q69" si="46">P58*$B$60</f>
        <v>0.0300387699817283</v>
      </c>
      <c r="R58" s="18">
        <f t="shared" ref="R58:R69" si="47">L58*$B$60</f>
        <v>0.80117865</v>
      </c>
      <c r="S58" s="25">
        <f t="shared" ref="S58:S69" si="48">Q58/R58</f>
        <v>0.0374932232426917</v>
      </c>
      <c r="T58" s="3">
        <v>0.27</v>
      </c>
      <c r="U58" s="26">
        <f t="shared" ref="U58:U69" si="49">S58*T58</f>
        <v>0.0101231702755268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0.228366931984535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222.161438356164</v>
      </c>
      <c r="AF58" s="1">
        <f t="shared" ref="AF58:AF69" si="54">AE58*10000*AC58*AB58</f>
        <v>5191220.80198879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6.74274399183871</v>
      </c>
      <c r="E59" s="20">
        <f t="shared" ref="E59:E70" si="55">D58</f>
        <v>6</v>
      </c>
      <c r="F59" s="16" t="s">
        <v>73</v>
      </c>
      <c r="G59" s="13">
        <v>2</v>
      </c>
      <c r="H59" s="18">
        <f t="shared" si="40"/>
        <v>6.74274399183871</v>
      </c>
      <c r="I59" s="18">
        <f t="shared" si="41"/>
        <v>279.892743991839</v>
      </c>
      <c r="J59" s="18">
        <f t="shared" si="42"/>
        <v>0.0411292970855287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5.42178803454576</v>
      </c>
      <c r="P59" s="18">
        <f t="shared" si="45"/>
        <v>0.222994330807597</v>
      </c>
      <c r="Q59" s="24">
        <f t="shared" si="46"/>
        <v>0.0646683559342033</v>
      </c>
      <c r="R59" s="18">
        <f t="shared" si="47"/>
        <v>0.80117865</v>
      </c>
      <c r="S59" s="25">
        <f t="shared" si="48"/>
        <v>0.0807165242536147</v>
      </c>
      <c r="T59" s="3">
        <v>0.27</v>
      </c>
      <c r="U59" s="26">
        <f t="shared" si="49"/>
        <v>0.021793461548476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0.230634469578869</v>
      </c>
      <c r="AC59" s="29">
        <f t="shared" si="51"/>
        <v>10.2321666666667</v>
      </c>
      <c r="AD59" s="1">
        <f t="shared" si="52"/>
        <v>0.29</v>
      </c>
      <c r="AE59" s="30">
        <f t="shared" si="53"/>
        <v>222.161438356164</v>
      </c>
      <c r="AF59" s="1">
        <f t="shared" si="54"/>
        <v>5242766.30477548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8.55433799246429</v>
      </c>
      <c r="E60" s="20">
        <f t="shared" si="55"/>
        <v>6.74274399183871</v>
      </c>
      <c r="F60" s="16" t="s">
        <v>73</v>
      </c>
      <c r="G60" s="13">
        <v>3</v>
      </c>
      <c r="H60" s="18">
        <f t="shared" si="40"/>
        <v>8.55433799246429</v>
      </c>
      <c r="I60" s="18">
        <f t="shared" si="41"/>
        <v>281.704337992464</v>
      </c>
      <c r="J60" s="18">
        <f t="shared" si="42"/>
        <v>0.0514409123852423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7.96147870373817</v>
      </c>
      <c r="P60" s="18">
        <f t="shared" si="45"/>
        <v>0.409545728455967</v>
      </c>
      <c r="Q60" s="24">
        <f t="shared" si="46"/>
        <v>0.118768261252231</v>
      </c>
      <c r="R60" s="18">
        <f t="shared" si="47"/>
        <v>0.80117865</v>
      </c>
      <c r="S60" s="25">
        <f t="shared" si="48"/>
        <v>0.148241919891688</v>
      </c>
      <c r="T60" s="3">
        <v>0.27</v>
      </c>
      <c r="U60" s="26">
        <f t="shared" si="49"/>
        <v>0.0400253183707557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0.234176919359438</v>
      </c>
      <c r="AC60" s="29">
        <f t="shared" si="51"/>
        <v>10.2321666666667</v>
      </c>
      <c r="AD60" s="1">
        <f t="shared" si="52"/>
        <v>0.29</v>
      </c>
      <c r="AE60" s="30">
        <f t="shared" si="53"/>
        <v>222.161438356164</v>
      </c>
      <c r="AF60" s="1">
        <f t="shared" si="54"/>
        <v>5323293.02040406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12.5324872986452</v>
      </c>
      <c r="E61" s="20">
        <f t="shared" si="55"/>
        <v>8.55433799246429</v>
      </c>
      <c r="F61" s="16" t="s">
        <v>73</v>
      </c>
      <c r="G61" s="13">
        <v>4</v>
      </c>
      <c r="H61" s="18">
        <f t="shared" si="40"/>
        <v>12.5324872986452</v>
      </c>
      <c r="I61" s="18">
        <f t="shared" si="41"/>
        <v>285.682487298645</v>
      </c>
      <c r="J61" s="18">
        <f t="shared" si="42"/>
        <v>0.0832408372381203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10.3146179752822</v>
      </c>
      <c r="P61" s="18">
        <f t="shared" si="45"/>
        <v>0.858597436053855</v>
      </c>
      <c r="Q61" s="24">
        <f t="shared" si="46"/>
        <v>0.248993256455618</v>
      </c>
      <c r="R61" s="18">
        <f t="shared" si="47"/>
        <v>0.80117865</v>
      </c>
      <c r="S61" s="25">
        <f t="shared" si="48"/>
        <v>0.310783689075611</v>
      </c>
      <c r="T61" s="3">
        <v>0.27</v>
      </c>
      <c r="U61" s="26">
        <f t="shared" si="49"/>
        <v>0.0839115960504151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0.242704023112596</v>
      </c>
      <c r="AC61" s="29">
        <f t="shared" si="51"/>
        <v>10.2321666666667</v>
      </c>
      <c r="AD61" s="1">
        <f t="shared" si="52"/>
        <v>0.29</v>
      </c>
      <c r="AE61" s="30">
        <f t="shared" si="53"/>
        <v>222.161438356164</v>
      </c>
      <c r="AF61" s="1">
        <f t="shared" si="54"/>
        <v>5517130.53444094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16.9857905910667</v>
      </c>
      <c r="E62" s="20">
        <f t="shared" si="55"/>
        <v>12.5324872986452</v>
      </c>
      <c r="F62" s="16" t="s">
        <v>73</v>
      </c>
      <c r="G62" s="13">
        <v>5</v>
      </c>
      <c r="H62" s="18">
        <f t="shared" si="40"/>
        <v>16.9857905910667</v>
      </c>
      <c r="I62" s="18">
        <f t="shared" si="41"/>
        <v>290.135790591067</v>
      </c>
      <c r="J62" s="18">
        <f t="shared" si="42"/>
        <v>0.140452908373877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8.98321951226692</v>
      </c>
      <c r="O62" s="18">
        <f t="shared" si="56"/>
        <v>3.23548602696142</v>
      </c>
      <c r="P62" s="18">
        <f t="shared" si="45"/>
        <v>0.454433422489771</v>
      </c>
      <c r="Q62" s="24">
        <f t="shared" si="46"/>
        <v>0.131785692522034</v>
      </c>
      <c r="R62" s="18">
        <f t="shared" si="47"/>
        <v>0.80117865</v>
      </c>
      <c r="S62" s="25">
        <f t="shared" si="48"/>
        <v>0.164489770817075</v>
      </c>
      <c r="T62" s="3">
        <v>0.27</v>
      </c>
      <c r="U62" s="26">
        <f t="shared" si="49"/>
        <v>0.0444122381206103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0.283829297866835</v>
      </c>
      <c r="AC62" s="29">
        <f t="shared" si="51"/>
        <v>10.2321666666667</v>
      </c>
      <c r="AD62" s="1">
        <f t="shared" si="52"/>
        <v>0.29</v>
      </c>
      <c r="AE62" s="30">
        <f t="shared" si="53"/>
        <v>222.161438356164</v>
      </c>
      <c r="AF62" s="1">
        <f t="shared" si="54"/>
        <v>6451987.34552323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20.4376528883871</v>
      </c>
      <c r="E63" s="20">
        <f t="shared" si="55"/>
        <v>16.9857905910667</v>
      </c>
      <c r="F63" s="16" t="s">
        <v>75</v>
      </c>
      <c r="G63" s="13">
        <v>6</v>
      </c>
      <c r="H63" s="18">
        <f t="shared" si="40"/>
        <v>20.4376528883871</v>
      </c>
      <c r="I63" s="18">
        <f t="shared" si="41"/>
        <v>293.587652888387</v>
      </c>
      <c r="J63" s="18">
        <f t="shared" si="42"/>
        <v>0.208397596727677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5.54373760447164</v>
      </c>
      <c r="P63" s="18">
        <f t="shared" si="45"/>
        <v>1.15530159366074</v>
      </c>
      <c r="Q63" s="24">
        <f t="shared" si="46"/>
        <v>0.335037462161615</v>
      </c>
      <c r="R63" s="18">
        <f t="shared" si="47"/>
        <v>0.80117865</v>
      </c>
      <c r="S63" s="25">
        <f t="shared" si="48"/>
        <v>0.418180716824662</v>
      </c>
      <c r="T63" s="3">
        <v>0.27</v>
      </c>
      <c r="U63" s="26">
        <f t="shared" si="49"/>
        <v>0.112908793542659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0.297138178585339</v>
      </c>
      <c r="AC63" s="29">
        <f t="shared" si="51"/>
        <v>10.2321666666667</v>
      </c>
      <c r="AD63" s="1">
        <f t="shared" si="52"/>
        <v>0.29</v>
      </c>
      <c r="AE63" s="30">
        <f t="shared" si="53"/>
        <v>222.161438356164</v>
      </c>
      <c r="AF63" s="1">
        <f t="shared" si="54"/>
        <v>6754523.87231672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22.8951971593333</v>
      </c>
      <c r="E64" s="20">
        <f t="shared" si="55"/>
        <v>20.4376528883871</v>
      </c>
      <c r="F64" s="16" t="s">
        <v>73</v>
      </c>
      <c r="G64" s="13">
        <v>7</v>
      </c>
      <c r="H64" s="18">
        <f t="shared" si="40"/>
        <v>22.8951971593333</v>
      </c>
      <c r="I64" s="18">
        <f t="shared" si="41"/>
        <v>296.045197159333</v>
      </c>
      <c r="J64" s="18">
        <f t="shared" si="42"/>
        <v>0.27444677596498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7.1511210108109</v>
      </c>
      <c r="P64" s="18">
        <f t="shared" si="45"/>
        <v>1.96260210595248</v>
      </c>
      <c r="Q64" s="24">
        <f t="shared" si="46"/>
        <v>0.56915461072622</v>
      </c>
      <c r="R64" s="18">
        <f t="shared" si="47"/>
        <v>0.80117865</v>
      </c>
      <c r="S64" s="25">
        <f t="shared" si="48"/>
        <v>0.710396627176997</v>
      </c>
      <c r="T64" s="3">
        <v>0.27</v>
      </c>
      <c r="U64" s="26">
        <f t="shared" si="49"/>
        <v>0.191807089337789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0.312468117458332</v>
      </c>
      <c r="AC64" s="29">
        <f t="shared" si="51"/>
        <v>10.2321666666667</v>
      </c>
      <c r="AD64" s="1">
        <f t="shared" si="52"/>
        <v>0.29</v>
      </c>
      <c r="AE64" s="30">
        <f t="shared" si="53"/>
        <v>222.161438356164</v>
      </c>
      <c r="AF64" s="1">
        <f t="shared" si="54"/>
        <v>7103002.94885872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22.5740240480645</v>
      </c>
      <c r="E65" s="20">
        <f t="shared" si="55"/>
        <v>22.8951971593333</v>
      </c>
      <c r="F65" s="16" t="s">
        <v>73</v>
      </c>
      <c r="G65" s="13">
        <v>8</v>
      </c>
      <c r="H65" s="18">
        <f t="shared" si="40"/>
        <v>22.5740240480645</v>
      </c>
      <c r="I65" s="18">
        <f t="shared" si="41"/>
        <v>295.724024048065</v>
      </c>
      <c r="J65" s="18">
        <f t="shared" si="42"/>
        <v>0.264816581463541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7.95120390485842</v>
      </c>
      <c r="P65" s="18">
        <f t="shared" si="45"/>
        <v>2.10561063660417</v>
      </c>
      <c r="Q65" s="24">
        <f t="shared" si="46"/>
        <v>0.610627084615208</v>
      </c>
      <c r="R65" s="18">
        <f t="shared" si="47"/>
        <v>0.80117865</v>
      </c>
      <c r="S65" s="25">
        <f t="shared" si="48"/>
        <v>0.762160954507722</v>
      </c>
      <c r="T65" s="3">
        <v>0.27</v>
      </c>
      <c r="U65" s="26">
        <f t="shared" si="49"/>
        <v>0.205783457717085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0.31518372583443</v>
      </c>
      <c r="AC65" s="29">
        <f t="shared" si="51"/>
        <v>10.2321666666667</v>
      </c>
      <c r="AD65" s="1">
        <f t="shared" si="52"/>
        <v>0.29</v>
      </c>
      <c r="AE65" s="30">
        <f t="shared" si="53"/>
        <v>222.161438356164</v>
      </c>
      <c r="AF65" s="1">
        <f t="shared" si="54"/>
        <v>7164733.96468288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22.2944758512903</v>
      </c>
      <c r="E66" s="20">
        <f t="shared" si="55"/>
        <v>22.5740240480645</v>
      </c>
      <c r="F66" s="16" t="s">
        <v>73</v>
      </c>
      <c r="G66" s="13">
        <v>9</v>
      </c>
      <c r="H66" s="18">
        <f t="shared" si="40"/>
        <v>22.2944758512903</v>
      </c>
      <c r="I66" s="18">
        <f t="shared" si="41"/>
        <v>295.44447585129</v>
      </c>
      <c r="J66" s="18">
        <f t="shared" si="42"/>
        <v>0.256693743860104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8.60827826825426</v>
      </c>
      <c r="P66" s="18">
        <f t="shared" si="45"/>
        <v>2.20969117686776</v>
      </c>
      <c r="Q66" s="24">
        <f t="shared" si="46"/>
        <v>0.64081044129165</v>
      </c>
      <c r="R66" s="18">
        <f t="shared" si="47"/>
        <v>0.80117865</v>
      </c>
      <c r="S66" s="25">
        <f t="shared" si="48"/>
        <v>0.799834645233806</v>
      </c>
      <c r="T66" s="3">
        <v>0.27</v>
      </c>
      <c r="U66" s="26">
        <f t="shared" si="49"/>
        <v>0.215955354213128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0.317160125323611</v>
      </c>
      <c r="AC66" s="29">
        <f t="shared" si="51"/>
        <v>10.2321666666667</v>
      </c>
      <c r="AD66" s="1">
        <f t="shared" si="52"/>
        <v>0.29</v>
      </c>
      <c r="AE66" s="30">
        <f t="shared" si="53"/>
        <v>222.161438356164</v>
      </c>
      <c r="AF66" s="1">
        <f t="shared" si="54"/>
        <v>7209661.33683837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20.4291557106667</v>
      </c>
      <c r="E67" s="20">
        <f t="shared" si="55"/>
        <v>22.2944758512903</v>
      </c>
      <c r="F67" s="16" t="s">
        <v>73</v>
      </c>
      <c r="G67" s="13">
        <v>10</v>
      </c>
      <c r="H67" s="18">
        <f t="shared" si="40"/>
        <v>20.4291557106667</v>
      </c>
      <c r="I67" s="18">
        <f t="shared" si="41"/>
        <v>293.579155710667</v>
      </c>
      <c r="J67" s="18">
        <f t="shared" si="42"/>
        <v>0.208197651176815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9.1612720913865</v>
      </c>
      <c r="P67" s="18">
        <f t="shared" si="45"/>
        <v>1.90735533121838</v>
      </c>
      <c r="Q67" s="24">
        <f t="shared" si="46"/>
        <v>0.553133046053329</v>
      </c>
      <c r="R67" s="18">
        <f t="shared" si="47"/>
        <v>0.80117865</v>
      </c>
      <c r="S67" s="25">
        <f t="shared" si="48"/>
        <v>0.690399133892708</v>
      </c>
      <c r="T67" s="3">
        <v>0.27</v>
      </c>
      <c r="U67" s="26">
        <f t="shared" si="49"/>
        <v>0.186407766151031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0.311419028963145</v>
      </c>
      <c r="AC67" s="29">
        <f t="shared" si="51"/>
        <v>10.2321666666667</v>
      </c>
      <c r="AD67" s="1">
        <f t="shared" si="52"/>
        <v>0.29</v>
      </c>
      <c r="AE67" s="30">
        <f t="shared" si="53"/>
        <v>222.161438356164</v>
      </c>
      <c r="AF67" s="1">
        <f t="shared" si="54"/>
        <v>7079155.14404734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16.9592098045161</v>
      </c>
      <c r="E68" s="20">
        <f t="shared" si="55"/>
        <v>20.4291557106667</v>
      </c>
      <c r="F68" s="16" t="s">
        <v>73</v>
      </c>
      <c r="G68" s="13">
        <v>11</v>
      </c>
      <c r="H68" s="18">
        <f t="shared" si="40"/>
        <v>16.9592098045161</v>
      </c>
      <c r="I68" s="18">
        <f t="shared" si="41"/>
        <v>290.109209804516</v>
      </c>
      <c r="J68" s="18">
        <f t="shared" si="42"/>
        <v>0.140021703175399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6.89122092215972</v>
      </c>
      <c r="O68" s="18">
        <f t="shared" si="56"/>
        <v>3.1253808380084</v>
      </c>
      <c r="P68" s="18">
        <f t="shared" si="45"/>
        <v>0.437621148009693</v>
      </c>
      <c r="Q68" s="24">
        <f t="shared" si="46"/>
        <v>0.126910132922811</v>
      </c>
      <c r="R68" s="18">
        <f t="shared" si="47"/>
        <v>0.80117865</v>
      </c>
      <c r="S68" s="25">
        <f t="shared" si="48"/>
        <v>0.158404287137221</v>
      </c>
      <c r="T68" s="3">
        <v>0.27</v>
      </c>
      <c r="U68" s="26">
        <f t="shared" si="49"/>
        <v>0.0427691575270496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0.283510047307506</v>
      </c>
      <c r="AC68" s="29">
        <f t="shared" si="51"/>
        <v>10.2321666666667</v>
      </c>
      <c r="AD68" s="1">
        <f t="shared" si="52"/>
        <v>0.29</v>
      </c>
      <c r="AE68" s="30">
        <f t="shared" si="53"/>
        <v>222.161438356164</v>
      </c>
      <c r="AF68" s="1">
        <f t="shared" si="54"/>
        <v>6444730.16458975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13.0426385556333</v>
      </c>
      <c r="E69" s="20">
        <f t="shared" si="55"/>
        <v>16.9592098045161</v>
      </c>
      <c r="F69" s="16" t="s">
        <v>75</v>
      </c>
      <c r="G69" s="13">
        <v>12</v>
      </c>
      <c r="H69" s="18">
        <f t="shared" si="40"/>
        <v>13.0426385556333</v>
      </c>
      <c r="I69" s="18">
        <f t="shared" si="41"/>
        <v>286.192638555633</v>
      </c>
      <c r="J69" s="18">
        <f t="shared" si="42"/>
        <v>0.0884548053781241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5.45044468999871</v>
      </c>
      <c r="P69" s="18">
        <f t="shared" si="45"/>
        <v>0.482118024278066</v>
      </c>
      <c r="Q69" s="24">
        <f t="shared" si="46"/>
        <v>0.139814227040639</v>
      </c>
      <c r="R69" s="18">
        <f t="shared" si="47"/>
        <v>0.80117865</v>
      </c>
      <c r="S69" s="25">
        <f t="shared" si="48"/>
        <v>0.174510675041876</v>
      </c>
      <c r="T69" s="3">
        <v>0.27</v>
      </c>
      <c r="U69" s="26">
        <f t="shared" si="49"/>
        <v>0.0471178822613066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0.235555004523372</v>
      </c>
      <c r="AC69" s="29">
        <f t="shared" si="51"/>
        <v>10.2321666666667</v>
      </c>
      <c r="AD69" s="1">
        <f t="shared" si="52"/>
        <v>0.29</v>
      </c>
      <c r="AE69" s="30">
        <f t="shared" si="53"/>
        <v>222.161438356164</v>
      </c>
      <c r="AF69" s="1">
        <f t="shared" si="54"/>
        <v>5354619.55401275</v>
      </c>
      <c r="AG69" s="1">
        <f>SUM(AF58:AF69)</f>
        <v>74836824.992479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6.5043233613871</v>
      </c>
      <c r="E70" s="20">
        <f t="shared" si="55"/>
        <v>13.0426385556333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6</v>
      </c>
      <c r="E74" s="16"/>
      <c r="F74" s="16"/>
      <c r="G74" s="13">
        <v>1</v>
      </c>
      <c r="H74" s="18">
        <f t="shared" ref="H74:H85" si="57">E75</f>
        <v>6</v>
      </c>
      <c r="I74" s="18">
        <f t="shared" ref="I74:I85" si="58">H74+273.15</f>
        <v>279.15</v>
      </c>
      <c r="J74" s="18">
        <f t="shared" ref="J74:J85" si="59">EXP(($C$16*(I74-$C$14))/($C$17*I74*$C$14))</f>
        <v>0.0374932232426917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0.0195422178185558</v>
      </c>
      <c r="Q74" s="24">
        <f t="shared" ref="Q74:Q85" si="63">P74*$B$76</f>
        <v>0.00586266534556673</v>
      </c>
      <c r="R74" s="18">
        <f t="shared" ref="R74:R85" si="64">L74*$B$76</f>
        <v>0.156366</v>
      </c>
      <c r="S74" s="25">
        <f t="shared" ref="S74:S85" si="65">Q74/R74</f>
        <v>0.0374932232426917</v>
      </c>
      <c r="T74" s="3">
        <v>0.01</v>
      </c>
      <c r="U74" s="26">
        <f t="shared" ref="U74:U85" si="66">S74*T74</f>
        <v>0.000374932232426917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0.0103249322324269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 t="shared" ref="AW74:AW85" si="72">$E$8</f>
        <v>12.4232633789115</v>
      </c>
      <c r="AX74" s="1">
        <f t="shared" ref="AX74:AX85" si="73">AW74*10000*AV74*0.67*AU74*AT74</f>
        <v>13438.1669331712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6.74274399183871</v>
      </c>
      <c r="E75" s="20">
        <f t="shared" ref="E75:E86" si="74">D74</f>
        <v>6</v>
      </c>
      <c r="F75" s="16" t="s">
        <v>73</v>
      </c>
      <c r="G75" s="13">
        <v>2</v>
      </c>
      <c r="H75" s="18">
        <f t="shared" si="57"/>
        <v>6.74274399183871</v>
      </c>
      <c r="I75" s="18">
        <f t="shared" si="58"/>
        <v>279.892743991839</v>
      </c>
      <c r="J75" s="18">
        <f t="shared" si="59"/>
        <v>0.0411292970855287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1.02289778218144</v>
      </c>
      <c r="P75" s="18">
        <f t="shared" si="62"/>
        <v>0.042071066771469</v>
      </c>
      <c r="Q75" s="24">
        <f t="shared" si="63"/>
        <v>0.0126213200314407</v>
      </c>
      <c r="R75" s="18">
        <f t="shared" si="64"/>
        <v>0.156366</v>
      </c>
      <c r="S75" s="25">
        <f t="shared" si="65"/>
        <v>0.0807165242536147</v>
      </c>
      <c r="T75" s="3">
        <v>0.01</v>
      </c>
      <c r="U75" s="26">
        <f t="shared" si="66"/>
        <v>0.000807165242536147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0.00629716524253615</v>
      </c>
      <c r="AU75" s="29">
        <f t="shared" si="70"/>
        <v>52.122</v>
      </c>
      <c r="AV75" s="1">
        <f t="shared" si="71"/>
        <v>0.3</v>
      </c>
      <c r="AW75" s="2">
        <f t="shared" si="72"/>
        <v>12.4232633789115</v>
      </c>
      <c r="AX75" s="1">
        <f t="shared" si="73"/>
        <v>8195.92379204154</v>
      </c>
    </row>
    <row r="76" s="1" customFormat="1" spans="1:50">
      <c r="A76" s="13" t="s">
        <v>38</v>
      </c>
      <c r="B76" s="13">
        <f>H8</f>
        <v>0.3</v>
      </c>
      <c r="C76" s="16">
        <v>2</v>
      </c>
      <c r="D76" s="19">
        <v>8.55433799246429</v>
      </c>
      <c r="E76" s="20">
        <f t="shared" si="74"/>
        <v>6.74274399183871</v>
      </c>
      <c r="F76" s="16" t="s">
        <v>73</v>
      </c>
      <c r="G76" s="13">
        <v>3</v>
      </c>
      <c r="H76" s="18">
        <f t="shared" si="57"/>
        <v>8.55433799246429</v>
      </c>
      <c r="I76" s="18">
        <f t="shared" si="58"/>
        <v>281.704337992464</v>
      </c>
      <c r="J76" s="18">
        <f t="shared" si="59"/>
        <v>0.0514409123852423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1.50204671540998</v>
      </c>
      <c r="P76" s="18">
        <f t="shared" si="62"/>
        <v>0.0772666534859455</v>
      </c>
      <c r="Q76" s="24">
        <f t="shared" si="63"/>
        <v>0.0231799960457837</v>
      </c>
      <c r="R76" s="18">
        <f t="shared" si="64"/>
        <v>0.156366</v>
      </c>
      <c r="S76" s="25">
        <f t="shared" si="65"/>
        <v>0.148241919891688</v>
      </c>
      <c r="T76" s="3">
        <v>0.01</v>
      </c>
      <c r="U76" s="26">
        <f t="shared" si="66"/>
        <v>0.00148241919891688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0.00697241919891688</v>
      </c>
      <c r="AU76" s="29">
        <f t="shared" si="70"/>
        <v>52.122</v>
      </c>
      <c r="AV76" s="1">
        <f t="shared" si="71"/>
        <v>0.3</v>
      </c>
      <c r="AW76" s="2">
        <f t="shared" si="72"/>
        <v>12.4232633789115</v>
      </c>
      <c r="AX76" s="1">
        <f t="shared" si="73"/>
        <v>9074.78431953535</v>
      </c>
    </row>
    <row r="77" s="1" customFormat="1" spans="1:50">
      <c r="A77" s="13"/>
      <c r="B77" s="13"/>
      <c r="C77" s="16">
        <v>3</v>
      </c>
      <c r="D77" s="19">
        <v>12.5324872986452</v>
      </c>
      <c r="E77" s="20">
        <f t="shared" si="74"/>
        <v>8.55433799246429</v>
      </c>
      <c r="F77" s="16" t="s">
        <v>73</v>
      </c>
      <c r="G77" s="13">
        <v>4</v>
      </c>
      <c r="H77" s="18">
        <f t="shared" si="57"/>
        <v>12.5324872986452</v>
      </c>
      <c r="I77" s="18">
        <f t="shared" si="58"/>
        <v>285.682487298645</v>
      </c>
      <c r="J77" s="18">
        <f t="shared" si="59"/>
        <v>0.0832408372381203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1.94600006192403</v>
      </c>
      <c r="P77" s="18">
        <f t="shared" si="62"/>
        <v>0.16198667441999</v>
      </c>
      <c r="Q77" s="24">
        <f t="shared" si="63"/>
        <v>0.0485960023259971</v>
      </c>
      <c r="R77" s="18">
        <f t="shared" si="64"/>
        <v>0.156366</v>
      </c>
      <c r="S77" s="25">
        <f t="shared" si="65"/>
        <v>0.310783689075611</v>
      </c>
      <c r="T77" s="3">
        <v>0.01</v>
      </c>
      <c r="U77" s="26">
        <f t="shared" si="66"/>
        <v>0.00310783689075611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0.00859783689075612</v>
      </c>
      <c r="AU77" s="29">
        <f t="shared" si="70"/>
        <v>52.122</v>
      </c>
      <c r="AV77" s="1">
        <f t="shared" si="71"/>
        <v>0.3</v>
      </c>
      <c r="AW77" s="2">
        <f t="shared" si="72"/>
        <v>12.4232633789115</v>
      </c>
      <c r="AX77" s="1">
        <f t="shared" si="73"/>
        <v>11190.3075779317</v>
      </c>
    </row>
    <row r="78" s="1" customFormat="1" spans="1:50">
      <c r="A78" s="13"/>
      <c r="B78" s="13"/>
      <c r="C78" s="16">
        <v>4</v>
      </c>
      <c r="D78" s="19">
        <v>16.9857905910667</v>
      </c>
      <c r="E78" s="20">
        <f t="shared" si="74"/>
        <v>12.5324872986452</v>
      </c>
      <c r="F78" s="16" t="s">
        <v>73</v>
      </c>
      <c r="G78" s="13">
        <v>5</v>
      </c>
      <c r="H78" s="18">
        <f t="shared" si="57"/>
        <v>16.9857905910667</v>
      </c>
      <c r="I78" s="18">
        <f t="shared" si="58"/>
        <v>290.135790591067</v>
      </c>
      <c r="J78" s="18">
        <f t="shared" si="59"/>
        <v>0.140452908373877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1.69481271812884</v>
      </c>
      <c r="O78" s="18">
        <f t="shared" si="75"/>
        <v>0.610420669375202</v>
      </c>
      <c r="P78" s="18">
        <f t="shared" si="62"/>
        <v>0.0857353583452759</v>
      </c>
      <c r="Q78" s="24">
        <f t="shared" si="63"/>
        <v>0.0257206075035828</v>
      </c>
      <c r="R78" s="18">
        <f t="shared" si="64"/>
        <v>0.156366</v>
      </c>
      <c r="S78" s="25">
        <f t="shared" si="65"/>
        <v>0.164489770817075</v>
      </c>
      <c r="T78" s="3">
        <v>0.01</v>
      </c>
      <c r="U78" s="26">
        <f t="shared" si="66"/>
        <v>0.00164489770817075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0.0115948977081708</v>
      </c>
      <c r="AU78" s="29">
        <f t="shared" si="70"/>
        <v>52.122</v>
      </c>
      <c r="AV78" s="1">
        <f t="shared" si="71"/>
        <v>0.3</v>
      </c>
      <c r="AW78" s="2">
        <f t="shared" si="72"/>
        <v>12.4232633789115</v>
      </c>
      <c r="AX78" s="1">
        <f t="shared" si="73"/>
        <v>15091.0599186391</v>
      </c>
    </row>
    <row r="79" s="1" customFormat="1" spans="1:50">
      <c r="A79" s="13"/>
      <c r="B79" s="13"/>
      <c r="C79" s="16">
        <v>5</v>
      </c>
      <c r="D79" s="19">
        <v>20.4376528883871</v>
      </c>
      <c r="E79" s="20">
        <f t="shared" si="74"/>
        <v>16.9857905910667</v>
      </c>
      <c r="F79" s="16" t="s">
        <v>75</v>
      </c>
      <c r="G79" s="13">
        <v>6</v>
      </c>
      <c r="H79" s="18">
        <f t="shared" si="57"/>
        <v>20.4376528883871</v>
      </c>
      <c r="I79" s="18">
        <f t="shared" si="58"/>
        <v>293.587652888387</v>
      </c>
      <c r="J79" s="18">
        <f t="shared" si="59"/>
        <v>0.208397596727677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1.04590531102993</v>
      </c>
      <c r="P79" s="18">
        <f t="shared" si="62"/>
        <v>0.21796415322335</v>
      </c>
      <c r="Q79" s="24">
        <f t="shared" si="63"/>
        <v>0.065389245967005</v>
      </c>
      <c r="R79" s="18">
        <f t="shared" si="64"/>
        <v>0.156366</v>
      </c>
      <c r="S79" s="25">
        <f t="shared" si="65"/>
        <v>0.418180716824661</v>
      </c>
      <c r="T79" s="3">
        <v>0.01</v>
      </c>
      <c r="U79" s="26">
        <f t="shared" si="66"/>
        <v>0.00418180716824661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0.0141318071682466</v>
      </c>
      <c r="AU79" s="29">
        <f t="shared" si="70"/>
        <v>52.122</v>
      </c>
      <c r="AV79" s="1">
        <f t="shared" si="71"/>
        <v>0.3</v>
      </c>
      <c r="AW79" s="2">
        <f t="shared" si="72"/>
        <v>12.4232633789115</v>
      </c>
      <c r="AX79" s="1">
        <f t="shared" si="73"/>
        <v>18392.9133401823</v>
      </c>
    </row>
    <row r="80" s="1" customFormat="1" spans="1:50">
      <c r="A80" s="13"/>
      <c r="B80" s="13"/>
      <c r="C80" s="16">
        <v>6</v>
      </c>
      <c r="D80" s="19">
        <v>22.8951971593333</v>
      </c>
      <c r="E80" s="20">
        <f t="shared" si="74"/>
        <v>20.4376528883871</v>
      </c>
      <c r="F80" s="16" t="s">
        <v>73</v>
      </c>
      <c r="G80" s="13">
        <v>7</v>
      </c>
      <c r="H80" s="18">
        <f t="shared" si="57"/>
        <v>22.8951971593333</v>
      </c>
      <c r="I80" s="18">
        <f t="shared" si="58"/>
        <v>296.045197159333</v>
      </c>
      <c r="J80" s="18">
        <f t="shared" si="59"/>
        <v>0.27444677596498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1.34916115780658</v>
      </c>
      <c r="P80" s="18">
        <f t="shared" si="62"/>
        <v>0.370272930017194</v>
      </c>
      <c r="Q80" s="24">
        <f t="shared" si="63"/>
        <v>0.111081879005158</v>
      </c>
      <c r="R80" s="18">
        <f t="shared" si="64"/>
        <v>0.156366</v>
      </c>
      <c r="S80" s="25">
        <f t="shared" si="65"/>
        <v>0.710396627176997</v>
      </c>
      <c r="T80" s="3">
        <v>0.01</v>
      </c>
      <c r="U80" s="26">
        <f t="shared" si="66"/>
        <v>0.00710396627176997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0.01705396627177</v>
      </c>
      <c r="AU80" s="29">
        <f t="shared" si="70"/>
        <v>52.122</v>
      </c>
      <c r="AV80" s="1">
        <f t="shared" si="71"/>
        <v>0.3</v>
      </c>
      <c r="AW80" s="2">
        <f t="shared" si="72"/>
        <v>12.4232633789115</v>
      </c>
      <c r="AX80" s="1">
        <f t="shared" si="73"/>
        <v>22196.1791587322</v>
      </c>
    </row>
    <row r="81" s="1" customFormat="1" spans="1:50">
      <c r="A81" s="13"/>
      <c r="B81" s="13"/>
      <c r="C81" s="16">
        <v>7</v>
      </c>
      <c r="D81" s="19">
        <v>22.5740240480645</v>
      </c>
      <c r="E81" s="20">
        <f t="shared" si="74"/>
        <v>22.8951971593333</v>
      </c>
      <c r="F81" s="16" t="s">
        <v>73</v>
      </c>
      <c r="G81" s="13">
        <v>8</v>
      </c>
      <c r="H81" s="18">
        <f t="shared" si="57"/>
        <v>22.5740240480645</v>
      </c>
      <c r="I81" s="18">
        <f t="shared" si="58"/>
        <v>295.724024048065</v>
      </c>
      <c r="J81" s="18">
        <f t="shared" si="59"/>
        <v>0.264816581463541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1.50010822778938</v>
      </c>
      <c r="P81" s="18">
        <f t="shared" si="62"/>
        <v>0.397253532708515</v>
      </c>
      <c r="Q81" s="24">
        <f t="shared" si="63"/>
        <v>0.119176059812554</v>
      </c>
      <c r="R81" s="18">
        <f t="shared" si="64"/>
        <v>0.156366</v>
      </c>
      <c r="S81" s="25">
        <f t="shared" si="65"/>
        <v>0.762160954507722</v>
      </c>
      <c r="T81" s="3">
        <v>0.01</v>
      </c>
      <c r="U81" s="26">
        <f t="shared" si="66"/>
        <v>0.00762160954507722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0.0175716095450772</v>
      </c>
      <c r="AU81" s="29">
        <f t="shared" si="70"/>
        <v>52.122</v>
      </c>
      <c r="AV81" s="1">
        <f t="shared" si="71"/>
        <v>0.3</v>
      </c>
      <c r="AW81" s="2">
        <f t="shared" si="72"/>
        <v>12.4232633789115</v>
      </c>
      <c r="AX81" s="1">
        <f t="shared" si="73"/>
        <v>22869.9052967778</v>
      </c>
    </row>
    <row r="82" s="1" customFormat="1" spans="1:50">
      <c r="A82" s="13"/>
      <c r="B82" s="13"/>
      <c r="C82" s="16">
        <v>8</v>
      </c>
      <c r="D82" s="19">
        <v>22.2944758512903</v>
      </c>
      <c r="E82" s="20">
        <f t="shared" si="74"/>
        <v>22.5740240480645</v>
      </c>
      <c r="F82" s="16" t="s">
        <v>73</v>
      </c>
      <c r="G82" s="13">
        <v>9</v>
      </c>
      <c r="H82" s="18">
        <f t="shared" si="57"/>
        <v>22.2944758512903</v>
      </c>
      <c r="I82" s="18">
        <f t="shared" si="58"/>
        <v>295.44447585129</v>
      </c>
      <c r="J82" s="18">
        <f t="shared" si="59"/>
        <v>0.256693743860104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1.62407469508087</v>
      </c>
      <c r="P82" s="18">
        <f t="shared" si="62"/>
        <v>0.416889813788764</v>
      </c>
      <c r="Q82" s="24">
        <f t="shared" si="63"/>
        <v>0.125066944136629</v>
      </c>
      <c r="R82" s="18">
        <f t="shared" si="64"/>
        <v>0.156366</v>
      </c>
      <c r="S82" s="25">
        <f t="shared" si="65"/>
        <v>0.799834645233806</v>
      </c>
      <c r="T82" s="3">
        <v>0.01</v>
      </c>
      <c r="U82" s="26">
        <f t="shared" si="66"/>
        <v>0.00799834645233806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0.0179483464523381</v>
      </c>
      <c r="AU82" s="29">
        <f t="shared" si="70"/>
        <v>52.122</v>
      </c>
      <c r="AV82" s="1">
        <f t="shared" si="71"/>
        <v>0.3</v>
      </c>
      <c r="AW82" s="2">
        <f t="shared" si="72"/>
        <v>12.4232633789115</v>
      </c>
      <c r="AX82" s="1">
        <f t="shared" si="73"/>
        <v>23360.2381469788</v>
      </c>
    </row>
    <row r="83" s="1" customFormat="1" spans="1:50">
      <c r="A83" s="13"/>
      <c r="B83" s="13"/>
      <c r="C83" s="16">
        <v>9</v>
      </c>
      <c r="D83" s="19">
        <v>20.4291557106667</v>
      </c>
      <c r="E83" s="20">
        <f t="shared" si="74"/>
        <v>22.2944758512903</v>
      </c>
      <c r="F83" s="16" t="s">
        <v>73</v>
      </c>
      <c r="G83" s="13">
        <v>10</v>
      </c>
      <c r="H83" s="18">
        <f t="shared" si="57"/>
        <v>20.4291557106667</v>
      </c>
      <c r="I83" s="18">
        <f t="shared" si="58"/>
        <v>293.579155710667</v>
      </c>
      <c r="J83" s="18">
        <f t="shared" si="59"/>
        <v>0.208197651176815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1.7284048812921</v>
      </c>
      <c r="P83" s="18">
        <f t="shared" si="62"/>
        <v>0.359849836567557</v>
      </c>
      <c r="Q83" s="24">
        <f t="shared" si="63"/>
        <v>0.107954950970267</v>
      </c>
      <c r="R83" s="18">
        <f t="shared" si="64"/>
        <v>0.156366</v>
      </c>
      <c r="S83" s="25">
        <f t="shared" si="65"/>
        <v>0.690399133892708</v>
      </c>
      <c r="T83" s="3">
        <v>0.01</v>
      </c>
      <c r="U83" s="26">
        <f t="shared" si="66"/>
        <v>0.00690399133892708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0.0168539913389271</v>
      </c>
      <c r="AU83" s="29">
        <f t="shared" si="70"/>
        <v>52.122</v>
      </c>
      <c r="AV83" s="1">
        <f t="shared" si="71"/>
        <v>0.3</v>
      </c>
      <c r="AW83" s="2">
        <f t="shared" si="72"/>
        <v>12.4232633789115</v>
      </c>
      <c r="AX83" s="1">
        <f t="shared" si="73"/>
        <v>21935.906600085</v>
      </c>
    </row>
    <row r="84" s="1" customFormat="1" spans="1:50">
      <c r="A84" s="13"/>
      <c r="B84" s="13"/>
      <c r="C84" s="16">
        <v>10</v>
      </c>
      <c r="D84" s="19">
        <v>16.9592098045161</v>
      </c>
      <c r="E84" s="20">
        <f t="shared" si="74"/>
        <v>20.4291557106667</v>
      </c>
      <c r="F84" s="16" t="s">
        <v>73</v>
      </c>
      <c r="G84" s="13">
        <v>11</v>
      </c>
      <c r="H84" s="18">
        <f t="shared" si="57"/>
        <v>16.9592098045161</v>
      </c>
      <c r="I84" s="18">
        <f t="shared" si="58"/>
        <v>290.109209804516</v>
      </c>
      <c r="J84" s="18">
        <f t="shared" si="59"/>
        <v>0.140021703175399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1.30012729248832</v>
      </c>
      <c r="O84" s="18">
        <f t="shared" si="75"/>
        <v>0.589647752236227</v>
      </c>
      <c r="P84" s="18">
        <f t="shared" si="62"/>
        <v>0.0825634825416622</v>
      </c>
      <c r="Q84" s="24">
        <f t="shared" si="63"/>
        <v>0.0247690447624987</v>
      </c>
      <c r="R84" s="18">
        <f t="shared" si="64"/>
        <v>0.156366</v>
      </c>
      <c r="S84" s="25">
        <f t="shared" si="65"/>
        <v>0.158404287137221</v>
      </c>
      <c r="T84" s="3">
        <v>0.01</v>
      </c>
      <c r="U84" s="26">
        <f t="shared" si="66"/>
        <v>0.00158404287137221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0.0115340428713722</v>
      </c>
      <c r="AU84" s="29">
        <f t="shared" si="70"/>
        <v>52.122</v>
      </c>
      <c r="AV84" s="1">
        <f t="shared" si="71"/>
        <v>0.3</v>
      </c>
      <c r="AW84" s="2">
        <f t="shared" si="72"/>
        <v>12.4232633789115</v>
      </c>
      <c r="AX84" s="1">
        <f t="shared" si="73"/>
        <v>15011.855771127</v>
      </c>
    </row>
    <row r="85" s="1" customFormat="1" spans="1:51">
      <c r="A85" s="13"/>
      <c r="B85" s="13"/>
      <c r="C85" s="16">
        <v>11</v>
      </c>
      <c r="D85" s="19">
        <v>13.0426385556333</v>
      </c>
      <c r="E85" s="20">
        <f t="shared" si="74"/>
        <v>16.9592098045161</v>
      </c>
      <c r="F85" s="16" t="s">
        <v>75</v>
      </c>
      <c r="G85" s="13">
        <v>12</v>
      </c>
      <c r="H85" s="18">
        <f t="shared" si="57"/>
        <v>13.0426385556333</v>
      </c>
      <c r="I85" s="18">
        <f t="shared" si="58"/>
        <v>286.192638555633</v>
      </c>
      <c r="J85" s="18">
        <f t="shared" si="59"/>
        <v>0.0884548053781241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1.02830426969457</v>
      </c>
      <c r="P85" s="18">
        <f t="shared" si="62"/>
        <v>0.0909584540453268</v>
      </c>
      <c r="Q85" s="24">
        <f t="shared" si="63"/>
        <v>0.027287536213598</v>
      </c>
      <c r="R85" s="18">
        <f t="shared" si="64"/>
        <v>0.156366</v>
      </c>
      <c r="S85" s="25">
        <f t="shared" si="65"/>
        <v>0.174510675041876</v>
      </c>
      <c r="T85" s="3">
        <v>0.01</v>
      </c>
      <c r="U85" s="26">
        <f t="shared" si="66"/>
        <v>0.00174510675041876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0.00723510675041876</v>
      </c>
      <c r="AU85" s="29">
        <f t="shared" si="70"/>
        <v>52.122</v>
      </c>
      <c r="AV85" s="1">
        <f t="shared" si="71"/>
        <v>0.3</v>
      </c>
      <c r="AW85" s="2">
        <f t="shared" si="72"/>
        <v>12.4232633789115</v>
      </c>
      <c r="AX85" s="1">
        <f t="shared" si="73"/>
        <v>9416.67897694161</v>
      </c>
      <c r="AY85" s="1">
        <f>SUM(AX74:AX85)</f>
        <v>190173.919832144</v>
      </c>
    </row>
    <row r="86" s="1" customFormat="1" spans="1:46">
      <c r="A86" s="13"/>
      <c r="B86" s="13"/>
      <c r="C86" s="16">
        <v>12</v>
      </c>
      <c r="D86" s="19">
        <v>6.5043233613871</v>
      </c>
      <c r="E86" s="20">
        <f t="shared" si="74"/>
        <v>13.0426385556333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6</v>
      </c>
      <c r="E90" s="16"/>
      <c r="F90" s="16"/>
      <c r="G90" s="13">
        <v>1</v>
      </c>
      <c r="H90" s="18">
        <f t="shared" ref="H90:H101" si="76">E91</f>
        <v>6</v>
      </c>
      <c r="I90" s="18">
        <f t="shared" ref="I90:I101" si="77">H90+273.15</f>
        <v>279.15</v>
      </c>
      <c r="J90" s="18">
        <f t="shared" ref="J90:J101" si="78">EXP(($C$16*(I90-$C$14))/($C$17*I90*$C$14))</f>
        <v>0.0374932232426917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0.0106743206571943</v>
      </c>
      <c r="Q90" s="24">
        <f t="shared" ref="Q90:Q101" si="82">P90*$B$76</f>
        <v>0.0032022961971583</v>
      </c>
      <c r="R90" s="18">
        <f t="shared" ref="R90:R101" si="83">L90*$B$76</f>
        <v>0.08541</v>
      </c>
      <c r="S90" s="25">
        <f t="shared" ref="S90:S101" si="84">Q90/R90</f>
        <v>0.0374932232426917</v>
      </c>
      <c r="T90" s="3">
        <v>0.01</v>
      </c>
      <c r="U90" s="26">
        <f t="shared" ref="U90:U101" si="85">S90*T90</f>
        <v>0.000374932232426917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0.0103249322324269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 t="shared" ref="AW90:AW101" si="91">$E$9</f>
        <v>0.18</v>
      </c>
      <c r="AX90" s="1">
        <f t="shared" ref="AX90:AX101" si="92">AW90*10000*AV90*0.67*AU90*AT90</f>
        <v>106.351406913773</v>
      </c>
      <c r="AZ90" s="2">
        <f t="shared" ref="AZ90:AZ101" si="93">$E$10</f>
        <v>0.362110522984196</v>
      </c>
      <c r="BA90" s="1">
        <f t="shared" ref="BA90:BA101" si="94">AZ90*10000*AV90*0.67*AU90*AT90</f>
        <v>213.949797653619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6.74274399183871</v>
      </c>
      <c r="E91" s="20">
        <f t="shared" ref="E91:E102" si="95">D90</f>
        <v>6</v>
      </c>
      <c r="F91" s="16" t="s">
        <v>73</v>
      </c>
      <c r="G91" s="13">
        <v>2</v>
      </c>
      <c r="H91" s="18">
        <f t="shared" si="76"/>
        <v>6.74274399183871</v>
      </c>
      <c r="I91" s="18">
        <f t="shared" si="77"/>
        <v>279.892743991839</v>
      </c>
      <c r="J91" s="18">
        <f t="shared" si="78"/>
        <v>0.0411292970855287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0.558725679342806</v>
      </c>
      <c r="P91" s="18">
        <f t="shared" si="81"/>
        <v>0.0229799944550041</v>
      </c>
      <c r="Q91" s="24">
        <f t="shared" si="82"/>
        <v>0.00689399833650123</v>
      </c>
      <c r="R91" s="18">
        <f t="shared" si="83"/>
        <v>0.08541</v>
      </c>
      <c r="S91" s="25">
        <f t="shared" si="84"/>
        <v>0.0807165242536147</v>
      </c>
      <c r="T91" s="3">
        <v>0.01</v>
      </c>
      <c r="U91" s="26">
        <f t="shared" si="85"/>
        <v>0.000807165242536147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0.00629716524253615</v>
      </c>
      <c r="AU91" s="29">
        <f t="shared" si="89"/>
        <v>28.47</v>
      </c>
      <c r="AV91" s="1">
        <f t="shared" si="90"/>
        <v>0.3</v>
      </c>
      <c r="AW91" s="2">
        <f t="shared" si="91"/>
        <v>0.18</v>
      </c>
      <c r="AX91" s="1">
        <f t="shared" si="92"/>
        <v>64.8636105338205</v>
      </c>
      <c r="AZ91" s="2">
        <f t="shared" si="93"/>
        <v>0.362110522984196</v>
      </c>
      <c r="BA91" s="1">
        <f t="shared" si="94"/>
        <v>130.487755183583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8.55433799246429</v>
      </c>
      <c r="E92" s="20">
        <f t="shared" si="95"/>
        <v>6.74274399183871</v>
      </c>
      <c r="F92" s="16" t="s">
        <v>73</v>
      </c>
      <c r="G92" s="13">
        <v>3</v>
      </c>
      <c r="H92" s="18">
        <f t="shared" si="76"/>
        <v>8.55433799246429</v>
      </c>
      <c r="I92" s="18">
        <f t="shared" si="77"/>
        <v>281.704337992464</v>
      </c>
      <c r="J92" s="18">
        <f t="shared" si="78"/>
        <v>0.0514409123852423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0.820445684887802</v>
      </c>
      <c r="P92" s="18">
        <f t="shared" si="81"/>
        <v>0.0422044745931635</v>
      </c>
      <c r="Q92" s="24">
        <f t="shared" si="82"/>
        <v>0.0126613423779491</v>
      </c>
      <c r="R92" s="18">
        <f t="shared" si="83"/>
        <v>0.08541</v>
      </c>
      <c r="S92" s="25">
        <f t="shared" si="84"/>
        <v>0.148241919891688</v>
      </c>
      <c r="T92" s="3">
        <v>0.01</v>
      </c>
      <c r="U92" s="26">
        <f t="shared" si="85"/>
        <v>0.00148241919891688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0.00697241919891688</v>
      </c>
      <c r="AU92" s="29">
        <f t="shared" si="89"/>
        <v>28.47</v>
      </c>
      <c r="AV92" s="1">
        <f t="shared" si="90"/>
        <v>0.3</v>
      </c>
      <c r="AW92" s="2">
        <f t="shared" si="91"/>
        <v>0.18</v>
      </c>
      <c r="AX92" s="1">
        <f t="shared" si="92"/>
        <v>71.8190274478066</v>
      </c>
      <c r="AZ92" s="2">
        <f t="shared" si="93"/>
        <v>0.362110522984196</v>
      </c>
      <c r="BA92" s="1">
        <f t="shared" si="94"/>
        <v>144.480142163009</v>
      </c>
    </row>
    <row r="93" s="1" customFormat="1" spans="1:53">
      <c r="A93" s="13"/>
      <c r="B93" s="13"/>
      <c r="C93" s="16">
        <v>3</v>
      </c>
      <c r="D93" s="19">
        <v>12.5324872986452</v>
      </c>
      <c r="E93" s="20">
        <f t="shared" si="95"/>
        <v>8.55433799246429</v>
      </c>
      <c r="F93" s="16" t="s">
        <v>73</v>
      </c>
      <c r="G93" s="13">
        <v>4</v>
      </c>
      <c r="H93" s="18">
        <f t="shared" si="76"/>
        <v>12.5324872986452</v>
      </c>
      <c r="I93" s="18">
        <f t="shared" si="77"/>
        <v>285.682487298645</v>
      </c>
      <c r="J93" s="18">
        <f t="shared" si="78"/>
        <v>0.0832408372381203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1.06294121029464</v>
      </c>
      <c r="P93" s="18">
        <f t="shared" si="81"/>
        <v>0.0884801162798266</v>
      </c>
      <c r="Q93" s="24">
        <f t="shared" si="82"/>
        <v>0.026544034883948</v>
      </c>
      <c r="R93" s="18">
        <f t="shared" si="83"/>
        <v>0.08541</v>
      </c>
      <c r="S93" s="25">
        <f t="shared" si="84"/>
        <v>0.310783689075611</v>
      </c>
      <c r="T93" s="3">
        <v>0.01</v>
      </c>
      <c r="U93" s="26">
        <f t="shared" si="85"/>
        <v>0.00310783689075611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0.00859783689075612</v>
      </c>
      <c r="AU93" s="29">
        <f t="shared" si="89"/>
        <v>28.47</v>
      </c>
      <c r="AV93" s="1">
        <f t="shared" si="90"/>
        <v>0.3</v>
      </c>
      <c r="AW93" s="2">
        <f t="shared" si="91"/>
        <v>0.18</v>
      </c>
      <c r="AX93" s="1">
        <f t="shared" si="92"/>
        <v>88.5615546100413</v>
      </c>
      <c r="AZ93" s="2">
        <f t="shared" si="93"/>
        <v>0.362110522984196</v>
      </c>
      <c r="BA93" s="1">
        <f t="shared" si="94"/>
        <v>178.161504756308</v>
      </c>
    </row>
    <row r="94" s="1" customFormat="1" spans="1:53">
      <c r="A94" s="13"/>
      <c r="B94" s="13"/>
      <c r="C94" s="16">
        <v>4</v>
      </c>
      <c r="D94" s="19">
        <v>16.9857905910667</v>
      </c>
      <c r="E94" s="20">
        <f t="shared" si="95"/>
        <v>12.5324872986452</v>
      </c>
      <c r="F94" s="16" t="s">
        <v>73</v>
      </c>
      <c r="G94" s="13">
        <v>5</v>
      </c>
      <c r="H94" s="18">
        <f t="shared" si="76"/>
        <v>16.9857905910667</v>
      </c>
      <c r="I94" s="18">
        <f t="shared" si="77"/>
        <v>290.135790591067</v>
      </c>
      <c r="J94" s="18">
        <f t="shared" si="78"/>
        <v>0.140452908373877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0.925738039314071</v>
      </c>
      <c r="O94" s="18">
        <f t="shared" si="96"/>
        <v>0.333423054700741</v>
      </c>
      <c r="P94" s="18">
        <f t="shared" si="81"/>
        <v>0.0468302377516213</v>
      </c>
      <c r="Q94" s="24">
        <f t="shared" si="82"/>
        <v>0.0140490713254864</v>
      </c>
      <c r="R94" s="18">
        <f t="shared" si="83"/>
        <v>0.08541</v>
      </c>
      <c r="S94" s="25">
        <f t="shared" si="84"/>
        <v>0.164489770817075</v>
      </c>
      <c r="T94" s="3">
        <v>0.01</v>
      </c>
      <c r="U94" s="26">
        <f t="shared" si="85"/>
        <v>0.00164489770817075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0.0115948977081708</v>
      </c>
      <c r="AU94" s="29">
        <f t="shared" si="89"/>
        <v>28.47</v>
      </c>
      <c r="AV94" s="1">
        <f t="shared" si="90"/>
        <v>0.3</v>
      </c>
      <c r="AW94" s="2">
        <f t="shared" si="91"/>
        <v>0.18</v>
      </c>
      <c r="AX94" s="1">
        <f t="shared" si="92"/>
        <v>119.432617718537</v>
      </c>
      <c r="AZ94" s="2">
        <f t="shared" si="93"/>
        <v>0.362110522984196</v>
      </c>
      <c r="BA94" s="1">
        <f t="shared" si="94"/>
        <v>240.265598130171</v>
      </c>
    </row>
    <row r="95" s="1" customFormat="1" spans="1:53">
      <c r="A95" s="13"/>
      <c r="B95" s="13"/>
      <c r="C95" s="16">
        <v>5</v>
      </c>
      <c r="D95" s="19">
        <v>20.4376528883871</v>
      </c>
      <c r="E95" s="20">
        <f t="shared" si="95"/>
        <v>16.9857905910667</v>
      </c>
      <c r="F95" s="16" t="s">
        <v>75</v>
      </c>
      <c r="G95" s="13">
        <v>6</v>
      </c>
      <c r="H95" s="18">
        <f t="shared" si="76"/>
        <v>20.4376528883871</v>
      </c>
      <c r="I95" s="18">
        <f t="shared" si="77"/>
        <v>293.587652888387</v>
      </c>
      <c r="J95" s="18">
        <f t="shared" si="78"/>
        <v>0.208397596727677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0.571292816949119</v>
      </c>
      <c r="P95" s="18">
        <f t="shared" si="81"/>
        <v>0.119056050079981</v>
      </c>
      <c r="Q95" s="24">
        <f t="shared" si="82"/>
        <v>0.0357168150239943</v>
      </c>
      <c r="R95" s="18">
        <f t="shared" si="83"/>
        <v>0.08541</v>
      </c>
      <c r="S95" s="25">
        <f t="shared" si="84"/>
        <v>0.418180716824662</v>
      </c>
      <c r="T95" s="3">
        <v>0.01</v>
      </c>
      <c r="U95" s="26">
        <f t="shared" si="85"/>
        <v>0.00418180716824662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0.0141318071682466</v>
      </c>
      <c r="AU95" s="29">
        <f t="shared" si="89"/>
        <v>28.47</v>
      </c>
      <c r="AV95" s="1">
        <f t="shared" si="90"/>
        <v>0.3</v>
      </c>
      <c r="AW95" s="2">
        <f t="shared" si="91"/>
        <v>0.18</v>
      </c>
      <c r="AX95" s="1">
        <f t="shared" si="92"/>
        <v>145.563916618937</v>
      </c>
      <c r="AZ95" s="2">
        <f t="shared" si="93"/>
        <v>0.362110522984196</v>
      </c>
      <c r="BA95" s="1">
        <f t="shared" si="94"/>
        <v>292.834588747285</v>
      </c>
    </row>
    <row r="96" s="1" customFormat="1" spans="1:53">
      <c r="A96" s="13"/>
      <c r="B96" s="13"/>
      <c r="C96" s="16">
        <v>6</v>
      </c>
      <c r="D96" s="19">
        <v>22.8951971593333</v>
      </c>
      <c r="E96" s="20">
        <f t="shared" si="95"/>
        <v>20.4376528883871</v>
      </c>
      <c r="F96" s="16" t="s">
        <v>73</v>
      </c>
      <c r="G96" s="13">
        <v>7</v>
      </c>
      <c r="H96" s="18">
        <f t="shared" si="76"/>
        <v>22.8951971593333</v>
      </c>
      <c r="I96" s="18">
        <f t="shared" si="77"/>
        <v>296.045197159333</v>
      </c>
      <c r="J96" s="18">
        <f t="shared" si="78"/>
        <v>0.27444677596498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0.736936766869138</v>
      </c>
      <c r="P96" s="18">
        <f t="shared" si="81"/>
        <v>0.202249919757291</v>
      </c>
      <c r="Q96" s="24">
        <f t="shared" si="82"/>
        <v>0.0606749759271873</v>
      </c>
      <c r="R96" s="18">
        <f t="shared" si="83"/>
        <v>0.08541</v>
      </c>
      <c r="S96" s="25">
        <f t="shared" si="84"/>
        <v>0.710396627176997</v>
      </c>
      <c r="T96" s="3">
        <v>0.01</v>
      </c>
      <c r="U96" s="26">
        <f t="shared" si="85"/>
        <v>0.00710396627176997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0.01705396627177</v>
      </c>
      <c r="AU96" s="29">
        <f t="shared" si="89"/>
        <v>28.47</v>
      </c>
      <c r="AV96" s="1">
        <f t="shared" si="90"/>
        <v>0.3</v>
      </c>
      <c r="AW96" s="2">
        <f t="shared" si="91"/>
        <v>0.18</v>
      </c>
      <c r="AX96" s="1">
        <f t="shared" si="92"/>
        <v>175.663458668188</v>
      </c>
      <c r="AZ96" s="2">
        <f t="shared" si="93"/>
        <v>0.362110522984196</v>
      </c>
      <c r="BA96" s="1">
        <f t="shared" si="94"/>
        <v>353.386593819723</v>
      </c>
    </row>
    <row r="97" s="1" customFormat="1" spans="1:53">
      <c r="A97" s="13"/>
      <c r="B97" s="13"/>
      <c r="C97" s="16">
        <v>7</v>
      </c>
      <c r="D97" s="19">
        <v>22.5740240480645</v>
      </c>
      <c r="E97" s="20">
        <f t="shared" si="95"/>
        <v>22.8951971593333</v>
      </c>
      <c r="F97" s="16" t="s">
        <v>73</v>
      </c>
      <c r="G97" s="13">
        <v>8</v>
      </c>
      <c r="H97" s="18">
        <f t="shared" si="76"/>
        <v>22.5740240480645</v>
      </c>
      <c r="I97" s="18">
        <f t="shared" si="77"/>
        <v>295.724024048065</v>
      </c>
      <c r="J97" s="18">
        <f t="shared" si="78"/>
        <v>0.264816581463541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0.819386847111847</v>
      </c>
      <c r="P97" s="18">
        <f t="shared" si="81"/>
        <v>0.216987223748348</v>
      </c>
      <c r="Q97" s="24">
        <f t="shared" si="82"/>
        <v>0.0650961671245045</v>
      </c>
      <c r="R97" s="18">
        <f t="shared" si="83"/>
        <v>0.08541</v>
      </c>
      <c r="S97" s="25">
        <f t="shared" si="84"/>
        <v>0.762160954507722</v>
      </c>
      <c r="T97" s="3">
        <v>0.01</v>
      </c>
      <c r="U97" s="26">
        <f t="shared" si="85"/>
        <v>0.00762160954507722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0.0175716095450772</v>
      </c>
      <c r="AU97" s="29">
        <f t="shared" si="89"/>
        <v>28.47</v>
      </c>
      <c r="AV97" s="1">
        <f t="shared" si="90"/>
        <v>0.3</v>
      </c>
      <c r="AW97" s="2">
        <f t="shared" si="91"/>
        <v>0.18</v>
      </c>
      <c r="AX97" s="1">
        <f t="shared" si="92"/>
        <v>180.995415252152</v>
      </c>
      <c r="AZ97" s="2">
        <f t="shared" si="93"/>
        <v>0.362110522984196</v>
      </c>
      <c r="BA97" s="1">
        <f t="shared" si="94"/>
        <v>364.113024859437</v>
      </c>
    </row>
    <row r="98" s="1" customFormat="1" spans="1:53">
      <c r="A98" s="13"/>
      <c r="B98" s="13"/>
      <c r="C98" s="16">
        <v>8</v>
      </c>
      <c r="D98" s="19">
        <v>22.2944758512903</v>
      </c>
      <c r="E98" s="20">
        <f t="shared" si="95"/>
        <v>22.5740240480645</v>
      </c>
      <c r="F98" s="16" t="s">
        <v>73</v>
      </c>
      <c r="G98" s="13">
        <v>9</v>
      </c>
      <c r="H98" s="18">
        <f t="shared" si="76"/>
        <v>22.2944758512903</v>
      </c>
      <c r="I98" s="18">
        <f t="shared" si="77"/>
        <v>295.44447585129</v>
      </c>
      <c r="J98" s="18">
        <f t="shared" si="78"/>
        <v>0.256693743860104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0.887099623363499</v>
      </c>
      <c r="P98" s="18">
        <f t="shared" si="81"/>
        <v>0.227712923498065</v>
      </c>
      <c r="Q98" s="24">
        <f t="shared" si="82"/>
        <v>0.0683138770494194</v>
      </c>
      <c r="R98" s="18">
        <f t="shared" si="83"/>
        <v>0.08541</v>
      </c>
      <c r="S98" s="25">
        <f t="shared" si="84"/>
        <v>0.799834645233806</v>
      </c>
      <c r="T98" s="3">
        <v>0.01</v>
      </c>
      <c r="U98" s="26">
        <f t="shared" si="85"/>
        <v>0.00799834645233806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0.0179483464523381</v>
      </c>
      <c r="AU98" s="29">
        <f t="shared" si="89"/>
        <v>28.47</v>
      </c>
      <c r="AV98" s="1">
        <f t="shared" si="90"/>
        <v>0.3</v>
      </c>
      <c r="AW98" s="2">
        <f t="shared" si="91"/>
        <v>0.18</v>
      </c>
      <c r="AX98" s="1">
        <f t="shared" si="92"/>
        <v>184.8759734216</v>
      </c>
      <c r="AZ98" s="2">
        <f t="shared" si="93"/>
        <v>0.362110522984196</v>
      </c>
      <c r="BA98" s="1">
        <f t="shared" si="94"/>
        <v>371.919641238377</v>
      </c>
    </row>
    <row r="99" s="1" customFormat="1" spans="1:53">
      <c r="A99" s="13"/>
      <c r="B99" s="13"/>
      <c r="C99" s="16">
        <v>9</v>
      </c>
      <c r="D99" s="19">
        <v>20.4291557106667</v>
      </c>
      <c r="E99" s="20">
        <f t="shared" si="95"/>
        <v>22.2944758512903</v>
      </c>
      <c r="F99" s="16" t="s">
        <v>73</v>
      </c>
      <c r="G99" s="13">
        <v>10</v>
      </c>
      <c r="H99" s="18">
        <f t="shared" si="76"/>
        <v>20.4291557106667</v>
      </c>
      <c r="I99" s="18">
        <f t="shared" si="77"/>
        <v>293.579155710667</v>
      </c>
      <c r="J99" s="18">
        <f t="shared" si="78"/>
        <v>0.208197651176815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0.944086699865434</v>
      </c>
      <c r="P99" s="18">
        <f t="shared" si="81"/>
        <v>0.196556633419254</v>
      </c>
      <c r="Q99" s="24">
        <f t="shared" si="82"/>
        <v>0.0589669900257762</v>
      </c>
      <c r="R99" s="18">
        <f t="shared" si="83"/>
        <v>0.08541</v>
      </c>
      <c r="S99" s="25">
        <f t="shared" si="84"/>
        <v>0.690399133892708</v>
      </c>
      <c r="T99" s="3">
        <v>0.01</v>
      </c>
      <c r="U99" s="26">
        <f t="shared" si="85"/>
        <v>0.00690399133892708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0.0168539913389271</v>
      </c>
      <c r="AU99" s="29">
        <f t="shared" si="89"/>
        <v>28.47</v>
      </c>
      <c r="AV99" s="1">
        <f t="shared" si="90"/>
        <v>0.3</v>
      </c>
      <c r="AW99" s="2">
        <f t="shared" si="91"/>
        <v>0.18</v>
      </c>
      <c r="AX99" s="1">
        <f t="shared" si="92"/>
        <v>173.603627671086</v>
      </c>
      <c r="AZ99" s="2">
        <f t="shared" si="93"/>
        <v>0.362110522984196</v>
      </c>
      <c r="BA99" s="1">
        <f t="shared" si="94"/>
        <v>349.242780044059</v>
      </c>
    </row>
    <row r="100" s="1" customFormat="1" spans="1:53">
      <c r="A100" s="13"/>
      <c r="B100" s="13"/>
      <c r="C100" s="16">
        <v>10</v>
      </c>
      <c r="D100" s="19">
        <v>16.9592098045161</v>
      </c>
      <c r="E100" s="20">
        <f t="shared" si="95"/>
        <v>20.4291557106667</v>
      </c>
      <c r="F100" s="16" t="s">
        <v>73</v>
      </c>
      <c r="G100" s="13">
        <v>11</v>
      </c>
      <c r="H100" s="18">
        <f t="shared" si="76"/>
        <v>16.9592098045161</v>
      </c>
      <c r="I100" s="18">
        <f t="shared" si="77"/>
        <v>290.109209804516</v>
      </c>
      <c r="J100" s="18">
        <f t="shared" si="78"/>
        <v>0.140021703175399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0.710153563123871</v>
      </c>
      <c r="O100" s="18">
        <f t="shared" si="96"/>
        <v>0.322076503322309</v>
      </c>
      <c r="P100" s="18">
        <f t="shared" si="81"/>
        <v>0.0450977005479667</v>
      </c>
      <c r="Q100" s="24">
        <f t="shared" si="82"/>
        <v>0.01352931016439</v>
      </c>
      <c r="R100" s="18">
        <f t="shared" si="83"/>
        <v>0.08541</v>
      </c>
      <c r="S100" s="25">
        <f t="shared" si="84"/>
        <v>0.158404287137221</v>
      </c>
      <c r="T100" s="3">
        <v>0.01</v>
      </c>
      <c r="U100" s="26">
        <f t="shared" si="85"/>
        <v>0.00158404287137221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0.0115340428713722</v>
      </c>
      <c r="AU100" s="29">
        <f t="shared" si="89"/>
        <v>28.47</v>
      </c>
      <c r="AV100" s="1">
        <f t="shared" si="90"/>
        <v>0.3</v>
      </c>
      <c r="AW100" s="2">
        <f t="shared" si="91"/>
        <v>0.18</v>
      </c>
      <c r="AX100" s="1">
        <f t="shared" si="92"/>
        <v>118.805785758254</v>
      </c>
      <c r="AZ100" s="2">
        <f t="shared" si="93"/>
        <v>0.362110522984196</v>
      </c>
      <c r="BA100" s="1">
        <f t="shared" si="94"/>
        <v>239.004584524832</v>
      </c>
    </row>
    <row r="101" s="1" customFormat="1" spans="1:54">
      <c r="A101" s="13"/>
      <c r="B101" s="13"/>
      <c r="C101" s="16">
        <v>11</v>
      </c>
      <c r="D101" s="19">
        <v>13.0426385556333</v>
      </c>
      <c r="E101" s="20">
        <f t="shared" si="95"/>
        <v>16.9592098045161</v>
      </c>
      <c r="F101" s="16" t="s">
        <v>75</v>
      </c>
      <c r="G101" s="13">
        <v>12</v>
      </c>
      <c r="H101" s="18">
        <f t="shared" si="76"/>
        <v>13.0426385556333</v>
      </c>
      <c r="I101" s="18">
        <f t="shared" si="77"/>
        <v>286.192638555633</v>
      </c>
      <c r="J101" s="18">
        <f t="shared" si="78"/>
        <v>0.0884548053781241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0.561678802774342</v>
      </c>
      <c r="P101" s="18">
        <f t="shared" si="81"/>
        <v>0.0496831891844222</v>
      </c>
      <c r="Q101" s="24">
        <f t="shared" si="82"/>
        <v>0.0149049567553267</v>
      </c>
      <c r="R101" s="18">
        <f t="shared" si="83"/>
        <v>0.08541</v>
      </c>
      <c r="S101" s="25">
        <f t="shared" si="84"/>
        <v>0.174510675041876</v>
      </c>
      <c r="T101" s="3">
        <v>0.01</v>
      </c>
      <c r="U101" s="26">
        <f t="shared" si="85"/>
        <v>0.00174510675041876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0.00723510675041876</v>
      </c>
      <c r="AU101" s="29">
        <f t="shared" si="89"/>
        <v>28.47</v>
      </c>
      <c r="AV101" s="1">
        <f t="shared" si="90"/>
        <v>0.3</v>
      </c>
      <c r="AW101" s="2">
        <f t="shared" si="91"/>
        <v>0.18</v>
      </c>
      <c r="AX101" s="1">
        <f t="shared" si="92"/>
        <v>74.5248263869239</v>
      </c>
      <c r="AY101" s="1">
        <f>SUM(AX90:AX101)</f>
        <v>1505.06122100112</v>
      </c>
      <c r="AZ101" s="2">
        <f t="shared" si="93"/>
        <v>0.362110522984196</v>
      </c>
      <c r="BA101" s="1">
        <f t="shared" si="94"/>
        <v>149.923465879308</v>
      </c>
      <c r="BB101" s="1">
        <f>SUM(BA90:BA101)</f>
        <v>3027.76947699971</v>
      </c>
    </row>
    <row r="102" s="1" customFormat="1" spans="1:46">
      <c r="A102" s="13"/>
      <c r="B102" s="13"/>
      <c r="C102" s="16">
        <v>12</v>
      </c>
      <c r="D102" s="19">
        <v>6.5043233613871</v>
      </c>
      <c r="E102" s="20">
        <f t="shared" si="95"/>
        <v>13.0426385556333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topLeftCell="A16" workbookViewId="0">
      <pane xSplit="4" topLeftCell="E1" activePane="topRight" state="frozen"/>
      <selection/>
      <selection pane="topRight" activeCell="AW28" sqref="AW2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1128.608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1752.79454794521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5498.89411075891</v>
      </c>
      <c r="F7" s="3">
        <v>122.786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13.244</v>
      </c>
      <c r="F8" s="3">
        <v>625.464</v>
      </c>
      <c r="G8" s="3"/>
      <c r="H8" s="3">
        <v>0.3</v>
      </c>
      <c r="M8" s="2"/>
    </row>
    <row r="9" s="1" customFormat="1" spans="1:13">
      <c r="A9" s="4" t="s">
        <v>7</v>
      </c>
      <c r="B9" s="5"/>
      <c r="C9" s="3"/>
      <c r="D9" s="3"/>
      <c r="E9" s="12">
        <v>10.3349438985388</v>
      </c>
      <c r="F9" s="3">
        <v>341.64</v>
      </c>
      <c r="G9" s="3"/>
      <c r="H9" s="3">
        <v>0.33</v>
      </c>
      <c r="M9" s="2"/>
    </row>
    <row r="10" s="1" customFormat="1" spans="1:13">
      <c r="A10" s="4" t="s">
        <v>8</v>
      </c>
      <c r="B10" s="5"/>
      <c r="C10" s="3"/>
      <c r="D10" s="3"/>
      <c r="E10" s="12">
        <v>19.1658621399706</v>
      </c>
      <c r="F10" s="3">
        <v>341.64</v>
      </c>
      <c r="G10" s="3"/>
      <c r="H10" s="3">
        <v>0.33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165593986.800368</v>
      </c>
      <c r="J14" s="14" t="s">
        <v>22</v>
      </c>
      <c r="K14" s="14">
        <f>I14/(10000*1000)</f>
        <v>16.5593986800368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92186958.0650685</v>
      </c>
      <c r="J15" s="14" t="s">
        <v>22</v>
      </c>
      <c r="K15" s="14">
        <f>I15/(10000*1000)</f>
        <v>9.21869580650685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8</v>
      </c>
      <c r="E27" s="16"/>
      <c r="F27" s="16"/>
      <c r="G27" s="13">
        <v>1</v>
      </c>
      <c r="H27" s="18">
        <f t="shared" ref="H27:H38" si="0">E28</f>
        <v>8</v>
      </c>
      <c r="I27" s="18">
        <f t="shared" ref="I27:I38" si="1">H27+273.15</f>
        <v>281.15</v>
      </c>
      <c r="J27" s="18">
        <f t="shared" ref="J27:J38" si="2">EXP(($C$16*(I27-$C$14))/($C$17*I27*$C$14))</f>
        <v>0.0480520561620816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0.0478171616942093</v>
      </c>
      <c r="Q27" s="24">
        <f t="shared" ref="Q27:Q38" si="6">P27*$B$29</f>
        <v>0.00653501209820861</v>
      </c>
      <c r="R27" s="18">
        <f t="shared" ref="R27:R38" si="7">L27*$B$29</f>
        <v>0.135998594444444</v>
      </c>
      <c r="S27" s="25">
        <f t="shared" ref="S27:S38" si="8">Q27/R27</f>
        <v>0.0480520561620816</v>
      </c>
      <c r="T27" s="3">
        <v>0.01</v>
      </c>
      <c r="U27" s="26">
        <f t="shared" ref="U27:U38" si="9">S27*T27</f>
        <v>0.000480520561620816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0.0299305205616208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94.0506666666667</v>
      </c>
      <c r="AU27" s="1">
        <f t="shared" ref="AU27:AU38" si="17">AT27*10000*AS27*0.67*AR27*AQ27</f>
        <v>256498.819852756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8.17643401467742</v>
      </c>
      <c r="E28" s="20">
        <f t="shared" ref="E28:E39" si="18">D27</f>
        <v>8</v>
      </c>
      <c r="F28" s="16" t="s">
        <v>73</v>
      </c>
      <c r="G28" s="13">
        <v>2</v>
      </c>
      <c r="H28" s="18">
        <f t="shared" si="0"/>
        <v>8.17643401467742</v>
      </c>
      <c r="I28" s="18">
        <f t="shared" si="1"/>
        <v>281.326434014677</v>
      </c>
      <c r="J28" s="18">
        <f t="shared" si="2"/>
        <v>0.0491071383459462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1.94240617163912</v>
      </c>
      <c r="P28" s="18">
        <f t="shared" si="5"/>
        <v>0.0953860085947022</v>
      </c>
      <c r="Q28" s="24">
        <f t="shared" si="6"/>
        <v>0.013036087841276</v>
      </c>
      <c r="R28" s="18">
        <f t="shared" si="7"/>
        <v>0.135998594444444</v>
      </c>
      <c r="S28" s="25">
        <f t="shared" si="8"/>
        <v>0.0958545777221339</v>
      </c>
      <c r="T28" s="3">
        <v>0.01</v>
      </c>
      <c r="U28" s="26">
        <f t="shared" si="9"/>
        <v>0.000958545777221339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0.0228585457772213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94.0506666666667</v>
      </c>
      <c r="AU28" s="1">
        <f t="shared" si="17"/>
        <v>195893.35251742</v>
      </c>
    </row>
    <row r="29" s="1" customFormat="1" spans="1:47">
      <c r="A29" s="13" t="s">
        <v>38</v>
      </c>
      <c r="B29" s="13">
        <f>I2</f>
        <v>0.136666666666667</v>
      </c>
      <c r="C29" s="16">
        <v>2</v>
      </c>
      <c r="D29" s="19">
        <v>10.6444999188214</v>
      </c>
      <c r="E29" s="20">
        <f t="shared" si="18"/>
        <v>8.17643401467742</v>
      </c>
      <c r="F29" s="16" t="s">
        <v>73</v>
      </c>
      <c r="G29" s="13">
        <v>3</v>
      </c>
      <c r="H29" s="18">
        <f t="shared" si="0"/>
        <v>10.6444999188214</v>
      </c>
      <c r="I29" s="18">
        <f t="shared" si="1"/>
        <v>283.794499918821</v>
      </c>
      <c r="J29" s="18">
        <f t="shared" si="2"/>
        <v>0.0663536334329005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2.84213182971109</v>
      </c>
      <c r="P29" s="18">
        <f t="shared" si="5"/>
        <v>0.188585773596628</v>
      </c>
      <c r="Q29" s="24">
        <f t="shared" si="6"/>
        <v>0.0257733890582059</v>
      </c>
      <c r="R29" s="18">
        <f t="shared" si="7"/>
        <v>0.135998594444444</v>
      </c>
      <c r="S29" s="25">
        <f t="shared" si="8"/>
        <v>0.189512172265386</v>
      </c>
      <c r="T29" s="3">
        <v>0.01</v>
      </c>
      <c r="U29" s="26">
        <f t="shared" si="9"/>
        <v>0.00189512172265386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0.0237951217226539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94.0506666666667</v>
      </c>
      <c r="AU29" s="1">
        <f t="shared" si="17"/>
        <v>203919.628713029</v>
      </c>
    </row>
    <row r="30" s="1" customFormat="1" spans="1:47">
      <c r="A30" s="13"/>
      <c r="B30" s="13"/>
      <c r="C30" s="16">
        <v>3</v>
      </c>
      <c r="D30" s="19">
        <v>15.6615641180645</v>
      </c>
      <c r="E30" s="20">
        <f t="shared" si="18"/>
        <v>10.6444999188214</v>
      </c>
      <c r="F30" s="16" t="s">
        <v>73</v>
      </c>
      <c r="G30" s="13">
        <v>4</v>
      </c>
      <c r="H30" s="18">
        <f t="shared" si="0"/>
        <v>15.6615641180645</v>
      </c>
      <c r="I30" s="18">
        <f t="shared" si="1"/>
        <v>288.811564118064</v>
      </c>
      <c r="J30" s="18">
        <f t="shared" si="2"/>
        <v>0.120421652939026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3.64865772278113</v>
      </c>
      <c r="P30" s="18">
        <f t="shared" si="5"/>
        <v>0.439377393986046</v>
      </c>
      <c r="Q30" s="24">
        <f t="shared" si="6"/>
        <v>0.0600482438447596</v>
      </c>
      <c r="R30" s="18">
        <f t="shared" si="7"/>
        <v>0.135998594444444</v>
      </c>
      <c r="S30" s="25">
        <f t="shared" si="8"/>
        <v>0.441535767998612</v>
      </c>
      <c r="T30" s="3">
        <v>0.01</v>
      </c>
      <c r="U30" s="26">
        <f t="shared" si="9"/>
        <v>0.00441535767998612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0.0338653576799861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94.0506666666667</v>
      </c>
      <c r="AU30" s="1">
        <f t="shared" si="17"/>
        <v>290219.619165137</v>
      </c>
    </row>
    <row r="31" s="1" customFormat="1" spans="1:47">
      <c r="A31" s="13"/>
      <c r="B31" s="13"/>
      <c r="C31" s="16">
        <v>4</v>
      </c>
      <c r="D31" s="19">
        <v>16.579322392</v>
      </c>
      <c r="E31" s="20">
        <f t="shared" si="18"/>
        <v>15.6615641180645</v>
      </c>
      <c r="F31" s="16" t="s">
        <v>73</v>
      </c>
      <c r="G31" s="13">
        <v>5</v>
      </c>
      <c r="H31" s="18">
        <f t="shared" si="0"/>
        <v>16.579322392</v>
      </c>
      <c r="I31" s="18">
        <f t="shared" si="1"/>
        <v>289.729322392</v>
      </c>
      <c r="J31" s="18">
        <f t="shared" si="2"/>
        <v>0.133993453758452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3.04881631235533</v>
      </c>
      <c r="O31" s="18">
        <f t="shared" si="19"/>
        <v>1.15557568310642</v>
      </c>
      <c r="P31" s="18">
        <f t="shared" si="5"/>
        <v>0.154839576858712</v>
      </c>
      <c r="Q31" s="24">
        <f t="shared" si="6"/>
        <v>0.0211614088373573</v>
      </c>
      <c r="R31" s="18">
        <f t="shared" si="7"/>
        <v>0.135998594444444</v>
      </c>
      <c r="S31" s="25">
        <f t="shared" si="8"/>
        <v>0.155600202515341</v>
      </c>
      <c r="T31" s="3">
        <v>0.01</v>
      </c>
      <c r="U31" s="26">
        <f t="shared" si="9"/>
        <v>0.00155600202515341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0.0310060020251534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94.0506666666667</v>
      </c>
      <c r="AU31" s="1">
        <f t="shared" si="17"/>
        <v>265715.489693218</v>
      </c>
    </row>
    <row r="32" s="1" customFormat="1" spans="1:47">
      <c r="A32" s="13"/>
      <c r="B32" s="13"/>
      <c r="C32" s="16">
        <v>5</v>
      </c>
      <c r="D32" s="19">
        <v>20.6868174083871</v>
      </c>
      <c r="E32" s="20">
        <f t="shared" si="18"/>
        <v>16.579322392</v>
      </c>
      <c r="F32" s="16" t="s">
        <v>75</v>
      </c>
      <c r="G32" s="13">
        <v>6</v>
      </c>
      <c r="H32" s="18">
        <f t="shared" si="0"/>
        <v>20.6868174083871</v>
      </c>
      <c r="I32" s="18">
        <f t="shared" si="1"/>
        <v>293.836817408387</v>
      </c>
      <c r="J32" s="18">
        <f t="shared" si="2"/>
        <v>0.214341500429555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1.99584777291438</v>
      </c>
      <c r="P32" s="18">
        <f t="shared" si="5"/>
        <v>0.427793006275453</v>
      </c>
      <c r="Q32" s="24">
        <f t="shared" si="6"/>
        <v>0.0584650441909786</v>
      </c>
      <c r="R32" s="18">
        <f t="shared" si="7"/>
        <v>0.135998594444444</v>
      </c>
      <c r="S32" s="25">
        <f t="shared" si="8"/>
        <v>0.429894473761356</v>
      </c>
      <c r="T32" s="3">
        <v>0.01</v>
      </c>
      <c r="U32" s="26">
        <f t="shared" si="9"/>
        <v>0.00429894473761356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0.0337489447376136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94.0506666666667</v>
      </c>
      <c r="AU32" s="1">
        <f t="shared" si="17"/>
        <v>289221.982579677</v>
      </c>
    </row>
    <row r="33" s="1" customFormat="1" spans="1:47">
      <c r="A33" s="13"/>
      <c r="B33" s="13"/>
      <c r="C33" s="16">
        <v>6</v>
      </c>
      <c r="D33" s="19">
        <v>21.670365298</v>
      </c>
      <c r="E33" s="20">
        <f t="shared" si="18"/>
        <v>20.6868174083871</v>
      </c>
      <c r="F33" s="16" t="s">
        <v>73</v>
      </c>
      <c r="G33" s="13">
        <v>7</v>
      </c>
      <c r="H33" s="18">
        <f t="shared" si="0"/>
        <v>21.670365298</v>
      </c>
      <c r="I33" s="18">
        <f t="shared" si="1"/>
        <v>294.820365298</v>
      </c>
      <c r="J33" s="18">
        <f t="shared" si="2"/>
        <v>0.239395668065565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2.56316643330559</v>
      </c>
      <c r="P33" s="18">
        <f t="shared" si="5"/>
        <v>0.613610940664423</v>
      </c>
      <c r="Q33" s="24">
        <f t="shared" si="6"/>
        <v>0.0838601618908045</v>
      </c>
      <c r="R33" s="18">
        <f t="shared" si="7"/>
        <v>0.135998594444444</v>
      </c>
      <c r="S33" s="25">
        <f t="shared" si="8"/>
        <v>0.616625210233782</v>
      </c>
      <c r="T33" s="3">
        <v>0.01</v>
      </c>
      <c r="U33" s="26">
        <f t="shared" si="9"/>
        <v>0.00616625210233782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0.0356162521023378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94.0506666666667</v>
      </c>
      <c r="AU33" s="1">
        <f t="shared" si="17"/>
        <v>305224.448502982</v>
      </c>
    </row>
    <row r="34" s="1" customFormat="1" spans="1:47">
      <c r="A34" s="13"/>
      <c r="B34" s="13"/>
      <c r="C34" s="16">
        <v>7</v>
      </c>
      <c r="D34" s="19">
        <v>20.1197717764516</v>
      </c>
      <c r="E34" s="20">
        <f t="shared" si="18"/>
        <v>21.670365298</v>
      </c>
      <c r="F34" s="16" t="s">
        <v>73</v>
      </c>
      <c r="G34" s="13">
        <v>8</v>
      </c>
      <c r="H34" s="18">
        <f t="shared" si="0"/>
        <v>20.1197717764516</v>
      </c>
      <c r="I34" s="18">
        <f t="shared" si="1"/>
        <v>293.269771776452</v>
      </c>
      <c r="J34" s="18">
        <f t="shared" si="2"/>
        <v>0.201039161536803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2.94466715930783</v>
      </c>
      <c r="P34" s="18">
        <f t="shared" si="5"/>
        <v>0.591993416712206</v>
      </c>
      <c r="Q34" s="24">
        <f t="shared" si="6"/>
        <v>0.0809057669506682</v>
      </c>
      <c r="R34" s="18">
        <f t="shared" si="7"/>
        <v>0.135998594444444</v>
      </c>
      <c r="S34" s="25">
        <f t="shared" si="8"/>
        <v>0.594901493512996</v>
      </c>
      <c r="T34" s="3">
        <v>0.01</v>
      </c>
      <c r="U34" s="26">
        <f t="shared" si="9"/>
        <v>0.00594901493512996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0.03539901493513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94.0506666666667</v>
      </c>
      <c r="AU34" s="1">
        <f t="shared" si="17"/>
        <v>303362.767651082</v>
      </c>
    </row>
    <row r="35" s="1" customFormat="1" spans="1:47">
      <c r="A35" s="13"/>
      <c r="B35" s="13"/>
      <c r="C35" s="16">
        <v>8</v>
      </c>
      <c r="D35" s="19">
        <v>19.8235724145161</v>
      </c>
      <c r="E35" s="20">
        <f t="shared" si="18"/>
        <v>20.1197717764516</v>
      </c>
      <c r="F35" s="16" t="s">
        <v>73</v>
      </c>
      <c r="G35" s="13">
        <v>9</v>
      </c>
      <c r="H35" s="18">
        <f t="shared" si="0"/>
        <v>19.8235724145161</v>
      </c>
      <c r="I35" s="18">
        <f t="shared" si="1"/>
        <v>292.973572414516</v>
      </c>
      <c r="J35" s="18">
        <f t="shared" si="2"/>
        <v>0.194403009197709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3.34778540926229</v>
      </c>
      <c r="P35" s="18">
        <f t="shared" si="5"/>
        <v>0.650819557708774</v>
      </c>
      <c r="Q35" s="24">
        <f t="shared" si="6"/>
        <v>0.0889453395535324</v>
      </c>
      <c r="R35" s="18">
        <f t="shared" si="7"/>
        <v>0.135998594444444</v>
      </c>
      <c r="S35" s="25">
        <f t="shared" si="8"/>
        <v>0.654016608898606</v>
      </c>
      <c r="T35" s="3">
        <v>0.01</v>
      </c>
      <c r="U35" s="26">
        <f t="shared" si="9"/>
        <v>0.00654016608898606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0.0359901660889861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94.0506666666667</v>
      </c>
      <c r="AU35" s="1">
        <f t="shared" si="17"/>
        <v>308428.819643279</v>
      </c>
    </row>
    <row r="36" s="1" customFormat="1" spans="1:47">
      <c r="A36" s="13"/>
      <c r="B36" s="13"/>
      <c r="C36" s="16">
        <v>9</v>
      </c>
      <c r="D36" s="19">
        <v>19.6979978113333</v>
      </c>
      <c r="E36" s="20">
        <f t="shared" si="18"/>
        <v>19.8235724145161</v>
      </c>
      <c r="F36" s="16" t="s">
        <v>73</v>
      </c>
      <c r="G36" s="13">
        <v>10</v>
      </c>
      <c r="H36" s="18">
        <f t="shared" si="0"/>
        <v>19.6979978113333</v>
      </c>
      <c r="I36" s="18">
        <f t="shared" si="1"/>
        <v>292.847997811333</v>
      </c>
      <c r="J36" s="18">
        <f t="shared" si="2"/>
        <v>0.191652209581135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3.69207751822019</v>
      </c>
      <c r="P36" s="18">
        <f t="shared" si="5"/>
        <v>0.707594814311732</v>
      </c>
      <c r="Q36" s="24">
        <f t="shared" si="6"/>
        <v>0.0967046246226034</v>
      </c>
      <c r="R36" s="18">
        <f t="shared" si="7"/>
        <v>0.135998594444444</v>
      </c>
      <c r="S36" s="25">
        <f t="shared" si="8"/>
        <v>0.711070765235793</v>
      </c>
      <c r="T36" s="3">
        <v>0.01</v>
      </c>
      <c r="U36" s="26">
        <f t="shared" si="9"/>
        <v>0.00711070765235793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0.0365607076523579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94.0506666666667</v>
      </c>
      <c r="AU36" s="1">
        <f t="shared" si="17"/>
        <v>313318.251398418</v>
      </c>
    </row>
    <row r="37" s="1" customFormat="1" spans="1:47">
      <c r="A37" s="13"/>
      <c r="B37" s="13"/>
      <c r="C37" s="16">
        <v>10</v>
      </c>
      <c r="D37" s="19">
        <v>16.0974892987097</v>
      </c>
      <c r="E37" s="20">
        <f t="shared" si="18"/>
        <v>19.6979978113333</v>
      </c>
      <c r="F37" s="16" t="s">
        <v>73</v>
      </c>
      <c r="G37" s="13">
        <v>11</v>
      </c>
      <c r="H37" s="18">
        <f t="shared" si="0"/>
        <v>16.0974892987097</v>
      </c>
      <c r="I37" s="18">
        <f t="shared" si="1"/>
        <v>289.24748929871</v>
      </c>
      <c r="J37" s="18">
        <f t="shared" si="2"/>
        <v>0.126698303495321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2.83525856871303</v>
      </c>
      <c r="O37" s="18">
        <f t="shared" si="19"/>
        <v>1.14433580186209</v>
      </c>
      <c r="P37" s="18">
        <f t="shared" si="5"/>
        <v>0.144985404724884</v>
      </c>
      <c r="Q37" s="24">
        <f t="shared" si="6"/>
        <v>0.0198146719790675</v>
      </c>
      <c r="R37" s="18">
        <f t="shared" si="7"/>
        <v>0.135998594444444</v>
      </c>
      <c r="S37" s="25">
        <f t="shared" si="8"/>
        <v>0.145697623273319</v>
      </c>
      <c r="T37" s="3">
        <v>0.01</v>
      </c>
      <c r="U37" s="26">
        <f t="shared" si="9"/>
        <v>0.00145697623273319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0.0309069762327332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94.0506666666667</v>
      </c>
      <c r="AU37" s="1">
        <f t="shared" si="17"/>
        <v>264866.857647595</v>
      </c>
    </row>
    <row r="38" s="1" customFormat="1" spans="1:48">
      <c r="A38" s="13"/>
      <c r="B38" s="13"/>
      <c r="C38" s="16">
        <v>11</v>
      </c>
      <c r="D38" s="19">
        <v>13.2669807716667</v>
      </c>
      <c r="E38" s="20">
        <f t="shared" si="18"/>
        <v>16.0974892987097</v>
      </c>
      <c r="F38" s="16" t="s">
        <v>75</v>
      </c>
      <c r="G38" s="13">
        <v>12</v>
      </c>
      <c r="H38" s="18">
        <f t="shared" si="0"/>
        <v>13.2669807716667</v>
      </c>
      <c r="I38" s="18">
        <f t="shared" si="1"/>
        <v>286.416980771667</v>
      </c>
      <c r="J38" s="18">
        <f t="shared" si="2"/>
        <v>0.0908436639333034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1.99446206380387</v>
      </c>
      <c r="P38" s="18">
        <f t="shared" si="5"/>
        <v>0.181184241451922</v>
      </c>
      <c r="Q38" s="24">
        <f t="shared" si="6"/>
        <v>0.0247618463317626</v>
      </c>
      <c r="R38" s="18">
        <f t="shared" si="7"/>
        <v>0.135998594444444</v>
      </c>
      <c r="S38" s="25">
        <f t="shared" si="8"/>
        <v>0.182074281230001</v>
      </c>
      <c r="T38" s="3">
        <v>0.01</v>
      </c>
      <c r="U38" s="26">
        <f t="shared" si="9"/>
        <v>0.00182074281230001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0.0237207428123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94.0506666666667</v>
      </c>
      <c r="AU38" s="1">
        <f t="shared" si="17"/>
        <v>203282.215718877</v>
      </c>
      <c r="AV38" s="1">
        <f>SUM(AU27:AU38)</f>
        <v>3199952.25308347</v>
      </c>
    </row>
    <row r="39" s="1" customFormat="1" spans="1:46">
      <c r="A39" s="13"/>
      <c r="B39" s="13"/>
      <c r="C39" s="16">
        <v>12</v>
      </c>
      <c r="D39" s="19">
        <v>8.88010268574193</v>
      </c>
      <c r="E39" s="20">
        <f t="shared" si="18"/>
        <v>13.2669807716667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8</v>
      </c>
      <c r="E42" s="16"/>
      <c r="F42" s="16"/>
      <c r="G42" s="13">
        <v>1</v>
      </c>
      <c r="H42" s="18">
        <f t="shared" ref="H42:H53" si="21">E43</f>
        <v>8</v>
      </c>
      <c r="I42" s="18">
        <f t="shared" ref="I42:I53" si="22">H42+273.15</f>
        <v>281.15</v>
      </c>
      <c r="J42" s="18">
        <f t="shared" ref="J42:J53" si="23">EXP(($C$16*(I42-$C$14))/($C$17*I42*$C$14))</f>
        <v>0.0480520561620816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0.00370438306376004</v>
      </c>
      <c r="Q42" s="24">
        <f t="shared" ref="Q42:Q53" si="27">P42*$B$44</f>
        <v>0.000574179374882806</v>
      </c>
      <c r="R42" s="18">
        <f t="shared" ref="R42:R53" si="28">L42*$B$44</f>
        <v>0.0119491114583333</v>
      </c>
      <c r="S42" s="25">
        <f t="shared" ref="S42:S53" si="29">Q42/R42</f>
        <v>0.0480520561620816</v>
      </c>
      <c r="T42" s="3">
        <v>0.01</v>
      </c>
      <c r="U42" s="26">
        <f t="shared" ref="U42:U53" si="30">S42*T42</f>
        <v>0.000480520561620816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0.0275805205616208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146.066212328768</v>
      </c>
      <c r="AU42" s="1">
        <f t="shared" ref="AU42:AU53" si="37">AT42*10000*AS42*0.67*AR42*AQ42</f>
        <v>32252.4448567654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8.17643401467742</v>
      </c>
      <c r="E43" s="20">
        <f t="shared" ref="E43:E54" si="38">D42</f>
        <v>8</v>
      </c>
      <c r="F43" s="16" t="s">
        <v>73</v>
      </c>
      <c r="G43" s="13">
        <v>2</v>
      </c>
      <c r="H43" s="18">
        <f t="shared" si="21"/>
        <v>8.17643401467742</v>
      </c>
      <c r="I43" s="18">
        <f t="shared" si="22"/>
        <v>281.326434014677</v>
      </c>
      <c r="J43" s="18">
        <f t="shared" si="23"/>
        <v>0.0491071383459462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0.150477700269573</v>
      </c>
      <c r="P43" s="18">
        <f t="shared" si="26"/>
        <v>0.00738952924511776</v>
      </c>
      <c r="Q43" s="24">
        <f t="shared" si="27"/>
        <v>0.00114537703299325</v>
      </c>
      <c r="R43" s="18">
        <f t="shared" si="28"/>
        <v>0.0119491114583333</v>
      </c>
      <c r="S43" s="25">
        <f t="shared" si="29"/>
        <v>0.0958545777221339</v>
      </c>
      <c r="T43" s="3">
        <v>0.01</v>
      </c>
      <c r="U43" s="26">
        <f t="shared" si="30"/>
        <v>0.000958545777221339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0.0157585457772213</v>
      </c>
      <c r="AR43" s="29">
        <f t="shared" si="34"/>
        <v>7.70910416666667</v>
      </c>
      <c r="AS43" s="1">
        <f t="shared" si="35"/>
        <v>0.155</v>
      </c>
      <c r="AT43" s="2">
        <f t="shared" si="36"/>
        <v>146.066212328768</v>
      </c>
      <c r="AU43" s="1">
        <f t="shared" si="37"/>
        <v>18427.9200810261</v>
      </c>
    </row>
    <row r="44" s="1" customFormat="1" spans="1:47">
      <c r="A44" s="13" t="s">
        <v>38</v>
      </c>
      <c r="B44" s="13">
        <f>I5</f>
        <v>0.155</v>
      </c>
      <c r="C44" s="16">
        <v>2</v>
      </c>
      <c r="D44" s="19">
        <v>10.6444999188214</v>
      </c>
      <c r="E44" s="20">
        <f t="shared" si="38"/>
        <v>8.17643401467742</v>
      </c>
      <c r="F44" s="16" t="s">
        <v>73</v>
      </c>
      <c r="G44" s="13">
        <v>3</v>
      </c>
      <c r="H44" s="18">
        <f t="shared" si="21"/>
        <v>10.6444999188214</v>
      </c>
      <c r="I44" s="18">
        <f t="shared" si="22"/>
        <v>283.794499918821</v>
      </c>
      <c r="J44" s="18">
        <f t="shared" si="23"/>
        <v>0.0663536334329005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0.220179212691122</v>
      </c>
      <c r="P44" s="18">
        <f t="shared" si="26"/>
        <v>0.0146096907684514</v>
      </c>
      <c r="Q44" s="24">
        <f t="shared" si="27"/>
        <v>0.00226450206910996</v>
      </c>
      <c r="R44" s="18">
        <f t="shared" si="28"/>
        <v>0.0119491114583333</v>
      </c>
      <c r="S44" s="25">
        <f t="shared" si="29"/>
        <v>0.189512172265386</v>
      </c>
      <c r="T44" s="3">
        <v>0.01</v>
      </c>
      <c r="U44" s="26">
        <f t="shared" si="30"/>
        <v>0.00189512172265386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0.0166951217226539</v>
      </c>
      <c r="AR44" s="29">
        <f t="shared" si="34"/>
        <v>7.70910416666667</v>
      </c>
      <c r="AS44" s="1">
        <f t="shared" si="35"/>
        <v>0.155</v>
      </c>
      <c r="AT44" s="2">
        <f t="shared" si="36"/>
        <v>146.066212328768</v>
      </c>
      <c r="AU44" s="1">
        <f t="shared" si="37"/>
        <v>19523.1446605167</v>
      </c>
    </row>
    <row r="45" s="1" customFormat="1" spans="1:47">
      <c r="A45" s="13"/>
      <c r="B45" s="13"/>
      <c r="C45" s="16">
        <v>3</v>
      </c>
      <c r="D45" s="19">
        <v>15.6615641180645</v>
      </c>
      <c r="E45" s="20">
        <f t="shared" si="38"/>
        <v>10.6444999188214</v>
      </c>
      <c r="F45" s="16" t="s">
        <v>73</v>
      </c>
      <c r="G45" s="13">
        <v>4</v>
      </c>
      <c r="H45" s="18">
        <f t="shared" si="21"/>
        <v>15.6615641180645</v>
      </c>
      <c r="I45" s="18">
        <f t="shared" si="22"/>
        <v>288.811564118064</v>
      </c>
      <c r="J45" s="18">
        <f t="shared" si="23"/>
        <v>0.120421652939026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0.282660563589337</v>
      </c>
      <c r="P45" s="18">
        <f t="shared" si="26"/>
        <v>0.0340384522881047</v>
      </c>
      <c r="Q45" s="24">
        <f t="shared" si="27"/>
        <v>0.00527596010465623</v>
      </c>
      <c r="R45" s="18">
        <f t="shared" si="28"/>
        <v>0.0119491114583333</v>
      </c>
      <c r="S45" s="25">
        <f t="shared" si="29"/>
        <v>0.441535767998612</v>
      </c>
      <c r="T45" s="3">
        <v>0.01</v>
      </c>
      <c r="U45" s="26">
        <f t="shared" si="30"/>
        <v>0.00441535767998612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0.0315153576799861</v>
      </c>
      <c r="AR45" s="29">
        <f t="shared" si="34"/>
        <v>7.70910416666667</v>
      </c>
      <c r="AS45" s="1">
        <f t="shared" si="35"/>
        <v>0.155</v>
      </c>
      <c r="AT45" s="2">
        <f t="shared" si="36"/>
        <v>146.066212328768</v>
      </c>
      <c r="AU45" s="1">
        <f t="shared" si="37"/>
        <v>36853.8125828346</v>
      </c>
    </row>
    <row r="46" s="1" customFormat="1" spans="1:47">
      <c r="A46" s="13"/>
      <c r="B46" s="13"/>
      <c r="C46" s="16">
        <v>4</v>
      </c>
      <c r="D46" s="19">
        <v>16.579322392</v>
      </c>
      <c r="E46" s="20">
        <f t="shared" si="38"/>
        <v>15.6615641180645</v>
      </c>
      <c r="F46" s="16" t="s">
        <v>73</v>
      </c>
      <c r="G46" s="13">
        <v>5</v>
      </c>
      <c r="H46" s="18">
        <f t="shared" si="21"/>
        <v>16.579322392</v>
      </c>
      <c r="I46" s="18">
        <f t="shared" si="22"/>
        <v>289.729322392</v>
      </c>
      <c r="J46" s="18">
        <f t="shared" si="23"/>
        <v>0.133993453758452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0.236191005736171</v>
      </c>
      <c r="O46" s="18">
        <f t="shared" si="39"/>
        <v>0.0895221472317283</v>
      </c>
      <c r="P46" s="18">
        <f t="shared" si="26"/>
        <v>0.0119953816954519</v>
      </c>
      <c r="Q46" s="24">
        <f t="shared" si="27"/>
        <v>0.00185928416279505</v>
      </c>
      <c r="R46" s="18">
        <f t="shared" si="28"/>
        <v>0.0119491114583333</v>
      </c>
      <c r="S46" s="25">
        <f t="shared" si="29"/>
        <v>0.155600202515341</v>
      </c>
      <c r="T46" s="3">
        <v>0.01</v>
      </c>
      <c r="U46" s="26">
        <f t="shared" si="30"/>
        <v>0.00155600202515341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0.0286560020251534</v>
      </c>
      <c r="AR46" s="29">
        <f t="shared" si="34"/>
        <v>7.70910416666667</v>
      </c>
      <c r="AS46" s="1">
        <f t="shared" si="35"/>
        <v>0.155</v>
      </c>
      <c r="AT46" s="2">
        <f t="shared" si="36"/>
        <v>146.066212328768</v>
      </c>
      <c r="AU46" s="1">
        <f t="shared" si="37"/>
        <v>33510.104461832</v>
      </c>
    </row>
    <row r="47" s="1" customFormat="1" spans="1:47">
      <c r="A47" s="13"/>
      <c r="B47" s="13"/>
      <c r="C47" s="16">
        <v>5</v>
      </c>
      <c r="D47" s="19">
        <v>20.6868174083871</v>
      </c>
      <c r="E47" s="20">
        <f t="shared" si="38"/>
        <v>16.579322392</v>
      </c>
      <c r="F47" s="16" t="s">
        <v>75</v>
      </c>
      <c r="G47" s="13">
        <v>6</v>
      </c>
      <c r="H47" s="18">
        <f t="shared" si="21"/>
        <v>20.6868174083871</v>
      </c>
      <c r="I47" s="18">
        <f t="shared" si="22"/>
        <v>293.836817408387</v>
      </c>
      <c r="J47" s="18">
        <f t="shared" si="23"/>
        <v>0.214341500429555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0.154617807202943</v>
      </c>
      <c r="P47" s="18">
        <f t="shared" si="26"/>
        <v>0.0331410127890065</v>
      </c>
      <c r="Q47" s="24">
        <f t="shared" si="27"/>
        <v>0.005136856982296</v>
      </c>
      <c r="R47" s="18">
        <f t="shared" si="28"/>
        <v>0.0119491114583333</v>
      </c>
      <c r="S47" s="25">
        <f t="shared" si="29"/>
        <v>0.429894473761356</v>
      </c>
      <c r="T47" s="3">
        <v>0.01</v>
      </c>
      <c r="U47" s="26">
        <f t="shared" si="30"/>
        <v>0.00429894473761356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0.0313989447376136</v>
      </c>
      <c r="AR47" s="29">
        <f t="shared" si="34"/>
        <v>7.70910416666667</v>
      </c>
      <c r="AS47" s="1">
        <f t="shared" si="35"/>
        <v>0.155</v>
      </c>
      <c r="AT47" s="2">
        <f t="shared" si="36"/>
        <v>146.066212328768</v>
      </c>
      <c r="AU47" s="1">
        <f t="shared" si="37"/>
        <v>36717.6801992527</v>
      </c>
    </row>
    <row r="48" s="1" customFormat="1" spans="1:47">
      <c r="A48" s="13"/>
      <c r="B48" s="13"/>
      <c r="C48" s="16">
        <v>6</v>
      </c>
      <c r="D48" s="19">
        <v>21.670365298</v>
      </c>
      <c r="E48" s="20">
        <f t="shared" si="38"/>
        <v>20.6868174083871</v>
      </c>
      <c r="F48" s="16" t="s">
        <v>73</v>
      </c>
      <c r="G48" s="13">
        <v>7</v>
      </c>
      <c r="H48" s="18">
        <f t="shared" si="21"/>
        <v>21.670365298</v>
      </c>
      <c r="I48" s="18">
        <f t="shared" si="22"/>
        <v>294.820365298</v>
      </c>
      <c r="J48" s="18">
        <f t="shared" si="23"/>
        <v>0.239395668065565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0.198567836080603</v>
      </c>
      <c r="P48" s="18">
        <f t="shared" si="26"/>
        <v>0.0475362797748496</v>
      </c>
      <c r="Q48" s="24">
        <f t="shared" si="27"/>
        <v>0.00736812336510169</v>
      </c>
      <c r="R48" s="18">
        <f t="shared" si="28"/>
        <v>0.0119491114583333</v>
      </c>
      <c r="S48" s="25">
        <f t="shared" si="29"/>
        <v>0.616625210233782</v>
      </c>
      <c r="T48" s="3">
        <v>0.01</v>
      </c>
      <c r="U48" s="26">
        <f t="shared" si="30"/>
        <v>0.00616625210233782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0.0332662521023378</v>
      </c>
      <c r="AR48" s="29">
        <f t="shared" si="34"/>
        <v>7.70910416666667</v>
      </c>
      <c r="AS48" s="1">
        <f t="shared" si="35"/>
        <v>0.155</v>
      </c>
      <c r="AT48" s="2">
        <f t="shared" si="36"/>
        <v>146.066212328768</v>
      </c>
      <c r="AU48" s="1">
        <f t="shared" si="37"/>
        <v>38901.2948151133</v>
      </c>
    </row>
    <row r="49" s="1" customFormat="1" spans="1:47">
      <c r="A49" s="13"/>
      <c r="B49" s="13"/>
      <c r="C49" s="16">
        <v>7</v>
      </c>
      <c r="D49" s="19">
        <v>20.1197717764516</v>
      </c>
      <c r="E49" s="20">
        <f t="shared" si="38"/>
        <v>21.670365298</v>
      </c>
      <c r="F49" s="16" t="s">
        <v>73</v>
      </c>
      <c r="G49" s="13">
        <v>8</v>
      </c>
      <c r="H49" s="18">
        <f t="shared" si="21"/>
        <v>20.1197717764516</v>
      </c>
      <c r="I49" s="18">
        <f t="shared" si="22"/>
        <v>293.269771776452</v>
      </c>
      <c r="J49" s="18">
        <f t="shared" si="23"/>
        <v>0.201039161536803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0.22812259797242</v>
      </c>
      <c r="P49" s="18">
        <f t="shared" si="26"/>
        <v>0.0458615758239726</v>
      </c>
      <c r="Q49" s="24">
        <f t="shared" si="27"/>
        <v>0.00710854425271575</v>
      </c>
      <c r="R49" s="18">
        <f t="shared" si="28"/>
        <v>0.0119491114583333</v>
      </c>
      <c r="S49" s="25">
        <f t="shared" si="29"/>
        <v>0.594901493512996</v>
      </c>
      <c r="T49" s="3">
        <v>0.01</v>
      </c>
      <c r="U49" s="26">
        <f t="shared" si="30"/>
        <v>0.00594901493512996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0.03304901493513</v>
      </c>
      <c r="AR49" s="29">
        <f t="shared" si="34"/>
        <v>7.70910416666667</v>
      </c>
      <c r="AS49" s="1">
        <f t="shared" si="35"/>
        <v>0.155</v>
      </c>
      <c r="AT49" s="2">
        <f t="shared" si="36"/>
        <v>146.066212328768</v>
      </c>
      <c r="AU49" s="1">
        <f t="shared" si="37"/>
        <v>38647.2593722159</v>
      </c>
    </row>
    <row r="50" s="1" customFormat="1" spans="1:47">
      <c r="A50" s="13"/>
      <c r="B50" s="13"/>
      <c r="C50" s="16">
        <v>8</v>
      </c>
      <c r="D50" s="19">
        <v>19.8235724145161</v>
      </c>
      <c r="E50" s="20">
        <f t="shared" si="38"/>
        <v>20.1197717764516</v>
      </c>
      <c r="F50" s="16" t="s">
        <v>73</v>
      </c>
      <c r="G50" s="13">
        <v>9</v>
      </c>
      <c r="H50" s="18">
        <f t="shared" si="21"/>
        <v>19.8235724145161</v>
      </c>
      <c r="I50" s="18">
        <f t="shared" si="22"/>
        <v>292.973572414516</v>
      </c>
      <c r="J50" s="18">
        <f t="shared" si="23"/>
        <v>0.194403009197709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0.259352063815114</v>
      </c>
      <c r="P50" s="18">
        <f t="shared" si="26"/>
        <v>0.0504188216472945</v>
      </c>
      <c r="Q50" s="24">
        <f t="shared" si="27"/>
        <v>0.00781491735533065</v>
      </c>
      <c r="R50" s="18">
        <f t="shared" si="28"/>
        <v>0.0119491114583333</v>
      </c>
      <c r="S50" s="25">
        <f t="shared" si="29"/>
        <v>0.654016608898606</v>
      </c>
      <c r="T50" s="3">
        <v>0.01</v>
      </c>
      <c r="U50" s="26">
        <f t="shared" si="30"/>
        <v>0.00654016608898606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0.0336401660889861</v>
      </c>
      <c r="AR50" s="29">
        <f t="shared" si="34"/>
        <v>7.70910416666667</v>
      </c>
      <c r="AS50" s="1">
        <f t="shared" si="35"/>
        <v>0.155</v>
      </c>
      <c r="AT50" s="2">
        <f t="shared" si="36"/>
        <v>146.066212328768</v>
      </c>
      <c r="AU50" s="1">
        <f t="shared" si="37"/>
        <v>39338.5469042681</v>
      </c>
    </row>
    <row r="51" s="1" customFormat="1" spans="1:47">
      <c r="A51" s="13"/>
      <c r="B51" s="13"/>
      <c r="C51" s="16">
        <v>9</v>
      </c>
      <c r="D51" s="19">
        <v>19.6979978113333</v>
      </c>
      <c r="E51" s="20">
        <f t="shared" si="38"/>
        <v>19.8235724145161</v>
      </c>
      <c r="F51" s="16" t="s">
        <v>73</v>
      </c>
      <c r="G51" s="13">
        <v>10</v>
      </c>
      <c r="H51" s="18">
        <f t="shared" si="21"/>
        <v>19.6979978113333</v>
      </c>
      <c r="I51" s="18">
        <f t="shared" si="22"/>
        <v>292.847997811333</v>
      </c>
      <c r="J51" s="18">
        <f t="shared" si="23"/>
        <v>0.191652209581135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0.286024283834487</v>
      </c>
      <c r="P51" s="18">
        <f t="shared" si="26"/>
        <v>0.0548171859907411</v>
      </c>
      <c r="Q51" s="24">
        <f t="shared" si="27"/>
        <v>0.00849666382856486</v>
      </c>
      <c r="R51" s="18">
        <f t="shared" si="28"/>
        <v>0.0119491114583333</v>
      </c>
      <c r="S51" s="25">
        <f t="shared" si="29"/>
        <v>0.711070765235793</v>
      </c>
      <c r="T51" s="3">
        <v>0.01</v>
      </c>
      <c r="U51" s="26">
        <f t="shared" si="30"/>
        <v>0.00711070765235793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0.0342107076523579</v>
      </c>
      <c r="AR51" s="29">
        <f t="shared" si="34"/>
        <v>7.70910416666667</v>
      </c>
      <c r="AS51" s="1">
        <f t="shared" si="35"/>
        <v>0.155</v>
      </c>
      <c r="AT51" s="2">
        <f t="shared" si="36"/>
        <v>146.066212328768</v>
      </c>
      <c r="AU51" s="1">
        <f t="shared" si="37"/>
        <v>40005.7337425307</v>
      </c>
    </row>
    <row r="52" s="1" customFormat="1" spans="1:47">
      <c r="A52" s="13"/>
      <c r="B52" s="13"/>
      <c r="C52" s="16">
        <v>10</v>
      </c>
      <c r="D52" s="19">
        <v>16.0974892987097</v>
      </c>
      <c r="E52" s="20">
        <f t="shared" si="38"/>
        <v>19.6979978113333</v>
      </c>
      <c r="F52" s="16" t="s">
        <v>73</v>
      </c>
      <c r="G52" s="13">
        <v>11</v>
      </c>
      <c r="H52" s="18">
        <f t="shared" si="21"/>
        <v>16.0974892987097</v>
      </c>
      <c r="I52" s="18">
        <f t="shared" si="22"/>
        <v>289.24748929871</v>
      </c>
      <c r="J52" s="18">
        <f t="shared" si="23"/>
        <v>0.126698303495321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0.219646742951558</v>
      </c>
      <c r="O52" s="18">
        <f t="shared" si="39"/>
        <v>0.088651396558854</v>
      </c>
      <c r="P52" s="18">
        <f t="shared" si="26"/>
        <v>0.0112319815464977</v>
      </c>
      <c r="Q52" s="24">
        <f t="shared" si="27"/>
        <v>0.00174095713970715</v>
      </c>
      <c r="R52" s="18">
        <f t="shared" si="28"/>
        <v>0.0119491114583333</v>
      </c>
      <c r="S52" s="25">
        <f t="shared" si="29"/>
        <v>0.145697623273319</v>
      </c>
      <c r="T52" s="3">
        <v>0.01</v>
      </c>
      <c r="U52" s="26">
        <f t="shared" si="30"/>
        <v>0.00145697623273319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0.0285569762327332</v>
      </c>
      <c r="AR52" s="29">
        <f t="shared" si="34"/>
        <v>7.70910416666667</v>
      </c>
      <c r="AS52" s="1">
        <f t="shared" si="35"/>
        <v>0.155</v>
      </c>
      <c r="AT52" s="2">
        <f t="shared" si="36"/>
        <v>146.066212328768</v>
      </c>
      <c r="AU52" s="1">
        <f t="shared" si="37"/>
        <v>33394.3044753054</v>
      </c>
    </row>
    <row r="53" s="1" customFormat="1" spans="1:48">
      <c r="A53" s="13"/>
      <c r="B53" s="13"/>
      <c r="C53" s="16">
        <v>11</v>
      </c>
      <c r="D53" s="19">
        <v>13.2669807716667</v>
      </c>
      <c r="E53" s="20">
        <f t="shared" si="38"/>
        <v>16.0974892987097</v>
      </c>
      <c r="F53" s="16" t="s">
        <v>75</v>
      </c>
      <c r="G53" s="13">
        <v>12</v>
      </c>
      <c r="H53" s="18">
        <f t="shared" si="21"/>
        <v>13.2669807716667</v>
      </c>
      <c r="I53" s="18">
        <f t="shared" si="22"/>
        <v>286.416980771667</v>
      </c>
      <c r="J53" s="18">
        <f t="shared" si="23"/>
        <v>0.0908436639333034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0.154510456679023</v>
      </c>
      <c r="P53" s="18">
        <f t="shared" si="26"/>
        <v>0.0140362960007304</v>
      </c>
      <c r="Q53" s="24">
        <f t="shared" si="27"/>
        <v>0.00217562588011321</v>
      </c>
      <c r="R53" s="18">
        <f t="shared" si="28"/>
        <v>0.0119491114583333</v>
      </c>
      <c r="S53" s="25">
        <f t="shared" si="29"/>
        <v>0.182074281230001</v>
      </c>
      <c r="T53" s="3">
        <v>0.01</v>
      </c>
      <c r="U53" s="26">
        <f t="shared" si="30"/>
        <v>0.00182074281230001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0.0166207428123</v>
      </c>
      <c r="AR53" s="29">
        <f t="shared" si="34"/>
        <v>7.70910416666667</v>
      </c>
      <c r="AS53" s="1">
        <f t="shared" si="35"/>
        <v>0.155</v>
      </c>
      <c r="AT53" s="2">
        <f t="shared" si="36"/>
        <v>146.066212328768</v>
      </c>
      <c r="AU53" s="1">
        <f t="shared" si="37"/>
        <v>19436.1665449538</v>
      </c>
      <c r="AV53" s="1">
        <f>SUM(AU42:AU53)</f>
        <v>387008.412696615</v>
      </c>
    </row>
    <row r="54" s="1" customFormat="1" spans="1:46">
      <c r="A54" s="13"/>
      <c r="B54" s="13"/>
      <c r="C54" s="16">
        <v>12</v>
      </c>
      <c r="D54" s="19">
        <v>8.88010268574193</v>
      </c>
      <c r="E54" s="20">
        <f t="shared" si="38"/>
        <v>13.2669807716667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8</v>
      </c>
      <c r="E58" s="16"/>
      <c r="F58" s="16"/>
      <c r="G58" s="13">
        <v>1</v>
      </c>
      <c r="H58" s="18">
        <f t="shared" ref="H58:H69" si="40">E59</f>
        <v>8</v>
      </c>
      <c r="I58" s="18">
        <f t="shared" ref="I58:I69" si="41">H58+273.15</f>
        <v>281.15</v>
      </c>
      <c r="J58" s="18">
        <f t="shared" ref="J58:J69" si="42">EXP(($C$16*(I58-$C$14))/($C$17*I58*$C$14))</f>
        <v>0.0480520561620816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0.13275269477814</v>
      </c>
      <c r="Q58" s="24">
        <f t="shared" ref="Q58:Q69" si="46">P58*$B$60</f>
        <v>0.0597387126501632</v>
      </c>
      <c r="R58" s="18">
        <f t="shared" ref="R58:R69" si="47">L58*$B$60</f>
        <v>1.24320825</v>
      </c>
      <c r="S58" s="25">
        <f t="shared" ref="S58:S69" si="48">Q58/R58</f>
        <v>0.0480520561620816</v>
      </c>
      <c r="T58" s="3">
        <v>0.27</v>
      </c>
      <c r="U58" s="26">
        <f t="shared" ref="U58:U69" si="49">S58*T58</f>
        <v>0.012974055163762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0.230311677631874</v>
      </c>
      <c r="AC58" s="29">
        <f t="shared" ref="AC58:AC69" si="51">$B$58/12</f>
        <v>10.2321666666667</v>
      </c>
      <c r="AD58" s="1">
        <f t="shared" ref="AD58:AD69" si="52">$B$60</f>
        <v>0.45</v>
      </c>
      <c r="AE58" s="30">
        <f t="shared" ref="AE58:AE69" si="53">$E$7/12</f>
        <v>458.241175896576</v>
      </c>
      <c r="AF58" s="1">
        <f t="shared" ref="AF58:AF69" si="54">AE58*10000*AC58*AB58</f>
        <v>10798854.1372663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8.17643401467742</v>
      </c>
      <c r="E59" s="20">
        <f t="shared" ref="E59:E70" si="55">D58</f>
        <v>8</v>
      </c>
      <c r="F59" s="16" t="s">
        <v>73</v>
      </c>
      <c r="G59" s="13">
        <v>2</v>
      </c>
      <c r="H59" s="18">
        <f t="shared" si="40"/>
        <v>8.17643401467742</v>
      </c>
      <c r="I59" s="18">
        <f t="shared" si="41"/>
        <v>281.326434014677</v>
      </c>
      <c r="J59" s="18">
        <f t="shared" si="42"/>
        <v>0.0491071383459462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5.39261730522186</v>
      </c>
      <c r="P59" s="18">
        <f t="shared" si="45"/>
        <v>0.264816004054273</v>
      </c>
      <c r="Q59" s="24">
        <f t="shared" si="46"/>
        <v>0.119167201824423</v>
      </c>
      <c r="R59" s="18">
        <f t="shared" si="47"/>
        <v>1.24320825</v>
      </c>
      <c r="S59" s="25">
        <f t="shared" si="48"/>
        <v>0.0958545777221339</v>
      </c>
      <c r="T59" s="3">
        <v>0.27</v>
      </c>
      <c r="U59" s="26">
        <f t="shared" si="49"/>
        <v>0.0258807359849761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0.23420304189947</v>
      </c>
      <c r="AC59" s="29">
        <f t="shared" si="51"/>
        <v>10.2321666666667</v>
      </c>
      <c r="AD59" s="1">
        <f t="shared" si="52"/>
        <v>0.45</v>
      </c>
      <c r="AE59" s="30">
        <f t="shared" si="53"/>
        <v>458.241175896576</v>
      </c>
      <c r="AF59" s="1">
        <f t="shared" si="54"/>
        <v>10981312.4283648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0.45</v>
      </c>
      <c r="C60" s="16">
        <v>2</v>
      </c>
      <c r="D60" s="19">
        <v>10.6444999188214</v>
      </c>
      <c r="E60" s="20">
        <f t="shared" si="55"/>
        <v>8.17643401467742</v>
      </c>
      <c r="F60" s="16" t="s">
        <v>73</v>
      </c>
      <c r="G60" s="13">
        <v>3</v>
      </c>
      <c r="H60" s="18">
        <f t="shared" si="40"/>
        <v>10.6444999188214</v>
      </c>
      <c r="I60" s="18">
        <f t="shared" si="41"/>
        <v>283.794499918821</v>
      </c>
      <c r="J60" s="18">
        <f t="shared" si="42"/>
        <v>0.0663536334329005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7.89048630116758</v>
      </c>
      <c r="P60" s="18">
        <f t="shared" si="45"/>
        <v>0.523562435634997</v>
      </c>
      <c r="Q60" s="24">
        <f t="shared" si="46"/>
        <v>0.235603096035749</v>
      </c>
      <c r="R60" s="18">
        <f t="shared" si="47"/>
        <v>1.24320825</v>
      </c>
      <c r="S60" s="25">
        <f t="shared" si="48"/>
        <v>0.189512172265386</v>
      </c>
      <c r="T60" s="3">
        <v>0.27</v>
      </c>
      <c r="U60" s="26">
        <f t="shared" si="49"/>
        <v>0.0511682865116541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0.241827238383264</v>
      </c>
      <c r="AC60" s="29">
        <f t="shared" si="51"/>
        <v>10.2321666666667</v>
      </c>
      <c r="AD60" s="1">
        <f t="shared" si="52"/>
        <v>0.45</v>
      </c>
      <c r="AE60" s="30">
        <f t="shared" si="53"/>
        <v>458.241175896576</v>
      </c>
      <c r="AF60" s="1">
        <f t="shared" si="54"/>
        <v>11338795.7596006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15.6615641180645</v>
      </c>
      <c r="E61" s="20">
        <f t="shared" si="55"/>
        <v>10.6444999188214</v>
      </c>
      <c r="F61" s="16" t="s">
        <v>73</v>
      </c>
      <c r="G61" s="13">
        <v>4</v>
      </c>
      <c r="H61" s="18">
        <f t="shared" si="40"/>
        <v>15.6615641180645</v>
      </c>
      <c r="I61" s="18">
        <f t="shared" si="41"/>
        <v>288.811564118064</v>
      </c>
      <c r="J61" s="18">
        <f t="shared" si="42"/>
        <v>0.120421652939026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10.1296088655326</v>
      </c>
      <c r="P61" s="18">
        <f t="shared" si="45"/>
        <v>1.21982424321325</v>
      </c>
      <c r="Q61" s="24">
        <f t="shared" si="46"/>
        <v>0.548920909445961</v>
      </c>
      <c r="R61" s="18">
        <f t="shared" si="47"/>
        <v>1.24320825</v>
      </c>
      <c r="S61" s="25">
        <f t="shared" si="48"/>
        <v>0.441535767998612</v>
      </c>
      <c r="T61" s="3">
        <v>0.27</v>
      </c>
      <c r="U61" s="26">
        <f t="shared" si="49"/>
        <v>0.119214657359625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0.311143219193927</v>
      </c>
      <c r="AC61" s="29">
        <f t="shared" si="51"/>
        <v>10.2321666666667</v>
      </c>
      <c r="AD61" s="1">
        <f t="shared" si="52"/>
        <v>0.45</v>
      </c>
      <c r="AE61" s="30">
        <f t="shared" si="53"/>
        <v>458.241175896576</v>
      </c>
      <c r="AF61" s="1">
        <f t="shared" si="54"/>
        <v>14588883.5269796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16.579322392</v>
      </c>
      <c r="E62" s="20">
        <f t="shared" si="55"/>
        <v>15.6615641180645</v>
      </c>
      <c r="F62" s="16" t="s">
        <v>73</v>
      </c>
      <c r="G62" s="13">
        <v>5</v>
      </c>
      <c r="H62" s="18">
        <f t="shared" si="40"/>
        <v>16.579322392</v>
      </c>
      <c r="I62" s="18">
        <f t="shared" si="41"/>
        <v>289.729322392</v>
      </c>
      <c r="J62" s="18">
        <f t="shared" si="42"/>
        <v>0.133993453758452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8.46429539120337</v>
      </c>
      <c r="O62" s="18">
        <f t="shared" si="56"/>
        <v>3.20817423111597</v>
      </c>
      <c r="P62" s="18">
        <f t="shared" si="45"/>
        <v>0.429874345486095</v>
      </c>
      <c r="Q62" s="24">
        <f t="shared" si="46"/>
        <v>0.193443455468743</v>
      </c>
      <c r="R62" s="18">
        <f t="shared" si="47"/>
        <v>1.24320825</v>
      </c>
      <c r="S62" s="25">
        <f t="shared" si="48"/>
        <v>0.155600202515341</v>
      </c>
      <c r="T62" s="3">
        <v>0.27</v>
      </c>
      <c r="U62" s="26">
        <f t="shared" si="49"/>
        <v>0.0420120546791421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0.287866634485761</v>
      </c>
      <c r="AC62" s="29">
        <f t="shared" si="51"/>
        <v>10.2321666666667</v>
      </c>
      <c r="AD62" s="1">
        <f t="shared" si="52"/>
        <v>0.45</v>
      </c>
      <c r="AE62" s="30">
        <f t="shared" si="53"/>
        <v>458.241175896576</v>
      </c>
      <c r="AF62" s="1">
        <f t="shared" si="54"/>
        <v>13497491.0033275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20.6868174083871</v>
      </c>
      <c r="E63" s="20">
        <f t="shared" si="55"/>
        <v>16.579322392</v>
      </c>
      <c r="F63" s="16" t="s">
        <v>75</v>
      </c>
      <c r="G63" s="13">
        <v>6</v>
      </c>
      <c r="H63" s="18">
        <f t="shared" si="40"/>
        <v>20.6868174083871</v>
      </c>
      <c r="I63" s="18">
        <f t="shared" si="41"/>
        <v>293.836817408387</v>
      </c>
      <c r="J63" s="18">
        <f t="shared" si="42"/>
        <v>0.214341500429555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5.54098488562987</v>
      </c>
      <c r="P63" s="18">
        <f t="shared" si="45"/>
        <v>1.18766301424339</v>
      </c>
      <c r="Q63" s="24">
        <f t="shared" si="46"/>
        <v>0.534448356409527</v>
      </c>
      <c r="R63" s="18">
        <f t="shared" si="47"/>
        <v>1.24320825</v>
      </c>
      <c r="S63" s="25">
        <f t="shared" si="48"/>
        <v>0.429894473761357</v>
      </c>
      <c r="T63" s="3">
        <v>0.27</v>
      </c>
      <c r="U63" s="26">
        <f t="shared" si="49"/>
        <v>0.116071507915566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0.310195559636543</v>
      </c>
      <c r="AC63" s="29">
        <f t="shared" si="51"/>
        <v>10.2321666666667</v>
      </c>
      <c r="AD63" s="1">
        <f t="shared" si="52"/>
        <v>0.45</v>
      </c>
      <c r="AE63" s="30">
        <f t="shared" si="53"/>
        <v>458.241175896576</v>
      </c>
      <c r="AF63" s="1">
        <f t="shared" si="54"/>
        <v>14544449.6648446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21.670365298</v>
      </c>
      <c r="E64" s="20">
        <f t="shared" si="55"/>
        <v>20.6868174083871</v>
      </c>
      <c r="F64" s="16" t="s">
        <v>73</v>
      </c>
      <c r="G64" s="13">
        <v>7</v>
      </c>
      <c r="H64" s="18">
        <f t="shared" si="40"/>
        <v>21.670365298</v>
      </c>
      <c r="I64" s="18">
        <f t="shared" si="41"/>
        <v>294.820365298</v>
      </c>
      <c r="J64" s="18">
        <f t="shared" si="42"/>
        <v>0.239395668065565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7.11600687138648</v>
      </c>
      <c r="P64" s="18">
        <f t="shared" si="45"/>
        <v>1.70354121893472</v>
      </c>
      <c r="Q64" s="24">
        <f t="shared" si="46"/>
        <v>0.766593548520623</v>
      </c>
      <c r="R64" s="18">
        <f t="shared" si="47"/>
        <v>1.24320825</v>
      </c>
      <c r="S64" s="25">
        <f t="shared" si="48"/>
        <v>0.616625210233782</v>
      </c>
      <c r="T64" s="3">
        <v>0.27</v>
      </c>
      <c r="U64" s="26">
        <f t="shared" si="49"/>
        <v>0.166488806763121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0.325396375239081</v>
      </c>
      <c r="AC64" s="29">
        <f t="shared" si="51"/>
        <v>10.2321666666667</v>
      </c>
      <c r="AD64" s="1">
        <f t="shared" si="52"/>
        <v>0.45</v>
      </c>
      <c r="AE64" s="30">
        <f t="shared" si="53"/>
        <v>458.241175896576</v>
      </c>
      <c r="AF64" s="1">
        <f t="shared" si="54"/>
        <v>15257185.5197832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20.1197717764516</v>
      </c>
      <c r="E65" s="20">
        <f t="shared" si="55"/>
        <v>21.670365298</v>
      </c>
      <c r="F65" s="16" t="s">
        <v>73</v>
      </c>
      <c r="G65" s="13">
        <v>8</v>
      </c>
      <c r="H65" s="18">
        <f t="shared" si="40"/>
        <v>20.1197717764516</v>
      </c>
      <c r="I65" s="18">
        <f t="shared" si="41"/>
        <v>293.269771776452</v>
      </c>
      <c r="J65" s="18">
        <f t="shared" si="42"/>
        <v>0.201039161536803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8.17515065245176</v>
      </c>
      <c r="P65" s="18">
        <f t="shared" si="45"/>
        <v>1.64352543260595</v>
      </c>
      <c r="Q65" s="24">
        <f t="shared" si="46"/>
        <v>0.739586444672678</v>
      </c>
      <c r="R65" s="18">
        <f t="shared" si="47"/>
        <v>1.24320825</v>
      </c>
      <c r="S65" s="25">
        <f t="shared" si="48"/>
        <v>0.594901493512996</v>
      </c>
      <c r="T65" s="3">
        <v>0.27</v>
      </c>
      <c r="U65" s="26">
        <f t="shared" si="49"/>
        <v>0.160623403248509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0.323627956079425</v>
      </c>
      <c r="AC65" s="29">
        <f t="shared" si="51"/>
        <v>10.2321666666667</v>
      </c>
      <c r="AD65" s="1">
        <f t="shared" si="52"/>
        <v>0.45</v>
      </c>
      <c r="AE65" s="30">
        <f t="shared" si="53"/>
        <v>458.241175896576</v>
      </c>
      <c r="AF65" s="1">
        <f t="shared" si="54"/>
        <v>15174267.8807167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19.8235724145161</v>
      </c>
      <c r="E66" s="20">
        <f t="shared" si="55"/>
        <v>20.1197717764516</v>
      </c>
      <c r="F66" s="16" t="s">
        <v>73</v>
      </c>
      <c r="G66" s="13">
        <v>9</v>
      </c>
      <c r="H66" s="18">
        <f t="shared" si="40"/>
        <v>19.8235724145161</v>
      </c>
      <c r="I66" s="18">
        <f t="shared" si="41"/>
        <v>292.973572414516</v>
      </c>
      <c r="J66" s="18">
        <f t="shared" si="42"/>
        <v>0.194403009197709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9.29431021984581</v>
      </c>
      <c r="P66" s="18">
        <f t="shared" si="45"/>
        <v>1.80684187515505</v>
      </c>
      <c r="Q66" s="24">
        <f t="shared" si="46"/>
        <v>0.813078843819771</v>
      </c>
      <c r="R66" s="18">
        <f t="shared" si="47"/>
        <v>1.24320825</v>
      </c>
      <c r="S66" s="25">
        <f t="shared" si="48"/>
        <v>0.654016608898606</v>
      </c>
      <c r="T66" s="3">
        <v>0.27</v>
      </c>
      <c r="U66" s="26">
        <f t="shared" si="49"/>
        <v>0.176584484402624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0.328440222047391</v>
      </c>
      <c r="AC66" s="29">
        <f t="shared" si="51"/>
        <v>10.2321666666667</v>
      </c>
      <c r="AD66" s="1">
        <f t="shared" si="52"/>
        <v>0.45</v>
      </c>
      <c r="AE66" s="30">
        <f t="shared" si="53"/>
        <v>458.241175896576</v>
      </c>
      <c r="AF66" s="1">
        <f t="shared" si="54"/>
        <v>15399905.4115277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19.6979978113333</v>
      </c>
      <c r="E67" s="20">
        <f t="shared" si="55"/>
        <v>19.8235724145161</v>
      </c>
      <c r="F67" s="16" t="s">
        <v>73</v>
      </c>
      <c r="G67" s="13">
        <v>10</v>
      </c>
      <c r="H67" s="18">
        <f t="shared" si="40"/>
        <v>19.6979978113333</v>
      </c>
      <c r="I67" s="18">
        <f t="shared" si="41"/>
        <v>292.847997811333</v>
      </c>
      <c r="J67" s="18">
        <f t="shared" si="42"/>
        <v>0.191652209581135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10.2501533446908</v>
      </c>
      <c r="P67" s="18">
        <f t="shared" si="45"/>
        <v>1.96446453705545</v>
      </c>
      <c r="Q67" s="24">
        <f t="shared" si="46"/>
        <v>0.884009041674951</v>
      </c>
      <c r="R67" s="18">
        <f t="shared" si="47"/>
        <v>1.24320825</v>
      </c>
      <c r="S67" s="25">
        <f t="shared" si="48"/>
        <v>0.711070765235793</v>
      </c>
      <c r="T67" s="3">
        <v>0.27</v>
      </c>
      <c r="U67" s="26">
        <f t="shared" si="49"/>
        <v>0.191989106613664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0.33308471564402</v>
      </c>
      <c r="AC67" s="29">
        <f t="shared" si="51"/>
        <v>10.2321666666667</v>
      </c>
      <c r="AD67" s="1">
        <f t="shared" si="52"/>
        <v>0.45</v>
      </c>
      <c r="AE67" s="30">
        <f t="shared" si="53"/>
        <v>458.241175896576</v>
      </c>
      <c r="AF67" s="1">
        <f t="shared" si="54"/>
        <v>15617676.4312483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16.0974892987097</v>
      </c>
      <c r="E68" s="20">
        <f t="shared" si="55"/>
        <v>19.6979978113333</v>
      </c>
      <c r="F68" s="16" t="s">
        <v>73</v>
      </c>
      <c r="G68" s="13">
        <v>11</v>
      </c>
      <c r="H68" s="18">
        <f t="shared" si="40"/>
        <v>16.0974892987097</v>
      </c>
      <c r="I68" s="18">
        <f t="shared" si="41"/>
        <v>289.24748929871</v>
      </c>
      <c r="J68" s="18">
        <f t="shared" si="42"/>
        <v>0.126698303495321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7.87140436725355</v>
      </c>
      <c r="O68" s="18">
        <f t="shared" si="56"/>
        <v>3.17696944038177</v>
      </c>
      <c r="P68" s="18">
        <f t="shared" si="45"/>
        <v>0.402516638352849</v>
      </c>
      <c r="Q68" s="24">
        <f t="shared" si="46"/>
        <v>0.181132487258782</v>
      </c>
      <c r="R68" s="18">
        <f t="shared" si="47"/>
        <v>1.24320825</v>
      </c>
      <c r="S68" s="25">
        <f t="shared" si="48"/>
        <v>0.145697623273319</v>
      </c>
      <c r="T68" s="3">
        <v>0.27</v>
      </c>
      <c r="U68" s="26">
        <f t="shared" si="49"/>
        <v>0.0393383582837961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0.287060515022565</v>
      </c>
      <c r="AC68" s="29">
        <f t="shared" si="51"/>
        <v>10.2321666666667</v>
      </c>
      <c r="AD68" s="1">
        <f t="shared" si="52"/>
        <v>0.45</v>
      </c>
      <c r="AE68" s="30">
        <f t="shared" si="53"/>
        <v>458.241175896576</v>
      </c>
      <c r="AF68" s="1">
        <f t="shared" si="54"/>
        <v>13459693.6732495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13.2669807716667</v>
      </c>
      <c r="E69" s="20">
        <f t="shared" si="55"/>
        <v>16.0974892987097</v>
      </c>
      <c r="F69" s="16" t="s">
        <v>75</v>
      </c>
      <c r="G69" s="13">
        <v>12</v>
      </c>
      <c r="H69" s="18">
        <f t="shared" si="40"/>
        <v>13.2669807716667</v>
      </c>
      <c r="I69" s="18">
        <f t="shared" si="41"/>
        <v>286.416980771667</v>
      </c>
      <c r="J69" s="18">
        <f t="shared" si="42"/>
        <v>0.0908436639333034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5.53713780202892</v>
      </c>
      <c r="P69" s="18">
        <f t="shared" si="45"/>
        <v>0.503013885639905</v>
      </c>
      <c r="Q69" s="24">
        <f t="shared" si="46"/>
        <v>0.226356248537957</v>
      </c>
      <c r="R69" s="18">
        <f t="shared" si="47"/>
        <v>1.24320825</v>
      </c>
      <c r="S69" s="25">
        <f t="shared" si="48"/>
        <v>0.182074281230001</v>
      </c>
      <c r="T69" s="3">
        <v>0.27</v>
      </c>
      <c r="U69" s="26">
        <f t="shared" si="49"/>
        <v>0.0491600559321003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0.241221756863528</v>
      </c>
      <c r="AC69" s="29">
        <f t="shared" si="51"/>
        <v>10.2321666666667</v>
      </c>
      <c r="AD69" s="1">
        <f t="shared" si="52"/>
        <v>0.45</v>
      </c>
      <c r="AE69" s="30">
        <f t="shared" si="53"/>
        <v>458.241175896576</v>
      </c>
      <c r="AF69" s="1">
        <f t="shared" si="54"/>
        <v>11310405.9415867</v>
      </c>
      <c r="AG69" s="1">
        <f>SUM(AF58:AF69)</f>
        <v>161968921.378495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8.88010268574193</v>
      </c>
      <c r="E70" s="20">
        <f t="shared" si="55"/>
        <v>13.2669807716667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8</v>
      </c>
      <c r="E74" s="16"/>
      <c r="F74" s="16"/>
      <c r="G74" s="13">
        <v>1</v>
      </c>
      <c r="H74" s="18">
        <f t="shared" ref="H74:H85" si="57">E75</f>
        <v>8</v>
      </c>
      <c r="I74" s="18">
        <f t="shared" ref="I74:I85" si="58">H74+273.15</f>
        <v>281.15</v>
      </c>
      <c r="J74" s="18">
        <f t="shared" ref="J74:J85" si="59">EXP(($C$16*(I74-$C$14))/($C$17*I74*$C$14))</f>
        <v>0.0480520561620816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0.0250456927128002</v>
      </c>
      <c r="Q74" s="24">
        <f t="shared" ref="Q74:Q85" si="63">P74*$B$76</f>
        <v>0.00751370781384005</v>
      </c>
      <c r="R74" s="18">
        <f t="shared" ref="R74:R85" si="64">L74*$B$76</f>
        <v>0.156366</v>
      </c>
      <c r="S74" s="25">
        <f t="shared" ref="S74:S85" si="65">Q74/R74</f>
        <v>0.0480520561620816</v>
      </c>
      <c r="T74" s="3">
        <v>0.01</v>
      </c>
      <c r="U74" s="26">
        <f t="shared" ref="U74:U85" si="66">S74*T74</f>
        <v>0.000480520561620816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0.0104305205616208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>$E$8/12</f>
        <v>1.10366666666667</v>
      </c>
      <c r="AX74" s="1">
        <f t="shared" ref="AX74:AX85" si="72">AW74*10000*AV74*0.67*AU74*AT74</f>
        <v>1206.03813068629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8.17643401467742</v>
      </c>
      <c r="E75" s="20">
        <f t="shared" ref="E75:E86" si="73">D74</f>
        <v>8</v>
      </c>
      <c r="F75" s="16" t="s">
        <v>73</v>
      </c>
      <c r="G75" s="13">
        <v>2</v>
      </c>
      <c r="H75" s="18">
        <f t="shared" si="57"/>
        <v>8.17643401467742</v>
      </c>
      <c r="I75" s="18">
        <f t="shared" si="58"/>
        <v>281.326434014677</v>
      </c>
      <c r="J75" s="18">
        <f t="shared" si="59"/>
        <v>0.0491071383459462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1.0173943072872</v>
      </c>
      <c r="P75" s="18">
        <f t="shared" si="62"/>
        <v>0.0499613230003306</v>
      </c>
      <c r="Q75" s="24">
        <f t="shared" si="63"/>
        <v>0.0149883969000992</v>
      </c>
      <c r="R75" s="18">
        <f t="shared" si="64"/>
        <v>0.156366</v>
      </c>
      <c r="S75" s="25">
        <f t="shared" si="65"/>
        <v>0.0958545777221339</v>
      </c>
      <c r="T75" s="3">
        <v>0.01</v>
      </c>
      <c r="U75" s="26">
        <f t="shared" si="66"/>
        <v>0.000958545777221339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0.00644854577722134</v>
      </c>
      <c r="AU75" s="29">
        <f t="shared" si="70"/>
        <v>52.122</v>
      </c>
      <c r="AV75" s="1">
        <f t="shared" si="71"/>
        <v>0.3</v>
      </c>
      <c r="AW75" s="2">
        <f t="shared" ref="AW75:AW85" si="75">$E$8/12</f>
        <v>1.10366666666667</v>
      </c>
      <c r="AX75" s="1">
        <f t="shared" si="72"/>
        <v>745.618787562844</v>
      </c>
    </row>
    <row r="76" s="1" customFormat="1" spans="1:50">
      <c r="A76" s="13" t="s">
        <v>38</v>
      </c>
      <c r="B76" s="13">
        <f>H8</f>
        <v>0.3</v>
      </c>
      <c r="C76" s="16">
        <v>2</v>
      </c>
      <c r="D76" s="19">
        <v>10.6444999188214</v>
      </c>
      <c r="E76" s="20">
        <f t="shared" si="73"/>
        <v>8.17643401467742</v>
      </c>
      <c r="F76" s="16" t="s">
        <v>73</v>
      </c>
      <c r="G76" s="13">
        <v>3</v>
      </c>
      <c r="H76" s="18">
        <f t="shared" si="57"/>
        <v>10.6444999188214</v>
      </c>
      <c r="I76" s="18">
        <f t="shared" si="58"/>
        <v>283.794499918821</v>
      </c>
      <c r="J76" s="18">
        <f t="shared" si="59"/>
        <v>0.0663536334329005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1.48865298428687</v>
      </c>
      <c r="P76" s="18">
        <f t="shared" si="62"/>
        <v>0.0987775344281643</v>
      </c>
      <c r="Q76" s="24">
        <f t="shared" si="63"/>
        <v>0.0296332603284493</v>
      </c>
      <c r="R76" s="18">
        <f t="shared" si="64"/>
        <v>0.156366</v>
      </c>
      <c r="S76" s="25">
        <f t="shared" si="65"/>
        <v>0.189512172265386</v>
      </c>
      <c r="T76" s="3">
        <v>0.01</v>
      </c>
      <c r="U76" s="26">
        <f t="shared" si="66"/>
        <v>0.00189512172265386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0.00738512172265386</v>
      </c>
      <c r="AU76" s="29">
        <f t="shared" si="70"/>
        <v>52.122</v>
      </c>
      <c r="AV76" s="1">
        <f t="shared" si="71"/>
        <v>0.3</v>
      </c>
      <c r="AW76" s="2">
        <f t="shared" si="75"/>
        <v>1.10366666666667</v>
      </c>
      <c r="AX76" s="1">
        <f t="shared" si="72"/>
        <v>853.911206508007</v>
      </c>
    </row>
    <row r="77" s="1" customFormat="1" spans="1:50">
      <c r="A77" s="13"/>
      <c r="B77" s="13"/>
      <c r="C77" s="16">
        <v>3</v>
      </c>
      <c r="D77" s="19">
        <v>15.6615641180645</v>
      </c>
      <c r="E77" s="20">
        <f t="shared" si="73"/>
        <v>10.6444999188214</v>
      </c>
      <c r="F77" s="16" t="s">
        <v>73</v>
      </c>
      <c r="G77" s="13">
        <v>4</v>
      </c>
      <c r="H77" s="18">
        <f t="shared" si="57"/>
        <v>15.6615641180645</v>
      </c>
      <c r="I77" s="18">
        <f t="shared" si="58"/>
        <v>288.811564118064</v>
      </c>
      <c r="J77" s="18">
        <f t="shared" si="59"/>
        <v>0.120421652939026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1.91109544985871</v>
      </c>
      <c r="P77" s="18">
        <f t="shared" si="62"/>
        <v>0.230137272996237</v>
      </c>
      <c r="Q77" s="24">
        <f t="shared" si="63"/>
        <v>0.069041181898871</v>
      </c>
      <c r="R77" s="18">
        <f t="shared" si="64"/>
        <v>0.156366</v>
      </c>
      <c r="S77" s="25">
        <f t="shared" si="65"/>
        <v>0.441535767998612</v>
      </c>
      <c r="T77" s="3">
        <v>0.01</v>
      </c>
      <c r="U77" s="26">
        <f t="shared" si="66"/>
        <v>0.00441535767998612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0.005</v>
      </c>
      <c r="AF77" s="3">
        <v>0.49</v>
      </c>
      <c r="AG77" s="26">
        <f t="shared" si="67"/>
        <v>0.00245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0.0143653576799861</v>
      </c>
      <c r="AU77" s="29">
        <f t="shared" si="70"/>
        <v>52.122</v>
      </c>
      <c r="AV77" s="1">
        <f t="shared" si="71"/>
        <v>0.3</v>
      </c>
      <c r="AW77" s="2">
        <f t="shared" si="75"/>
        <v>1.10366666666667</v>
      </c>
      <c r="AX77" s="1">
        <f t="shared" si="72"/>
        <v>1661.00713963966</v>
      </c>
    </row>
    <row r="78" s="1" customFormat="1" spans="1:50">
      <c r="A78" s="13"/>
      <c r="B78" s="13"/>
      <c r="C78" s="16">
        <v>4</v>
      </c>
      <c r="D78" s="19">
        <v>16.579322392</v>
      </c>
      <c r="E78" s="20">
        <f t="shared" si="73"/>
        <v>15.6615641180645</v>
      </c>
      <c r="F78" s="16" t="s">
        <v>73</v>
      </c>
      <c r="G78" s="13">
        <v>5</v>
      </c>
      <c r="H78" s="18">
        <f t="shared" si="57"/>
        <v>16.579322392</v>
      </c>
      <c r="I78" s="18">
        <f t="shared" si="58"/>
        <v>289.729322392</v>
      </c>
      <c r="J78" s="18">
        <f t="shared" si="59"/>
        <v>0.133993453758452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1.59691026801934</v>
      </c>
      <c r="O78" s="18">
        <f t="shared" si="74"/>
        <v>0.605267908843123</v>
      </c>
      <c r="P78" s="18">
        <f t="shared" si="62"/>
        <v>0.081101937555046</v>
      </c>
      <c r="Q78" s="24">
        <f t="shared" si="63"/>
        <v>0.0243305812665138</v>
      </c>
      <c r="R78" s="18">
        <f t="shared" si="64"/>
        <v>0.156366</v>
      </c>
      <c r="S78" s="25">
        <f t="shared" si="65"/>
        <v>0.155600202515341</v>
      </c>
      <c r="T78" s="3">
        <v>0.01</v>
      </c>
      <c r="U78" s="26">
        <f t="shared" si="66"/>
        <v>0.00155600202515341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0.0115060020251534</v>
      </c>
      <c r="AU78" s="29">
        <f t="shared" si="70"/>
        <v>52.122</v>
      </c>
      <c r="AV78" s="1">
        <f t="shared" si="71"/>
        <v>0.3</v>
      </c>
      <c r="AW78" s="2">
        <f t="shared" si="75"/>
        <v>1.10366666666667</v>
      </c>
      <c r="AX78" s="1">
        <f t="shared" si="72"/>
        <v>1330.39162255699</v>
      </c>
    </row>
    <row r="79" s="1" customFormat="1" spans="1:50">
      <c r="A79" s="13"/>
      <c r="B79" s="13"/>
      <c r="C79" s="16">
        <v>5</v>
      </c>
      <c r="D79" s="19">
        <v>20.6868174083871</v>
      </c>
      <c r="E79" s="20">
        <f t="shared" si="73"/>
        <v>16.579322392</v>
      </c>
      <c r="F79" s="16" t="s">
        <v>75</v>
      </c>
      <c r="G79" s="13">
        <v>6</v>
      </c>
      <c r="H79" s="18">
        <f t="shared" si="57"/>
        <v>20.6868174083871</v>
      </c>
      <c r="I79" s="18">
        <f t="shared" si="58"/>
        <v>293.836817408387</v>
      </c>
      <c r="J79" s="18">
        <f t="shared" si="59"/>
        <v>0.214341500429555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1.04538597128808</v>
      </c>
      <c r="P79" s="18">
        <f t="shared" si="62"/>
        <v>0.224069597613894</v>
      </c>
      <c r="Q79" s="24">
        <f t="shared" si="63"/>
        <v>0.0672208792841683</v>
      </c>
      <c r="R79" s="18">
        <f t="shared" si="64"/>
        <v>0.156366</v>
      </c>
      <c r="S79" s="25">
        <f t="shared" si="65"/>
        <v>0.429894473761356</v>
      </c>
      <c r="T79" s="3">
        <v>0.01</v>
      </c>
      <c r="U79" s="26">
        <f t="shared" si="66"/>
        <v>0.00429894473761356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0.0142489447376136</v>
      </c>
      <c r="AU79" s="29">
        <f t="shared" si="70"/>
        <v>52.122</v>
      </c>
      <c r="AV79" s="1">
        <f t="shared" si="71"/>
        <v>0.3</v>
      </c>
      <c r="AW79" s="2">
        <f t="shared" si="75"/>
        <v>1.10366666666667</v>
      </c>
      <c r="AX79" s="1">
        <f t="shared" si="72"/>
        <v>1647.54679060173</v>
      </c>
    </row>
    <row r="80" s="1" customFormat="1" spans="1:50">
      <c r="A80" s="13"/>
      <c r="B80" s="13"/>
      <c r="C80" s="16">
        <v>6</v>
      </c>
      <c r="D80" s="19">
        <v>21.670365298</v>
      </c>
      <c r="E80" s="20">
        <f t="shared" si="73"/>
        <v>20.6868174083871</v>
      </c>
      <c r="F80" s="16" t="s">
        <v>73</v>
      </c>
      <c r="G80" s="13">
        <v>7</v>
      </c>
      <c r="H80" s="18">
        <f t="shared" si="57"/>
        <v>21.670365298</v>
      </c>
      <c r="I80" s="18">
        <f t="shared" si="58"/>
        <v>294.820365298</v>
      </c>
      <c r="J80" s="18">
        <f t="shared" si="59"/>
        <v>0.239395668065565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1.34253637367418</v>
      </c>
      <c r="P80" s="18">
        <f t="shared" si="62"/>
        <v>0.321397392078052</v>
      </c>
      <c r="Q80" s="24">
        <f t="shared" si="63"/>
        <v>0.0964192176234156</v>
      </c>
      <c r="R80" s="18">
        <f t="shared" si="64"/>
        <v>0.156366</v>
      </c>
      <c r="S80" s="25">
        <f t="shared" si="65"/>
        <v>0.616625210233782</v>
      </c>
      <c r="T80" s="3">
        <v>0.01</v>
      </c>
      <c r="U80" s="26">
        <f t="shared" si="66"/>
        <v>0.00616625210233782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0.0161162521023378</v>
      </c>
      <c r="AU80" s="29">
        <f t="shared" si="70"/>
        <v>52.122</v>
      </c>
      <c r="AV80" s="1">
        <f t="shared" si="71"/>
        <v>0.3</v>
      </c>
      <c r="AW80" s="2">
        <f t="shared" si="75"/>
        <v>1.10366666666667</v>
      </c>
      <c r="AX80" s="1">
        <f t="shared" si="72"/>
        <v>1863.45585000719</v>
      </c>
    </row>
    <row r="81" s="1" customFormat="1" spans="1:50">
      <c r="A81" s="13"/>
      <c r="B81" s="13"/>
      <c r="C81" s="16">
        <v>7</v>
      </c>
      <c r="D81" s="19">
        <v>20.1197717764516</v>
      </c>
      <c r="E81" s="20">
        <f t="shared" si="73"/>
        <v>21.670365298</v>
      </c>
      <c r="F81" s="16" t="s">
        <v>73</v>
      </c>
      <c r="G81" s="13">
        <v>8</v>
      </c>
      <c r="H81" s="18">
        <f t="shared" si="57"/>
        <v>20.1197717764516</v>
      </c>
      <c r="I81" s="18">
        <f t="shared" si="58"/>
        <v>293.269771776452</v>
      </c>
      <c r="J81" s="18">
        <f t="shared" si="59"/>
        <v>0.201039161536803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1.54235898159613</v>
      </c>
      <c r="P81" s="18">
        <f t="shared" si="62"/>
        <v>0.310074556448844</v>
      </c>
      <c r="Q81" s="24">
        <f t="shared" si="63"/>
        <v>0.0930223669346531</v>
      </c>
      <c r="R81" s="18">
        <f t="shared" si="64"/>
        <v>0.156366</v>
      </c>
      <c r="S81" s="25">
        <f t="shared" si="65"/>
        <v>0.594901493512996</v>
      </c>
      <c r="T81" s="3">
        <v>0.01</v>
      </c>
      <c r="U81" s="26">
        <f t="shared" si="66"/>
        <v>0.00594901493512996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0.01589901493513</v>
      </c>
      <c r="AU81" s="29">
        <f t="shared" si="70"/>
        <v>52.122</v>
      </c>
      <c r="AV81" s="1">
        <f t="shared" si="71"/>
        <v>0.3</v>
      </c>
      <c r="AW81" s="2">
        <f t="shared" si="75"/>
        <v>1.10366666666667</v>
      </c>
      <c r="AX81" s="1">
        <f t="shared" si="72"/>
        <v>1838.33761113242</v>
      </c>
    </row>
    <row r="82" s="1" customFormat="1" spans="1:50">
      <c r="A82" s="13"/>
      <c r="B82" s="13"/>
      <c r="C82" s="16">
        <v>8</v>
      </c>
      <c r="D82" s="19">
        <v>19.8235724145161</v>
      </c>
      <c r="E82" s="20">
        <f t="shared" si="73"/>
        <v>20.1197717764516</v>
      </c>
      <c r="F82" s="16" t="s">
        <v>73</v>
      </c>
      <c r="G82" s="13">
        <v>9</v>
      </c>
      <c r="H82" s="18">
        <f t="shared" si="57"/>
        <v>19.8235724145161</v>
      </c>
      <c r="I82" s="18">
        <f t="shared" si="58"/>
        <v>292.973572414516</v>
      </c>
      <c r="J82" s="18">
        <f t="shared" si="59"/>
        <v>0.194403009197709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1.75350442514729</v>
      </c>
      <c r="P82" s="18">
        <f t="shared" si="62"/>
        <v>0.340886536890132</v>
      </c>
      <c r="Q82" s="24">
        <f t="shared" si="63"/>
        <v>0.102265961067039</v>
      </c>
      <c r="R82" s="18">
        <f t="shared" si="64"/>
        <v>0.156366</v>
      </c>
      <c r="S82" s="25">
        <f t="shared" si="65"/>
        <v>0.654016608898606</v>
      </c>
      <c r="T82" s="3">
        <v>0.01</v>
      </c>
      <c r="U82" s="26">
        <f t="shared" si="66"/>
        <v>0.00654016608898606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0.0164901660889861</v>
      </c>
      <c r="AU82" s="29">
        <f t="shared" si="70"/>
        <v>52.122</v>
      </c>
      <c r="AV82" s="1">
        <f t="shared" si="71"/>
        <v>0.3</v>
      </c>
      <c r="AW82" s="2">
        <f t="shared" si="75"/>
        <v>1.10366666666667</v>
      </c>
      <c r="AX82" s="1">
        <f t="shared" si="72"/>
        <v>1906.68998418396</v>
      </c>
    </row>
    <row r="83" s="1" customFormat="1" spans="1:50">
      <c r="A83" s="13"/>
      <c r="B83" s="13"/>
      <c r="C83" s="16">
        <v>9</v>
      </c>
      <c r="D83" s="19">
        <v>19.6979978113333</v>
      </c>
      <c r="E83" s="20">
        <f t="shared" si="73"/>
        <v>19.8235724145161</v>
      </c>
      <c r="F83" s="16" t="s">
        <v>73</v>
      </c>
      <c r="G83" s="13">
        <v>10</v>
      </c>
      <c r="H83" s="18">
        <f t="shared" si="57"/>
        <v>19.6979978113333</v>
      </c>
      <c r="I83" s="18">
        <f t="shared" si="58"/>
        <v>292.847997811333</v>
      </c>
      <c r="J83" s="18">
        <f t="shared" si="59"/>
        <v>0.191652209581135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1.93383788825716</v>
      </c>
      <c r="P83" s="18">
        <f t="shared" si="62"/>
        <v>0.3706243042562</v>
      </c>
      <c r="Q83" s="24">
        <f t="shared" si="63"/>
        <v>0.11118729127686</v>
      </c>
      <c r="R83" s="18">
        <f t="shared" si="64"/>
        <v>0.156366</v>
      </c>
      <c r="S83" s="25">
        <f t="shared" si="65"/>
        <v>0.711070765235793</v>
      </c>
      <c r="T83" s="3">
        <v>0.01</v>
      </c>
      <c r="U83" s="26">
        <f t="shared" si="66"/>
        <v>0.00711070765235793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0.0170607076523579</v>
      </c>
      <c r="AU83" s="29">
        <f t="shared" si="70"/>
        <v>52.122</v>
      </c>
      <c r="AV83" s="1">
        <f t="shared" si="71"/>
        <v>0.3</v>
      </c>
      <c r="AW83" s="2">
        <f t="shared" si="75"/>
        <v>1.10366666666667</v>
      </c>
      <c r="AX83" s="1">
        <f t="shared" si="72"/>
        <v>1972.65935517583</v>
      </c>
    </row>
    <row r="84" s="1" customFormat="1" spans="1:50">
      <c r="A84" s="13"/>
      <c r="B84" s="13"/>
      <c r="C84" s="16">
        <v>10</v>
      </c>
      <c r="D84" s="19">
        <v>16.0974892987097</v>
      </c>
      <c r="E84" s="20">
        <f t="shared" si="73"/>
        <v>19.6979978113333</v>
      </c>
      <c r="F84" s="16" t="s">
        <v>73</v>
      </c>
      <c r="G84" s="13">
        <v>11</v>
      </c>
      <c r="H84" s="18">
        <f t="shared" si="57"/>
        <v>16.0974892987097</v>
      </c>
      <c r="I84" s="18">
        <f t="shared" si="58"/>
        <v>289.24748929871</v>
      </c>
      <c r="J84" s="18">
        <f t="shared" si="59"/>
        <v>0.126698303495321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1.48505290480091</v>
      </c>
      <c r="O84" s="18">
        <f t="shared" si="74"/>
        <v>0.599380679200048</v>
      </c>
      <c r="P84" s="18">
        <f t="shared" si="62"/>
        <v>0.0759405152025193</v>
      </c>
      <c r="Q84" s="24">
        <f t="shared" si="63"/>
        <v>0.0227821545607558</v>
      </c>
      <c r="R84" s="18">
        <f t="shared" si="64"/>
        <v>0.156366</v>
      </c>
      <c r="S84" s="25">
        <f t="shared" si="65"/>
        <v>0.145697623273319</v>
      </c>
      <c r="T84" s="3">
        <v>0.01</v>
      </c>
      <c r="U84" s="26">
        <f t="shared" si="66"/>
        <v>0.00145697623273319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0.0114069762327332</v>
      </c>
      <c r="AU84" s="29">
        <f t="shared" si="70"/>
        <v>52.122</v>
      </c>
      <c r="AV84" s="1">
        <f t="shared" si="71"/>
        <v>0.3</v>
      </c>
      <c r="AW84" s="2">
        <f t="shared" si="75"/>
        <v>1.10366666666667</v>
      </c>
      <c r="AX84" s="1">
        <f t="shared" si="72"/>
        <v>1318.94167805281</v>
      </c>
    </row>
    <row r="85" s="1" customFormat="1" spans="1:51">
      <c r="A85" s="13"/>
      <c r="B85" s="13"/>
      <c r="C85" s="16">
        <v>11</v>
      </c>
      <c r="D85" s="19">
        <v>13.2669807716667</v>
      </c>
      <c r="E85" s="20">
        <f t="shared" si="73"/>
        <v>16.0974892987097</v>
      </c>
      <c r="F85" s="16" t="s">
        <v>75</v>
      </c>
      <c r="G85" s="13">
        <v>12</v>
      </c>
      <c r="H85" s="18">
        <f t="shared" si="57"/>
        <v>13.2669807716667</v>
      </c>
      <c r="I85" s="18">
        <f t="shared" si="58"/>
        <v>286.416980771667</v>
      </c>
      <c r="J85" s="18">
        <f t="shared" si="59"/>
        <v>0.0908436639333034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1.04466016399753</v>
      </c>
      <c r="P85" s="18">
        <f t="shared" si="62"/>
        <v>0.0949007568627011</v>
      </c>
      <c r="Q85" s="24">
        <f t="shared" si="63"/>
        <v>0.0284702270588103</v>
      </c>
      <c r="R85" s="18">
        <f t="shared" si="64"/>
        <v>0.156366</v>
      </c>
      <c r="S85" s="25">
        <f t="shared" si="65"/>
        <v>0.182074281230001</v>
      </c>
      <c r="T85" s="3">
        <v>0.01</v>
      </c>
      <c r="U85" s="26">
        <f t="shared" si="66"/>
        <v>0.00182074281230001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0.00731074281230001</v>
      </c>
      <c r="AU85" s="29">
        <f t="shared" si="70"/>
        <v>52.122</v>
      </c>
      <c r="AV85" s="1">
        <f t="shared" si="71"/>
        <v>0.3</v>
      </c>
      <c r="AW85" s="2">
        <f t="shared" si="75"/>
        <v>1.10366666666667</v>
      </c>
      <c r="AX85" s="1">
        <f t="shared" si="72"/>
        <v>845.31107946011</v>
      </c>
      <c r="AY85" s="1">
        <f>SUM(AX74:AX85)</f>
        <v>17189.9092355679</v>
      </c>
    </row>
    <row r="86" s="1" customFormat="1" spans="1:46">
      <c r="A86" s="13"/>
      <c r="B86" s="13"/>
      <c r="C86" s="16">
        <v>12</v>
      </c>
      <c r="D86" s="19">
        <v>8.88010268574193</v>
      </c>
      <c r="E86" s="20">
        <f t="shared" si="73"/>
        <v>13.2669807716667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8</v>
      </c>
      <c r="E90" s="16"/>
      <c r="F90" s="16"/>
      <c r="G90" s="13">
        <v>1</v>
      </c>
      <c r="H90" s="18">
        <f t="shared" ref="H90:H101" si="76">E91</f>
        <v>8</v>
      </c>
      <c r="I90" s="18">
        <f t="shared" ref="I90:I101" si="77">H90+273.15</f>
        <v>281.15</v>
      </c>
      <c r="J90" s="18">
        <f t="shared" ref="J90:J101" si="78">EXP(($C$16*(I90-$C$14))/($C$17*I90*$C$14))</f>
        <v>0.0480520561620816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0.0136804203893446</v>
      </c>
      <c r="Q90" s="24">
        <f t="shared" ref="Q90:Q101" si="82">P90*$B$76</f>
        <v>0.00410412611680339</v>
      </c>
      <c r="R90" s="18">
        <f t="shared" ref="R90:R101" si="83">L90*$B$76</f>
        <v>0.08541</v>
      </c>
      <c r="S90" s="25">
        <f t="shared" ref="S90:S101" si="84">Q90/R90</f>
        <v>0.0480520561620816</v>
      </c>
      <c r="T90" s="3">
        <v>0.01</v>
      </c>
      <c r="U90" s="26">
        <f t="shared" ref="U90:U101" si="85">S90*T90</f>
        <v>0.000480520561620816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0.0104305205616208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>$E$9/12</f>
        <v>0.861245324878233</v>
      </c>
      <c r="AX90" s="1">
        <f t="shared" ref="AX90:AX101" si="91">AW90*10000*AV90*0.67*AU90*AT90</f>
        <v>514.063046344877</v>
      </c>
      <c r="AZ90" s="2">
        <f>$E$10/12</f>
        <v>1.59715517833088</v>
      </c>
      <c r="BA90" s="1">
        <f t="shared" ref="BA90:BA101" si="92">AZ90*10000*AV90*0.67*AU90*AT90</f>
        <v>953.315429113478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8.17643401467742</v>
      </c>
      <c r="E91" s="20">
        <f t="shared" ref="E91:E102" si="93">D90</f>
        <v>8</v>
      </c>
      <c r="F91" s="16" t="s">
        <v>73</v>
      </c>
      <c r="G91" s="13">
        <v>2</v>
      </c>
      <c r="H91" s="18">
        <f t="shared" si="76"/>
        <v>8.17643401467742</v>
      </c>
      <c r="I91" s="18">
        <f t="shared" si="77"/>
        <v>281.326434014677</v>
      </c>
      <c r="J91" s="18">
        <f t="shared" si="78"/>
        <v>0.0491071383459462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0.555719579610655</v>
      </c>
      <c r="P91" s="18">
        <f t="shared" si="81"/>
        <v>0.0272897982774915</v>
      </c>
      <c r="Q91" s="24">
        <f t="shared" si="82"/>
        <v>0.00818693948324745</v>
      </c>
      <c r="R91" s="18">
        <f t="shared" si="83"/>
        <v>0.08541</v>
      </c>
      <c r="S91" s="25">
        <f t="shared" si="84"/>
        <v>0.0958545777221339</v>
      </c>
      <c r="T91" s="3">
        <v>0.01</v>
      </c>
      <c r="U91" s="26">
        <f t="shared" si="85"/>
        <v>0.000958545777221339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0.00644854577722134</v>
      </c>
      <c r="AU91" s="29">
        <f t="shared" si="89"/>
        <v>28.47</v>
      </c>
      <c r="AV91" s="1">
        <f t="shared" si="90"/>
        <v>0.3</v>
      </c>
      <c r="AW91" s="2">
        <f t="shared" ref="AW91:AW101" si="95">$E$9/12</f>
        <v>0.861245324878233</v>
      </c>
      <c r="AX91" s="1">
        <f t="shared" si="91"/>
        <v>317.813388809204</v>
      </c>
      <c r="AZ91" s="2">
        <f t="shared" ref="AZ91:AZ101" si="96">$E$10/12</f>
        <v>1.59715517833088</v>
      </c>
      <c r="BA91" s="1">
        <f t="shared" si="92"/>
        <v>589.375971069884</v>
      </c>
    </row>
    <row r="92" s="1" customFormat="1" spans="1:53">
      <c r="A92" s="13" t="s">
        <v>38</v>
      </c>
      <c r="B92" s="13">
        <f>H9</f>
        <v>0.33</v>
      </c>
      <c r="C92" s="16">
        <v>2</v>
      </c>
      <c r="D92" s="19">
        <v>10.6444999188214</v>
      </c>
      <c r="E92" s="20">
        <f t="shared" si="93"/>
        <v>8.17643401467742</v>
      </c>
      <c r="F92" s="16" t="s">
        <v>73</v>
      </c>
      <c r="G92" s="13">
        <v>3</v>
      </c>
      <c r="H92" s="18">
        <f t="shared" si="76"/>
        <v>10.6444999188214</v>
      </c>
      <c r="I92" s="18">
        <f t="shared" si="77"/>
        <v>283.794499918821</v>
      </c>
      <c r="J92" s="18">
        <f t="shared" si="78"/>
        <v>0.0663536334329005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0.813129781333164</v>
      </c>
      <c r="P92" s="18">
        <f t="shared" si="81"/>
        <v>0.0539541154439553</v>
      </c>
      <c r="Q92" s="24">
        <f t="shared" si="82"/>
        <v>0.0161862346331866</v>
      </c>
      <c r="R92" s="18">
        <f t="shared" si="83"/>
        <v>0.08541</v>
      </c>
      <c r="S92" s="25">
        <f t="shared" si="84"/>
        <v>0.189512172265386</v>
      </c>
      <c r="T92" s="3">
        <v>0.01</v>
      </c>
      <c r="U92" s="26">
        <f t="shared" si="85"/>
        <v>0.00189512172265386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0.00738512172265386</v>
      </c>
      <c r="AU92" s="29">
        <f t="shared" si="89"/>
        <v>28.47</v>
      </c>
      <c r="AV92" s="1">
        <f t="shared" si="90"/>
        <v>0.3</v>
      </c>
      <c r="AW92" s="2">
        <f t="shared" si="95"/>
        <v>0.861245324878233</v>
      </c>
      <c r="AX92" s="1">
        <f t="shared" si="91"/>
        <v>363.972070995586</v>
      </c>
      <c r="AZ92" s="2">
        <f t="shared" si="96"/>
        <v>1.59715517833088</v>
      </c>
      <c r="BA92" s="1">
        <f t="shared" si="92"/>
        <v>674.975946070425</v>
      </c>
    </row>
    <row r="93" s="1" customFormat="1" spans="1:53">
      <c r="A93" s="13"/>
      <c r="B93" s="13"/>
      <c r="C93" s="16">
        <v>3</v>
      </c>
      <c r="D93" s="19">
        <v>15.6615641180645</v>
      </c>
      <c r="E93" s="20">
        <f t="shared" si="93"/>
        <v>10.6444999188214</v>
      </c>
      <c r="F93" s="16" t="s">
        <v>73</v>
      </c>
      <c r="G93" s="13">
        <v>4</v>
      </c>
      <c r="H93" s="18">
        <f t="shared" si="76"/>
        <v>15.6615641180645</v>
      </c>
      <c r="I93" s="18">
        <f t="shared" si="77"/>
        <v>288.811564118064</v>
      </c>
      <c r="J93" s="18">
        <f t="shared" si="78"/>
        <v>0.120421652939026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1.04387566588921</v>
      </c>
      <c r="P93" s="18">
        <f t="shared" si="81"/>
        <v>0.125705233149205</v>
      </c>
      <c r="Q93" s="24">
        <f t="shared" si="82"/>
        <v>0.0377115699447615</v>
      </c>
      <c r="R93" s="18">
        <f t="shared" si="83"/>
        <v>0.08541</v>
      </c>
      <c r="S93" s="25">
        <f t="shared" si="84"/>
        <v>0.441535767998612</v>
      </c>
      <c r="T93" s="3">
        <v>0.01</v>
      </c>
      <c r="U93" s="26">
        <f t="shared" si="85"/>
        <v>0.00441535767998612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0.0143653576799861</v>
      </c>
      <c r="AU93" s="29">
        <f t="shared" si="89"/>
        <v>28.47</v>
      </c>
      <c r="AV93" s="1">
        <f t="shared" si="90"/>
        <v>0.3</v>
      </c>
      <c r="AW93" s="2">
        <f t="shared" si="95"/>
        <v>0.861245324878233</v>
      </c>
      <c r="AX93" s="1">
        <f t="shared" si="91"/>
        <v>707.989547327054</v>
      </c>
      <c r="AZ93" s="2">
        <f t="shared" si="96"/>
        <v>1.59715517833088</v>
      </c>
      <c r="BA93" s="1">
        <f t="shared" si="92"/>
        <v>1312.9466588134</v>
      </c>
    </row>
    <row r="94" s="1" customFormat="1" spans="1:53">
      <c r="A94" s="13"/>
      <c r="B94" s="13"/>
      <c r="C94" s="16">
        <v>4</v>
      </c>
      <c r="D94" s="19">
        <v>16.579322392</v>
      </c>
      <c r="E94" s="20">
        <f t="shared" si="93"/>
        <v>15.6615641180645</v>
      </c>
      <c r="F94" s="16" t="s">
        <v>73</v>
      </c>
      <c r="G94" s="13">
        <v>5</v>
      </c>
      <c r="H94" s="18">
        <f t="shared" si="76"/>
        <v>16.579322392</v>
      </c>
      <c r="I94" s="18">
        <f t="shared" si="77"/>
        <v>289.729322392</v>
      </c>
      <c r="J94" s="18">
        <f t="shared" si="78"/>
        <v>0.133993453758452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0.872261911103003</v>
      </c>
      <c r="O94" s="18">
        <f t="shared" si="94"/>
        <v>0.330608521637</v>
      </c>
      <c r="P94" s="18">
        <f t="shared" si="81"/>
        <v>0.0442993776561176</v>
      </c>
      <c r="Q94" s="24">
        <f t="shared" si="82"/>
        <v>0.0132898132968353</v>
      </c>
      <c r="R94" s="18">
        <f t="shared" si="83"/>
        <v>0.08541</v>
      </c>
      <c r="S94" s="25">
        <f t="shared" si="84"/>
        <v>0.155600202515341</v>
      </c>
      <c r="T94" s="3">
        <v>0.01</v>
      </c>
      <c r="U94" s="26">
        <f t="shared" si="85"/>
        <v>0.00155600202515341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0.0115060020251534</v>
      </c>
      <c r="AU94" s="29">
        <f t="shared" si="89"/>
        <v>28.47</v>
      </c>
      <c r="AV94" s="1">
        <f t="shared" si="90"/>
        <v>0.3</v>
      </c>
      <c r="AW94" s="2">
        <f t="shared" si="95"/>
        <v>0.861245324878233</v>
      </c>
      <c r="AX94" s="1">
        <f t="shared" si="91"/>
        <v>567.067618280173</v>
      </c>
      <c r="AZ94" s="2">
        <f t="shared" si="96"/>
        <v>1.59715517833088</v>
      </c>
      <c r="BA94" s="1">
        <f t="shared" si="92"/>
        <v>1051.61091368245</v>
      </c>
    </row>
    <row r="95" s="1" customFormat="1" spans="1:53">
      <c r="A95" s="13"/>
      <c r="B95" s="13"/>
      <c r="C95" s="16">
        <v>5</v>
      </c>
      <c r="D95" s="19">
        <v>20.6868174083871</v>
      </c>
      <c r="E95" s="20">
        <f t="shared" si="93"/>
        <v>16.579322392</v>
      </c>
      <c r="F95" s="16" t="s">
        <v>75</v>
      </c>
      <c r="G95" s="13">
        <v>6</v>
      </c>
      <c r="H95" s="18">
        <f t="shared" si="76"/>
        <v>20.6868174083871</v>
      </c>
      <c r="I95" s="18">
        <f t="shared" si="77"/>
        <v>293.836817408387</v>
      </c>
      <c r="J95" s="18">
        <f t="shared" si="78"/>
        <v>0.214341500429555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0.571009143980882</v>
      </c>
      <c r="P95" s="18">
        <f t="shared" si="81"/>
        <v>0.122390956679858</v>
      </c>
      <c r="Q95" s="24">
        <f t="shared" si="82"/>
        <v>0.0367172870039574</v>
      </c>
      <c r="R95" s="18">
        <f t="shared" si="83"/>
        <v>0.08541</v>
      </c>
      <c r="S95" s="25">
        <f t="shared" si="84"/>
        <v>0.429894473761356</v>
      </c>
      <c r="T95" s="3">
        <v>0.01</v>
      </c>
      <c r="U95" s="26">
        <f t="shared" si="85"/>
        <v>0.00429894473761356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0.0142489447376136</v>
      </c>
      <c r="AU95" s="29">
        <f t="shared" si="89"/>
        <v>28.47</v>
      </c>
      <c r="AV95" s="1">
        <f t="shared" si="90"/>
        <v>0.3</v>
      </c>
      <c r="AW95" s="2">
        <f t="shared" si="95"/>
        <v>0.861245324878233</v>
      </c>
      <c r="AX95" s="1">
        <f t="shared" si="91"/>
        <v>702.25219304675</v>
      </c>
      <c r="AZ95" s="2">
        <f t="shared" si="96"/>
        <v>1.59715517833088</v>
      </c>
      <c r="BA95" s="1">
        <f t="shared" si="92"/>
        <v>1302.30689702428</v>
      </c>
    </row>
    <row r="96" s="1" customFormat="1" spans="1:53">
      <c r="A96" s="13"/>
      <c r="B96" s="13"/>
      <c r="C96" s="16">
        <v>6</v>
      </c>
      <c r="D96" s="19">
        <v>21.670365298</v>
      </c>
      <c r="E96" s="20">
        <f t="shared" si="93"/>
        <v>20.6868174083871</v>
      </c>
      <c r="F96" s="16" t="s">
        <v>73</v>
      </c>
      <c r="G96" s="13">
        <v>7</v>
      </c>
      <c r="H96" s="18">
        <f t="shared" si="76"/>
        <v>21.670365298</v>
      </c>
      <c r="I96" s="18">
        <f t="shared" si="77"/>
        <v>294.820365298</v>
      </c>
      <c r="J96" s="18">
        <f t="shared" si="78"/>
        <v>0.239395668065565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0.733318187301024</v>
      </c>
      <c r="P96" s="18">
        <f t="shared" si="81"/>
        <v>0.175553197353558</v>
      </c>
      <c r="Q96" s="24">
        <f t="shared" si="82"/>
        <v>0.0526659592060673</v>
      </c>
      <c r="R96" s="18">
        <f t="shared" si="83"/>
        <v>0.08541</v>
      </c>
      <c r="S96" s="25">
        <f t="shared" si="84"/>
        <v>0.616625210233782</v>
      </c>
      <c r="T96" s="3">
        <v>0.01</v>
      </c>
      <c r="U96" s="26">
        <f t="shared" si="85"/>
        <v>0.00616625210233782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0.0161162521023378</v>
      </c>
      <c r="AU96" s="29">
        <f t="shared" si="89"/>
        <v>28.47</v>
      </c>
      <c r="AV96" s="1">
        <f t="shared" si="90"/>
        <v>0.3</v>
      </c>
      <c r="AW96" s="2">
        <f t="shared" si="95"/>
        <v>0.861245324878233</v>
      </c>
      <c r="AX96" s="1">
        <f t="shared" si="91"/>
        <v>794.281512839703</v>
      </c>
      <c r="AZ96" s="2">
        <f t="shared" si="96"/>
        <v>1.59715517833088</v>
      </c>
      <c r="BA96" s="1">
        <f t="shared" si="92"/>
        <v>1472.97267647146</v>
      </c>
    </row>
    <row r="97" s="1" customFormat="1" spans="1:53">
      <c r="A97" s="13"/>
      <c r="B97" s="13"/>
      <c r="C97" s="16">
        <v>7</v>
      </c>
      <c r="D97" s="19">
        <v>20.1197717764516</v>
      </c>
      <c r="E97" s="20">
        <f t="shared" si="93"/>
        <v>21.670365298</v>
      </c>
      <c r="F97" s="16" t="s">
        <v>73</v>
      </c>
      <c r="G97" s="13">
        <v>8</v>
      </c>
      <c r="H97" s="18">
        <f t="shared" si="76"/>
        <v>20.1197717764516</v>
      </c>
      <c r="I97" s="18">
        <f t="shared" si="77"/>
        <v>293.269771776452</v>
      </c>
      <c r="J97" s="18">
        <f t="shared" si="78"/>
        <v>0.201039161536803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0.842464989947467</v>
      </c>
      <c r="P97" s="18">
        <f t="shared" si="81"/>
        <v>0.16936845520315</v>
      </c>
      <c r="Q97" s="24">
        <f t="shared" si="82"/>
        <v>0.050810536560945</v>
      </c>
      <c r="R97" s="18">
        <f t="shared" si="83"/>
        <v>0.08541</v>
      </c>
      <c r="S97" s="25">
        <f t="shared" si="84"/>
        <v>0.594901493512996</v>
      </c>
      <c r="T97" s="3">
        <v>0.01</v>
      </c>
      <c r="U97" s="26">
        <f t="shared" si="85"/>
        <v>0.00594901493512996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0.01589901493513</v>
      </c>
      <c r="AU97" s="29">
        <f t="shared" si="89"/>
        <v>28.47</v>
      </c>
      <c r="AV97" s="1">
        <f t="shared" si="90"/>
        <v>0.3</v>
      </c>
      <c r="AW97" s="2">
        <f t="shared" si="95"/>
        <v>0.861245324878233</v>
      </c>
      <c r="AX97" s="1">
        <f t="shared" si="91"/>
        <v>783.575086511845</v>
      </c>
      <c r="AZ97" s="2">
        <f t="shared" si="96"/>
        <v>1.59715517833088</v>
      </c>
      <c r="BA97" s="1">
        <f t="shared" si="92"/>
        <v>1453.1179106376</v>
      </c>
    </row>
    <row r="98" s="1" customFormat="1" spans="1:53">
      <c r="A98" s="13"/>
      <c r="B98" s="13"/>
      <c r="C98" s="16">
        <v>8</v>
      </c>
      <c r="D98" s="19">
        <v>19.8235724145161</v>
      </c>
      <c r="E98" s="20">
        <f t="shared" si="93"/>
        <v>20.1197717764516</v>
      </c>
      <c r="F98" s="16" t="s">
        <v>73</v>
      </c>
      <c r="G98" s="13">
        <v>9</v>
      </c>
      <c r="H98" s="18">
        <f t="shared" si="76"/>
        <v>19.8235724145161</v>
      </c>
      <c r="I98" s="18">
        <f t="shared" si="77"/>
        <v>292.973572414516</v>
      </c>
      <c r="J98" s="18">
        <f t="shared" si="78"/>
        <v>0.194403009197709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0.957796534744317</v>
      </c>
      <c r="P98" s="18">
        <f t="shared" si="81"/>
        <v>0.186198528553433</v>
      </c>
      <c r="Q98" s="24">
        <f t="shared" si="82"/>
        <v>0.05585955856603</v>
      </c>
      <c r="R98" s="18">
        <f t="shared" si="83"/>
        <v>0.08541</v>
      </c>
      <c r="S98" s="25">
        <f t="shared" si="84"/>
        <v>0.654016608898606</v>
      </c>
      <c r="T98" s="3">
        <v>0.01</v>
      </c>
      <c r="U98" s="26">
        <f t="shared" si="85"/>
        <v>0.00654016608898606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0.0164901660889861</v>
      </c>
      <c r="AU98" s="29">
        <f t="shared" si="89"/>
        <v>28.47</v>
      </c>
      <c r="AV98" s="1">
        <f t="shared" si="90"/>
        <v>0.3</v>
      </c>
      <c r="AW98" s="2">
        <f t="shared" si="95"/>
        <v>0.861245324878233</v>
      </c>
      <c r="AX98" s="1">
        <f t="shared" si="91"/>
        <v>812.709678712326</v>
      </c>
      <c r="AZ98" s="2">
        <f t="shared" si="96"/>
        <v>1.59715517833088</v>
      </c>
      <c r="BA98" s="1">
        <f t="shared" si="92"/>
        <v>1507.14719063182</v>
      </c>
    </row>
    <row r="99" s="1" customFormat="1" spans="1:53">
      <c r="A99" s="13"/>
      <c r="B99" s="13"/>
      <c r="C99" s="16">
        <v>9</v>
      </c>
      <c r="D99" s="19">
        <v>19.6979978113333</v>
      </c>
      <c r="E99" s="20">
        <f t="shared" si="93"/>
        <v>19.8235724145161</v>
      </c>
      <c r="F99" s="16" t="s">
        <v>73</v>
      </c>
      <c r="G99" s="13">
        <v>10</v>
      </c>
      <c r="H99" s="18">
        <f t="shared" si="76"/>
        <v>19.6979978113333</v>
      </c>
      <c r="I99" s="18">
        <f t="shared" si="77"/>
        <v>292.847997811333</v>
      </c>
      <c r="J99" s="18">
        <f t="shared" si="78"/>
        <v>0.191652209581135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1.05629800619088</v>
      </c>
      <c r="P99" s="18">
        <f t="shared" si="81"/>
        <v>0.20244184686263</v>
      </c>
      <c r="Q99" s="24">
        <f t="shared" si="82"/>
        <v>0.0607325540587891</v>
      </c>
      <c r="R99" s="18">
        <f t="shared" si="83"/>
        <v>0.08541</v>
      </c>
      <c r="S99" s="25">
        <f t="shared" si="84"/>
        <v>0.711070765235793</v>
      </c>
      <c r="T99" s="3">
        <v>0.01</v>
      </c>
      <c r="U99" s="26">
        <f t="shared" si="85"/>
        <v>0.00711070765235793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0.0170607076523579</v>
      </c>
      <c r="AU99" s="29">
        <f t="shared" si="89"/>
        <v>28.47</v>
      </c>
      <c r="AV99" s="1">
        <f t="shared" si="90"/>
        <v>0.3</v>
      </c>
      <c r="AW99" s="2">
        <f t="shared" si="95"/>
        <v>0.861245324878233</v>
      </c>
      <c r="AX99" s="1">
        <f t="shared" si="91"/>
        <v>840.828537440479</v>
      </c>
      <c r="AZ99" s="2">
        <f t="shared" si="96"/>
        <v>1.59715517833088</v>
      </c>
      <c r="BA99" s="1">
        <f t="shared" si="92"/>
        <v>1559.29282153295</v>
      </c>
    </row>
    <row r="100" s="1" customFormat="1" spans="1:53">
      <c r="A100" s="13"/>
      <c r="B100" s="13"/>
      <c r="C100" s="16">
        <v>10</v>
      </c>
      <c r="D100" s="19">
        <v>16.0974892987097</v>
      </c>
      <c r="E100" s="20">
        <f t="shared" si="93"/>
        <v>19.6979978113333</v>
      </c>
      <c r="F100" s="16" t="s">
        <v>73</v>
      </c>
      <c r="G100" s="13">
        <v>11</v>
      </c>
      <c r="H100" s="18">
        <f t="shared" si="76"/>
        <v>16.0974892987097</v>
      </c>
      <c r="I100" s="18">
        <f t="shared" si="77"/>
        <v>289.24748929871</v>
      </c>
      <c r="J100" s="18">
        <f t="shared" si="78"/>
        <v>0.126698303495321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0.81116335136184</v>
      </c>
      <c r="O100" s="18">
        <f t="shared" si="94"/>
        <v>0.327392807966413</v>
      </c>
      <c r="P100" s="18">
        <f t="shared" si="81"/>
        <v>0.0414801133459139</v>
      </c>
      <c r="Q100" s="24">
        <f t="shared" si="82"/>
        <v>0.0124440340037742</v>
      </c>
      <c r="R100" s="18">
        <f t="shared" si="83"/>
        <v>0.08541</v>
      </c>
      <c r="S100" s="25">
        <f t="shared" si="84"/>
        <v>0.145697623273319</v>
      </c>
      <c r="T100" s="3">
        <v>0.01</v>
      </c>
      <c r="U100" s="26">
        <f t="shared" si="85"/>
        <v>0.00145697623273319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0.0114069762327332</v>
      </c>
      <c r="AU100" s="29">
        <f t="shared" si="89"/>
        <v>28.47</v>
      </c>
      <c r="AV100" s="1">
        <f t="shared" si="90"/>
        <v>0.3</v>
      </c>
      <c r="AW100" s="2">
        <f t="shared" si="95"/>
        <v>0.861245324878233</v>
      </c>
      <c r="AX100" s="1">
        <f t="shared" si="91"/>
        <v>562.187181084587</v>
      </c>
      <c r="AZ100" s="2">
        <f t="shared" si="96"/>
        <v>1.59715517833088</v>
      </c>
      <c r="BA100" s="1">
        <f t="shared" si="92"/>
        <v>1042.56028047228</v>
      </c>
    </row>
    <row r="101" s="1" customFormat="1" spans="1:54">
      <c r="A101" s="13"/>
      <c r="B101" s="13"/>
      <c r="C101" s="16">
        <v>11</v>
      </c>
      <c r="D101" s="19">
        <v>13.2669807716667</v>
      </c>
      <c r="E101" s="20">
        <f t="shared" si="93"/>
        <v>16.0974892987097</v>
      </c>
      <c r="F101" s="16" t="s">
        <v>75</v>
      </c>
      <c r="G101" s="13">
        <v>12</v>
      </c>
      <c r="H101" s="18">
        <f t="shared" si="76"/>
        <v>13.2669807716667</v>
      </c>
      <c r="I101" s="18">
        <f t="shared" si="77"/>
        <v>286.416980771667</v>
      </c>
      <c r="J101" s="18">
        <f t="shared" si="78"/>
        <v>0.0908436639333034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0.570612694620499</v>
      </c>
      <c r="P101" s="18">
        <f t="shared" si="81"/>
        <v>0.0518365478661813</v>
      </c>
      <c r="Q101" s="24">
        <f t="shared" si="82"/>
        <v>0.0155509643598544</v>
      </c>
      <c r="R101" s="18">
        <f t="shared" si="83"/>
        <v>0.08541</v>
      </c>
      <c r="S101" s="25">
        <f t="shared" si="84"/>
        <v>0.182074281230001</v>
      </c>
      <c r="T101" s="3">
        <v>0.01</v>
      </c>
      <c r="U101" s="26">
        <f t="shared" si="85"/>
        <v>0.00182074281230001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0.00731074281230001</v>
      </c>
      <c r="AU101" s="29">
        <f t="shared" si="89"/>
        <v>28.47</v>
      </c>
      <c r="AV101" s="1">
        <f t="shared" si="90"/>
        <v>0.3</v>
      </c>
      <c r="AW101" s="2">
        <f t="shared" si="95"/>
        <v>0.861245324878233</v>
      </c>
      <c r="AX101" s="1">
        <f t="shared" si="91"/>
        <v>360.306343190878</v>
      </c>
      <c r="AY101" s="1">
        <f>SUM(AX90:AX101)</f>
        <v>7327.04620458346</v>
      </c>
      <c r="AZ101" s="2">
        <f t="shared" si="96"/>
        <v>1.59715517833088</v>
      </c>
      <c r="BA101" s="1">
        <f t="shared" si="92"/>
        <v>668.177957185587</v>
      </c>
      <c r="BB101" s="1">
        <f>SUM(BA90:BA101)</f>
        <v>13587.8006527056</v>
      </c>
    </row>
    <row r="102" s="1" customFormat="1" spans="1:46">
      <c r="A102" s="13"/>
      <c r="B102" s="13"/>
      <c r="C102" s="16">
        <v>12</v>
      </c>
      <c r="D102" s="19">
        <v>8.88010268574193</v>
      </c>
      <c r="E102" s="20">
        <f t="shared" si="93"/>
        <v>13.2669807716667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topLeftCell="A4" workbookViewId="0">
      <pane xSplit="4" topLeftCell="E1" activePane="topRight" state="frozen"/>
      <selection/>
      <selection pane="topRight" activeCell="I14" sqref="I14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784.100347646066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1448.6618630137</v>
      </c>
      <c r="F5" s="3">
        <v>91.104</v>
      </c>
      <c r="G5" s="7">
        <f>(F5+F6)/2</f>
        <v>92.50925</v>
      </c>
      <c r="H5" s="3">
        <v>0.18</v>
      </c>
      <c r="I5" s="21">
        <f>(H5+H6)/2</f>
        <v>0.185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0.19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46.0191780821918</v>
      </c>
      <c r="F7" s="3">
        <v>134.758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28.27396891741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6.48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1.38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3118205.1183766</v>
      </c>
      <c r="J14" s="14" t="s">
        <v>22</v>
      </c>
      <c r="K14" s="14">
        <f>I14/(10000*1000)</f>
        <v>0.31182051183766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13337535.9510775</v>
      </c>
      <c r="J15" s="14" t="s">
        <v>22</v>
      </c>
      <c r="K15" s="14">
        <f>I15/(10000*1000)</f>
        <v>1.33375359510775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-14</v>
      </c>
      <c r="E27" s="16"/>
      <c r="F27" s="16"/>
      <c r="G27" s="13">
        <v>1</v>
      </c>
      <c r="H27" s="18">
        <f t="shared" ref="H27:H38" si="0">E28</f>
        <v>-14</v>
      </c>
      <c r="I27" s="18">
        <f t="shared" ref="I27:I38" si="1">H27+273.15</f>
        <v>259.15</v>
      </c>
      <c r="J27" s="18">
        <f t="shared" ref="J27:J38" si="2">EXP(($C$16*(I27-$C$14))/($C$17*I27*$C$14))</f>
        <v>0.00254027577249845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0.00252785805776389</v>
      </c>
      <c r="Q27" s="24">
        <f t="shared" ref="Q27:Q38" si="6">P27*$B$29</f>
        <v>0.000345473934561065</v>
      </c>
      <c r="R27" s="18">
        <f t="shared" ref="R27:R38" si="7">L27*$B$29</f>
        <v>0.135998594444444</v>
      </c>
      <c r="S27" s="25">
        <f t="shared" ref="S27:S38" si="8">Q27/R27</f>
        <v>0.00254027577249845</v>
      </c>
      <c r="T27" s="3">
        <v>0.01</v>
      </c>
      <c r="U27" s="26">
        <f t="shared" ref="U27:U38" si="9">S27*T27</f>
        <v>2.54027577249845e-5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0.029475402757725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65.3416956371722</v>
      </c>
      <c r="AU27" s="1">
        <f t="shared" ref="AU27:AU38" si="17">AT27*10000*AS27*0.67*AR27*AQ27</f>
        <v>175492.82741994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-15.7779952980645</v>
      </c>
      <c r="E28" s="20">
        <f t="shared" ref="E28:E39" si="18">D27</f>
        <v>-14</v>
      </c>
      <c r="F28" s="16" t="s">
        <v>73</v>
      </c>
      <c r="G28" s="13">
        <v>2</v>
      </c>
      <c r="H28" s="18">
        <f t="shared" si="0"/>
        <v>-15.7779952980645</v>
      </c>
      <c r="I28" s="18">
        <f t="shared" si="1"/>
        <v>257.372004701935</v>
      </c>
      <c r="J28" s="18">
        <f t="shared" si="2"/>
        <v>0.00195955025387937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1.98769547527557</v>
      </c>
      <c r="P28" s="18">
        <f t="shared" si="5"/>
        <v>0.00389498917321112</v>
      </c>
      <c r="Q28" s="24">
        <f t="shared" si="6"/>
        <v>0.000532315187005519</v>
      </c>
      <c r="R28" s="18">
        <f t="shared" si="7"/>
        <v>0.135998594444444</v>
      </c>
      <c r="S28" s="25">
        <f t="shared" si="8"/>
        <v>0.00391412270972382</v>
      </c>
      <c r="T28" s="3">
        <v>0.01</v>
      </c>
      <c r="U28" s="26">
        <f t="shared" si="9"/>
        <v>3.91412270972382e-5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0.0219391412270972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65.3416956371722</v>
      </c>
      <c r="AU28" s="1">
        <f t="shared" si="17"/>
        <v>130622.877548284</v>
      </c>
    </row>
    <row r="29" s="1" customFormat="1" spans="1:47">
      <c r="A29" s="13" t="s">
        <v>38</v>
      </c>
      <c r="B29" s="13">
        <f>I2</f>
        <v>0.136666666666667</v>
      </c>
      <c r="C29" s="16">
        <v>2</v>
      </c>
      <c r="D29" s="19">
        <v>-12.3161434005</v>
      </c>
      <c r="E29" s="20">
        <f t="shared" si="18"/>
        <v>-15.7779952980645</v>
      </c>
      <c r="F29" s="16" t="s">
        <v>73</v>
      </c>
      <c r="G29" s="13">
        <v>3</v>
      </c>
      <c r="H29" s="18">
        <f t="shared" si="0"/>
        <v>-12.3161434005</v>
      </c>
      <c r="I29" s="18">
        <f t="shared" si="1"/>
        <v>260.8338565995</v>
      </c>
      <c r="J29" s="18">
        <f t="shared" si="2"/>
        <v>0.00323757667986171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2.97891215276903</v>
      </c>
      <c r="P29" s="18">
        <f t="shared" si="5"/>
        <v>0.00964445651716164</v>
      </c>
      <c r="Q29" s="24">
        <f t="shared" si="6"/>
        <v>0.00131807572401209</v>
      </c>
      <c r="R29" s="18">
        <f t="shared" si="7"/>
        <v>0.135998594444444</v>
      </c>
      <c r="S29" s="25">
        <f t="shared" si="8"/>
        <v>0.00969183342957655</v>
      </c>
      <c r="T29" s="3">
        <v>0.01</v>
      </c>
      <c r="U29" s="26">
        <f t="shared" si="9"/>
        <v>9.69183342957655e-5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0.0219969183342958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65.3416956371722</v>
      </c>
      <c r="AU29" s="1">
        <f t="shared" si="17"/>
        <v>130966.875151498</v>
      </c>
    </row>
    <row r="30" s="1" customFormat="1" spans="1:47">
      <c r="A30" s="13"/>
      <c r="B30" s="13"/>
      <c r="C30" s="16">
        <v>3</v>
      </c>
      <c r="D30" s="19">
        <v>-8.33716017341935</v>
      </c>
      <c r="E30" s="20">
        <f t="shared" si="18"/>
        <v>-12.3161434005</v>
      </c>
      <c r="F30" s="16" t="s">
        <v>73</v>
      </c>
      <c r="G30" s="13">
        <v>4</v>
      </c>
      <c r="H30" s="18">
        <f t="shared" si="0"/>
        <v>-8.33716017341935</v>
      </c>
      <c r="I30" s="18">
        <f t="shared" si="1"/>
        <v>264.812839826581</v>
      </c>
      <c r="J30" s="18">
        <f t="shared" si="2"/>
        <v>0.00567303573518058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3.96437936291853</v>
      </c>
      <c r="P30" s="18">
        <f t="shared" si="5"/>
        <v>0.0224900657936492</v>
      </c>
      <c r="Q30" s="24">
        <f t="shared" si="6"/>
        <v>0.00307364232513206</v>
      </c>
      <c r="R30" s="18">
        <f t="shared" si="7"/>
        <v>0.135998594444444</v>
      </c>
      <c r="S30" s="25">
        <f t="shared" si="8"/>
        <v>0.0226005447900982</v>
      </c>
      <c r="T30" s="3">
        <v>0.01</v>
      </c>
      <c r="U30" s="26">
        <f t="shared" si="9"/>
        <v>0.000226005447900982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0.022126005447901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65.3416956371722</v>
      </c>
      <c r="AU30" s="1">
        <f t="shared" si="17"/>
        <v>131735.44353159</v>
      </c>
    </row>
    <row r="31" s="1" customFormat="1" spans="1:47">
      <c r="A31" s="13"/>
      <c r="B31" s="13"/>
      <c r="C31" s="16">
        <v>4</v>
      </c>
      <c r="D31" s="19">
        <v>-4.4789896781</v>
      </c>
      <c r="E31" s="20">
        <f t="shared" si="18"/>
        <v>-8.33716017341935</v>
      </c>
      <c r="F31" s="16" t="s">
        <v>73</v>
      </c>
      <c r="G31" s="13">
        <v>5</v>
      </c>
      <c r="H31" s="18">
        <f t="shared" si="0"/>
        <v>-4.4789896781</v>
      </c>
      <c r="I31" s="18">
        <f t="shared" si="1"/>
        <v>268.6710103219</v>
      </c>
      <c r="J31" s="18">
        <f t="shared" si="2"/>
        <v>0.00961888663678297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3.74479483226864</v>
      </c>
      <c r="O31" s="18">
        <f t="shared" si="19"/>
        <v>1.19220613152291</v>
      </c>
      <c r="P31" s="18">
        <f t="shared" si="5"/>
        <v>0.0114676956267964</v>
      </c>
      <c r="Q31" s="24">
        <f t="shared" si="6"/>
        <v>0.00156725173566218</v>
      </c>
      <c r="R31" s="18">
        <f t="shared" si="7"/>
        <v>0.135998594444444</v>
      </c>
      <c r="S31" s="25">
        <f t="shared" si="8"/>
        <v>0.0115240289215078</v>
      </c>
      <c r="T31" s="3">
        <v>0.01</v>
      </c>
      <c r="U31" s="26">
        <f t="shared" si="9"/>
        <v>0.000115240289215078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0.0220152402892151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65.3416956371722</v>
      </c>
      <c r="AU31" s="1">
        <f t="shared" si="17"/>
        <v>131075.961758357</v>
      </c>
    </row>
    <row r="32" s="1" customFormat="1" spans="1:47">
      <c r="A32" s="13"/>
      <c r="B32" s="13"/>
      <c r="C32" s="16">
        <v>5</v>
      </c>
      <c r="D32" s="19">
        <v>0.718221643225807</v>
      </c>
      <c r="E32" s="20">
        <f t="shared" si="18"/>
        <v>-4.4789896781</v>
      </c>
      <c r="F32" s="16" t="s">
        <v>75</v>
      </c>
      <c r="G32" s="13">
        <v>6</v>
      </c>
      <c r="H32" s="18">
        <f t="shared" si="0"/>
        <v>0.718221643225807</v>
      </c>
      <c r="I32" s="18">
        <f t="shared" si="1"/>
        <v>273.868221643226</v>
      </c>
      <c r="J32" s="18">
        <f t="shared" si="2"/>
        <v>0.0191340138848583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2.17585010256278</v>
      </c>
      <c r="P32" s="18">
        <f t="shared" si="5"/>
        <v>0.0416327460738066</v>
      </c>
      <c r="Q32" s="24">
        <f t="shared" si="6"/>
        <v>0.0056898086300869</v>
      </c>
      <c r="R32" s="18">
        <f t="shared" si="7"/>
        <v>0.135998594444444</v>
      </c>
      <c r="S32" s="25">
        <f t="shared" si="8"/>
        <v>0.0418372605491242</v>
      </c>
      <c r="T32" s="3">
        <v>0.01</v>
      </c>
      <c r="U32" s="26">
        <f t="shared" si="9"/>
        <v>0.000418372605491242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0.0223183726054912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65.3416956371722</v>
      </c>
      <c r="AU32" s="1">
        <f t="shared" si="17"/>
        <v>132880.773305902</v>
      </c>
    </row>
    <row r="33" s="1" customFormat="1" spans="1:47">
      <c r="A33" s="13"/>
      <c r="B33" s="13"/>
      <c r="C33" s="16">
        <v>6</v>
      </c>
      <c r="D33" s="19">
        <v>5.13704299406667</v>
      </c>
      <c r="E33" s="20">
        <f t="shared" si="18"/>
        <v>0.718221643225807</v>
      </c>
      <c r="F33" s="16" t="s">
        <v>73</v>
      </c>
      <c r="G33" s="13">
        <v>7</v>
      </c>
      <c r="H33" s="18">
        <f t="shared" si="0"/>
        <v>5.13704299406667</v>
      </c>
      <c r="I33" s="18">
        <f t="shared" si="1"/>
        <v>278.287042994067</v>
      </c>
      <c r="J33" s="18">
        <f t="shared" si="2"/>
        <v>0.0336495035864253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3.12932902315564</v>
      </c>
      <c r="P33" s="18">
        <f t="shared" si="5"/>
        <v>0.105300368187781</v>
      </c>
      <c r="Q33" s="24">
        <f t="shared" si="6"/>
        <v>0.0143910503189967</v>
      </c>
      <c r="R33" s="18">
        <f t="shared" si="7"/>
        <v>0.135998594444444</v>
      </c>
      <c r="S33" s="25">
        <f t="shared" si="8"/>
        <v>0.105817640085063</v>
      </c>
      <c r="T33" s="3">
        <v>0.01</v>
      </c>
      <c r="U33" s="26">
        <f t="shared" si="9"/>
        <v>0.00105817640085063</v>
      </c>
      <c r="V33" s="25"/>
      <c r="W33" s="3"/>
      <c r="X33" s="26"/>
      <c r="Y33" s="28">
        <v>0.02</v>
      </c>
      <c r="Z33" s="3">
        <v>0.21</v>
      </c>
      <c r="AA33" s="27">
        <f t="shared" si="10"/>
        <v>0.0042</v>
      </c>
      <c r="AB33" s="3">
        <v>0.01</v>
      </c>
      <c r="AC33" s="3">
        <v>0.29</v>
      </c>
      <c r="AD33" s="27">
        <f t="shared" si="11"/>
        <v>0.0029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</v>
      </c>
      <c r="AO33" s="3">
        <v>0.38</v>
      </c>
      <c r="AP33" s="3">
        <f t="shared" si="13"/>
        <v>0.0038</v>
      </c>
      <c r="AQ33" s="1">
        <f t="shared" si="14"/>
        <v>0.0229581764008506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65.3416956371722</v>
      </c>
      <c r="AU33" s="1">
        <f t="shared" si="17"/>
        <v>136690.084342786</v>
      </c>
    </row>
    <row r="34" s="1" customFormat="1" spans="1:47">
      <c r="A34" s="13"/>
      <c r="B34" s="13"/>
      <c r="C34" s="16">
        <v>7</v>
      </c>
      <c r="D34" s="19">
        <v>7.84987879464516</v>
      </c>
      <c r="E34" s="20">
        <f t="shared" si="18"/>
        <v>5.13704299406667</v>
      </c>
      <c r="F34" s="16" t="s">
        <v>73</v>
      </c>
      <c r="G34" s="13">
        <v>8</v>
      </c>
      <c r="H34" s="18">
        <f t="shared" si="0"/>
        <v>7.84987879464516</v>
      </c>
      <c r="I34" s="18">
        <f t="shared" si="1"/>
        <v>280.999878794645</v>
      </c>
      <c r="J34" s="18">
        <f t="shared" si="2"/>
        <v>0.0471711814427174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4.01914032163453</v>
      </c>
      <c r="P34" s="18">
        <f t="shared" si="5"/>
        <v>0.189587597355564</v>
      </c>
      <c r="Q34" s="24">
        <f t="shared" si="6"/>
        <v>0.0259103049719271</v>
      </c>
      <c r="R34" s="18">
        <f t="shared" si="7"/>
        <v>0.135998594444444</v>
      </c>
      <c r="S34" s="25">
        <f t="shared" si="8"/>
        <v>0.190518917329778</v>
      </c>
      <c r="T34" s="3">
        <v>0.01</v>
      </c>
      <c r="U34" s="26">
        <f t="shared" si="9"/>
        <v>0.00190518917329778</v>
      </c>
      <c r="V34" s="25"/>
      <c r="W34" s="3"/>
      <c r="X34" s="26"/>
      <c r="Y34" s="28">
        <v>0.02</v>
      </c>
      <c r="Z34" s="3">
        <v>0.21</v>
      </c>
      <c r="AA34" s="27">
        <f t="shared" si="10"/>
        <v>0.0042</v>
      </c>
      <c r="AB34" s="3">
        <v>0.01</v>
      </c>
      <c r="AC34" s="3">
        <v>0.29</v>
      </c>
      <c r="AD34" s="27">
        <f t="shared" si="11"/>
        <v>0.0029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</v>
      </c>
      <c r="AO34" s="3">
        <v>0.38</v>
      </c>
      <c r="AP34" s="3">
        <f t="shared" si="13"/>
        <v>0.0038</v>
      </c>
      <c r="AQ34" s="1">
        <f t="shared" si="14"/>
        <v>0.0238051891732978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65.3416956371722</v>
      </c>
      <c r="AU34" s="1">
        <f t="shared" si="17"/>
        <v>141733.091473829</v>
      </c>
    </row>
    <row r="35" s="1" customFormat="1" spans="1:47">
      <c r="A35" s="13"/>
      <c r="B35" s="13"/>
      <c r="C35" s="16">
        <v>8</v>
      </c>
      <c r="D35" s="19">
        <v>7.22783973696774</v>
      </c>
      <c r="E35" s="20">
        <f t="shared" si="18"/>
        <v>7.84987879464516</v>
      </c>
      <c r="F35" s="16" t="s">
        <v>73</v>
      </c>
      <c r="G35" s="13">
        <v>9</v>
      </c>
      <c r="H35" s="18">
        <f t="shared" si="0"/>
        <v>7.22783973696774</v>
      </c>
      <c r="I35" s="18">
        <f t="shared" si="1"/>
        <v>280.377839736968</v>
      </c>
      <c r="J35" s="18">
        <f t="shared" si="2"/>
        <v>0.0436807898453618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4.82466439094563</v>
      </c>
      <c r="P35" s="18">
        <f t="shared" si="5"/>
        <v>0.210745151335297</v>
      </c>
      <c r="Q35" s="24">
        <f t="shared" si="6"/>
        <v>0.0288018373491572</v>
      </c>
      <c r="R35" s="18">
        <f t="shared" si="7"/>
        <v>0.135998594444444</v>
      </c>
      <c r="S35" s="25">
        <f t="shared" si="8"/>
        <v>0.211780404546186</v>
      </c>
      <c r="T35" s="3">
        <v>0.01</v>
      </c>
      <c r="U35" s="26">
        <f t="shared" si="9"/>
        <v>0.00211780404546186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0.0240178040454619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65.3416956371722</v>
      </c>
      <c r="AU35" s="1">
        <f t="shared" si="17"/>
        <v>142998.973584899</v>
      </c>
    </row>
    <row r="36" s="1" customFormat="1" spans="1:47">
      <c r="A36" s="13"/>
      <c r="B36" s="13"/>
      <c r="C36" s="16">
        <v>9</v>
      </c>
      <c r="D36" s="19">
        <v>5.9131063285</v>
      </c>
      <c r="E36" s="20">
        <f t="shared" si="18"/>
        <v>7.22783973696774</v>
      </c>
      <c r="F36" s="16" t="s">
        <v>73</v>
      </c>
      <c r="G36" s="13">
        <v>10</v>
      </c>
      <c r="H36" s="18">
        <f t="shared" si="0"/>
        <v>5.9131063285</v>
      </c>
      <c r="I36" s="18">
        <f t="shared" si="1"/>
        <v>279.0631063285</v>
      </c>
      <c r="J36" s="18">
        <f t="shared" si="2"/>
        <v>0.0370882182617662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5.609030906277</v>
      </c>
      <c r="P36" s="18">
        <f t="shared" si="5"/>
        <v>0.208028962488994</v>
      </c>
      <c r="Q36" s="24">
        <f t="shared" si="6"/>
        <v>0.0284306248734958</v>
      </c>
      <c r="R36" s="18">
        <f t="shared" si="7"/>
        <v>0.135998594444444</v>
      </c>
      <c r="S36" s="25">
        <f t="shared" si="8"/>
        <v>0.209050872839055</v>
      </c>
      <c r="T36" s="3">
        <v>0.01</v>
      </c>
      <c r="U36" s="26">
        <f t="shared" si="9"/>
        <v>0.00209050872839055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0.0239905087283905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65.3416956371722</v>
      </c>
      <c r="AU36" s="1">
        <f t="shared" si="17"/>
        <v>142836.46071247</v>
      </c>
    </row>
    <row r="37" s="1" customFormat="1" spans="1:47">
      <c r="A37" s="13"/>
      <c r="B37" s="13"/>
      <c r="C37" s="16">
        <v>10</v>
      </c>
      <c r="D37" s="19">
        <v>-1.19687272012903</v>
      </c>
      <c r="E37" s="20">
        <f t="shared" si="18"/>
        <v>5.9131063285</v>
      </c>
      <c r="F37" s="16" t="s">
        <v>73</v>
      </c>
      <c r="G37" s="13">
        <v>11</v>
      </c>
      <c r="H37" s="18">
        <f t="shared" si="0"/>
        <v>-1.19687272012903</v>
      </c>
      <c r="I37" s="18">
        <f t="shared" si="1"/>
        <v>271.953127279871</v>
      </c>
      <c r="J37" s="18">
        <f t="shared" si="2"/>
        <v>0.0148961758728717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5.13095184659861</v>
      </c>
      <c r="O37" s="18">
        <f t="shared" si="19"/>
        <v>1.26516176385607</v>
      </c>
      <c r="P37" s="18">
        <f t="shared" si="5"/>
        <v>0.0188460721420326</v>
      </c>
      <c r="Q37" s="24">
        <f t="shared" si="6"/>
        <v>0.00257562985941112</v>
      </c>
      <c r="R37" s="18">
        <f t="shared" si="7"/>
        <v>0.135998594444444</v>
      </c>
      <c r="S37" s="25">
        <f t="shared" si="8"/>
        <v>0.018938650578946</v>
      </c>
      <c r="T37" s="3">
        <v>0.01</v>
      </c>
      <c r="U37" s="26">
        <f t="shared" si="9"/>
        <v>0.00018938650578946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0.0220893865057895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65.3416956371722</v>
      </c>
      <c r="AU37" s="1">
        <f t="shared" si="17"/>
        <v>131517.418972567</v>
      </c>
    </row>
    <row r="38" s="1" customFormat="1" spans="1:48">
      <c r="A38" s="13"/>
      <c r="B38" s="13"/>
      <c r="C38" s="16">
        <v>11</v>
      </c>
      <c r="D38" s="19">
        <v>-6.68521757333333</v>
      </c>
      <c r="E38" s="20">
        <f t="shared" si="18"/>
        <v>-1.19687272012903</v>
      </c>
      <c r="F38" s="16" t="s">
        <v>75</v>
      </c>
      <c r="G38" s="13">
        <v>12</v>
      </c>
      <c r="H38" s="18">
        <f t="shared" si="0"/>
        <v>-6.68521757333333</v>
      </c>
      <c r="I38" s="18">
        <f t="shared" si="1"/>
        <v>266.464782426667</v>
      </c>
      <c r="J38" s="18">
        <f t="shared" si="2"/>
        <v>0.00712543172353453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2.2414273583807</v>
      </c>
      <c r="P38" s="18">
        <f t="shared" si="5"/>
        <v>0.015971137605404</v>
      </c>
      <c r="Q38" s="24">
        <f t="shared" si="6"/>
        <v>0.00218272213940522</v>
      </c>
      <c r="R38" s="18">
        <f t="shared" si="7"/>
        <v>0.135998594444444</v>
      </c>
      <c r="S38" s="25">
        <f t="shared" si="8"/>
        <v>0.0160495933676496</v>
      </c>
      <c r="T38" s="3">
        <v>0.01</v>
      </c>
      <c r="U38" s="26">
        <f t="shared" si="9"/>
        <v>0.000160495933676496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0.0220604959336765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65.3416956371722</v>
      </c>
      <c r="AU38" s="1">
        <f t="shared" si="17"/>
        <v>131345.408152984</v>
      </c>
      <c r="AV38" s="1">
        <f>SUM(AU27:AU38)</f>
        <v>1659896.19595511</v>
      </c>
    </row>
    <row r="39" s="1" customFormat="1" spans="1:46">
      <c r="A39" s="13"/>
      <c r="B39" s="13"/>
      <c r="C39" s="16">
        <v>12</v>
      </c>
      <c r="D39" s="19">
        <v>-12.0548507053226</v>
      </c>
      <c r="E39" s="20">
        <f t="shared" si="18"/>
        <v>-6.68521757333333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-14</v>
      </c>
      <c r="E42" s="16"/>
      <c r="F42" s="16"/>
      <c r="G42" s="13">
        <v>1</v>
      </c>
      <c r="H42" s="18">
        <f t="shared" ref="H42:H53" si="21">E43</f>
        <v>-14</v>
      </c>
      <c r="I42" s="18">
        <f t="shared" ref="I42:I53" si="22">H42+273.15</f>
        <v>259.15</v>
      </c>
      <c r="J42" s="18">
        <f t="shared" ref="J42:J53" si="23">EXP(($C$16*(I42-$C$14))/($C$17*I42*$C$14))</f>
        <v>0.00254027577249845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0.000195832505422502</v>
      </c>
      <c r="Q42" s="24">
        <f t="shared" ref="Q42:Q53" si="27">P42*$B$44</f>
        <v>3.62290135031628e-5</v>
      </c>
      <c r="R42" s="18">
        <f t="shared" ref="R42:R53" si="28">L42*$B$44</f>
        <v>0.0142618427083333</v>
      </c>
      <c r="S42" s="25">
        <f t="shared" ref="S42:S53" si="29">Q42/R42</f>
        <v>0.00254027577249845</v>
      </c>
      <c r="T42" s="3">
        <v>0.01</v>
      </c>
      <c r="U42" s="26">
        <f t="shared" ref="U42:U53" si="30">S42*T42</f>
        <v>2.54027577249845e-5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0.027125402757725</v>
      </c>
      <c r="AR42" s="29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120.721821917808</v>
      </c>
      <c r="AU42" s="1">
        <f t="shared" ref="AU42:AU53" si="37">AT42*10000*AS42*0.67*AR42*AQ42</f>
        <v>31290.4941344514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-15.7779952980645</v>
      </c>
      <c r="E43" s="20">
        <f t="shared" ref="E43:E54" si="38">D42</f>
        <v>-14</v>
      </c>
      <c r="F43" s="16" t="s">
        <v>73</v>
      </c>
      <c r="G43" s="13">
        <v>2</v>
      </c>
      <c r="H43" s="18">
        <f t="shared" si="21"/>
        <v>-15.7779952980645</v>
      </c>
      <c r="I43" s="18">
        <f t="shared" si="22"/>
        <v>257.372004701935</v>
      </c>
      <c r="J43" s="18">
        <f t="shared" si="23"/>
        <v>0.00195955025387937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0.153986250827911</v>
      </c>
      <c r="P43" s="18">
        <f t="shared" si="26"/>
        <v>0.000301743796903765</v>
      </c>
      <c r="Q43" s="24">
        <f t="shared" si="27"/>
        <v>5.58226024271965e-5</v>
      </c>
      <c r="R43" s="18">
        <f t="shared" si="28"/>
        <v>0.0142618427083333</v>
      </c>
      <c r="S43" s="25">
        <f t="shared" si="29"/>
        <v>0.00391412270972382</v>
      </c>
      <c r="T43" s="3">
        <v>0.01</v>
      </c>
      <c r="U43" s="26">
        <f t="shared" si="30"/>
        <v>3.91412270972382e-5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0.0148391412270972</v>
      </c>
      <c r="AR43" s="29">
        <f t="shared" si="34"/>
        <v>7.70910416666667</v>
      </c>
      <c r="AS43" s="1">
        <f t="shared" si="35"/>
        <v>0.185</v>
      </c>
      <c r="AT43" s="2">
        <f t="shared" si="36"/>
        <v>120.721821917808</v>
      </c>
      <c r="AU43" s="1">
        <f t="shared" si="37"/>
        <v>17117.6835851607</v>
      </c>
    </row>
    <row r="44" s="1" customFormat="1" spans="1:47">
      <c r="A44" s="13" t="s">
        <v>38</v>
      </c>
      <c r="B44" s="13">
        <f>I5</f>
        <v>0.185</v>
      </c>
      <c r="C44" s="16">
        <v>2</v>
      </c>
      <c r="D44" s="19">
        <v>-12.3161434005</v>
      </c>
      <c r="E44" s="20">
        <f t="shared" si="38"/>
        <v>-15.7779952980645</v>
      </c>
      <c r="F44" s="16" t="s">
        <v>73</v>
      </c>
      <c r="G44" s="13">
        <v>3</v>
      </c>
      <c r="H44" s="18">
        <f t="shared" si="21"/>
        <v>-12.3161434005</v>
      </c>
      <c r="I44" s="18">
        <f t="shared" si="22"/>
        <v>260.8338565995</v>
      </c>
      <c r="J44" s="18">
        <f t="shared" si="23"/>
        <v>0.00323757667986171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0.230775548697674</v>
      </c>
      <c r="P44" s="18">
        <f t="shared" si="26"/>
        <v>0.000747153534745879</v>
      </c>
      <c r="Q44" s="24">
        <f t="shared" si="27"/>
        <v>0.000138223403927988</v>
      </c>
      <c r="R44" s="18">
        <f t="shared" si="28"/>
        <v>0.0142618427083333</v>
      </c>
      <c r="S44" s="25">
        <f t="shared" si="29"/>
        <v>0.00969183342957655</v>
      </c>
      <c r="T44" s="3">
        <v>0.01</v>
      </c>
      <c r="U44" s="26">
        <f t="shared" si="30"/>
        <v>9.69183342957655e-5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0.0148969183342958</v>
      </c>
      <c r="AR44" s="29">
        <f t="shared" si="34"/>
        <v>7.70910416666667</v>
      </c>
      <c r="AS44" s="1">
        <f t="shared" si="35"/>
        <v>0.185</v>
      </c>
      <c r="AT44" s="2">
        <f t="shared" si="36"/>
        <v>120.721821917808</v>
      </c>
      <c r="AU44" s="1">
        <f t="shared" si="37"/>
        <v>17184.332336888</v>
      </c>
    </row>
    <row r="45" s="1" customFormat="1" spans="1:47">
      <c r="A45" s="13"/>
      <c r="B45" s="13"/>
      <c r="C45" s="16">
        <v>3</v>
      </c>
      <c r="D45" s="19">
        <v>-8.33716017341935</v>
      </c>
      <c r="E45" s="20">
        <f t="shared" si="38"/>
        <v>-12.3161434005</v>
      </c>
      <c r="F45" s="16" t="s">
        <v>73</v>
      </c>
      <c r="G45" s="13">
        <v>4</v>
      </c>
      <c r="H45" s="18">
        <f t="shared" si="21"/>
        <v>-8.33716017341935</v>
      </c>
      <c r="I45" s="18">
        <f t="shared" si="22"/>
        <v>264.812839826581</v>
      </c>
      <c r="J45" s="18">
        <f t="shared" si="23"/>
        <v>0.00567303573518058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0.307119436829595</v>
      </c>
      <c r="P45" s="18">
        <f t="shared" si="26"/>
        <v>0.00174229954010282</v>
      </c>
      <c r="Q45" s="24">
        <f t="shared" si="27"/>
        <v>0.000322325414919023</v>
      </c>
      <c r="R45" s="18">
        <f t="shared" si="28"/>
        <v>0.0142618427083333</v>
      </c>
      <c r="S45" s="25">
        <f t="shared" si="29"/>
        <v>0.0226005447900982</v>
      </c>
      <c r="T45" s="3">
        <v>0.01</v>
      </c>
      <c r="U45" s="26">
        <f t="shared" si="30"/>
        <v>0.000226005447900982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0.015026005447901</v>
      </c>
      <c r="AR45" s="29">
        <f t="shared" si="34"/>
        <v>7.70910416666667</v>
      </c>
      <c r="AS45" s="1">
        <f t="shared" si="35"/>
        <v>0.185</v>
      </c>
      <c r="AT45" s="2">
        <f t="shared" si="36"/>
        <v>120.721821917808</v>
      </c>
      <c r="AU45" s="1">
        <f t="shared" si="37"/>
        <v>17333.2407091313</v>
      </c>
    </row>
    <row r="46" s="1" customFormat="1" spans="1:47">
      <c r="A46" s="13"/>
      <c r="B46" s="13"/>
      <c r="C46" s="16">
        <v>4</v>
      </c>
      <c r="D46" s="19">
        <v>-4.4789896781</v>
      </c>
      <c r="E46" s="20">
        <f t="shared" si="38"/>
        <v>-8.33716017341935</v>
      </c>
      <c r="F46" s="16" t="s">
        <v>73</v>
      </c>
      <c r="G46" s="13">
        <v>5</v>
      </c>
      <c r="H46" s="18">
        <f t="shared" si="21"/>
        <v>-4.4789896781</v>
      </c>
      <c r="I46" s="18">
        <f t="shared" si="22"/>
        <v>268.6710103219</v>
      </c>
      <c r="J46" s="18">
        <f t="shared" si="23"/>
        <v>0.00961888663678297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0.290108280425017</v>
      </c>
      <c r="O46" s="18">
        <f t="shared" si="39"/>
        <v>0.0923598985311413</v>
      </c>
      <c r="P46" s="18">
        <f t="shared" si="26"/>
        <v>0.000888399393755826</v>
      </c>
      <c r="Q46" s="24">
        <f t="shared" si="27"/>
        <v>0.000164353887844828</v>
      </c>
      <c r="R46" s="18">
        <f t="shared" si="28"/>
        <v>0.0142618427083333</v>
      </c>
      <c r="S46" s="25">
        <f t="shared" si="29"/>
        <v>0.0115240289215078</v>
      </c>
      <c r="T46" s="3">
        <v>0.01</v>
      </c>
      <c r="U46" s="26">
        <f t="shared" si="30"/>
        <v>0.000115240289215078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0.0149152402892151</v>
      </c>
      <c r="AR46" s="29">
        <f t="shared" si="34"/>
        <v>7.70910416666667</v>
      </c>
      <c r="AS46" s="1">
        <f t="shared" si="35"/>
        <v>0.185</v>
      </c>
      <c r="AT46" s="2">
        <f t="shared" si="36"/>
        <v>120.721821917808</v>
      </c>
      <c r="AU46" s="1">
        <f t="shared" si="37"/>
        <v>17205.4676183824</v>
      </c>
    </row>
    <row r="47" s="1" customFormat="1" spans="1:47">
      <c r="A47" s="13"/>
      <c r="B47" s="13"/>
      <c r="C47" s="16">
        <v>5</v>
      </c>
      <c r="D47" s="19">
        <v>0.718221643225807</v>
      </c>
      <c r="E47" s="20">
        <f t="shared" si="38"/>
        <v>-4.4789896781</v>
      </c>
      <c r="F47" s="16" t="s">
        <v>75</v>
      </c>
      <c r="G47" s="13">
        <v>6</v>
      </c>
      <c r="H47" s="18">
        <f t="shared" si="21"/>
        <v>0.718221643225807</v>
      </c>
      <c r="I47" s="18">
        <f t="shared" si="22"/>
        <v>273.868221643226</v>
      </c>
      <c r="J47" s="18">
        <f t="shared" si="23"/>
        <v>0.0191340138848583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0.168562540804052</v>
      </c>
      <c r="P47" s="18">
        <f t="shared" si="26"/>
        <v>0.00322527799621173</v>
      </c>
      <c r="Q47" s="24">
        <f t="shared" si="27"/>
        <v>0.00059667642929917</v>
      </c>
      <c r="R47" s="18">
        <f t="shared" si="28"/>
        <v>0.0142618427083333</v>
      </c>
      <c r="S47" s="25">
        <f t="shared" si="29"/>
        <v>0.0418372605491243</v>
      </c>
      <c r="T47" s="3">
        <v>0.01</v>
      </c>
      <c r="U47" s="26">
        <f t="shared" si="30"/>
        <v>0.000418372605491243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0.0152183726054912</v>
      </c>
      <c r="AR47" s="29">
        <f t="shared" si="34"/>
        <v>7.70910416666667</v>
      </c>
      <c r="AS47" s="1">
        <f t="shared" si="35"/>
        <v>0.185</v>
      </c>
      <c r="AT47" s="2">
        <f t="shared" si="36"/>
        <v>120.721821917808</v>
      </c>
      <c r="AU47" s="1">
        <f t="shared" si="37"/>
        <v>17555.1457429478</v>
      </c>
    </row>
    <row r="48" s="1" customFormat="1" spans="1:47">
      <c r="A48" s="13"/>
      <c r="B48" s="13"/>
      <c r="C48" s="16">
        <v>6</v>
      </c>
      <c r="D48" s="19">
        <v>5.13704299406667</v>
      </c>
      <c r="E48" s="20">
        <f t="shared" si="38"/>
        <v>0.718221643225807</v>
      </c>
      <c r="F48" s="16" t="s">
        <v>73</v>
      </c>
      <c r="G48" s="13">
        <v>7</v>
      </c>
      <c r="H48" s="18">
        <f t="shared" si="21"/>
        <v>5.13704299406667</v>
      </c>
      <c r="I48" s="18">
        <f t="shared" si="22"/>
        <v>278.287042994067</v>
      </c>
      <c r="J48" s="18">
        <f t="shared" si="23"/>
        <v>0.0336495035864253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0.242428304474507</v>
      </c>
      <c r="P48" s="18">
        <f t="shared" si="26"/>
        <v>0.00815759210086593</v>
      </c>
      <c r="Q48" s="24">
        <f t="shared" si="27"/>
        <v>0.0015091545386602</v>
      </c>
      <c r="R48" s="18">
        <f t="shared" si="28"/>
        <v>0.0142618427083333</v>
      </c>
      <c r="S48" s="25">
        <f t="shared" si="29"/>
        <v>0.105817640085063</v>
      </c>
      <c r="T48" s="3">
        <v>0.01</v>
      </c>
      <c r="U48" s="26">
        <f t="shared" si="30"/>
        <v>0.00105817640085063</v>
      </c>
      <c r="V48" s="25"/>
      <c r="W48" s="3"/>
      <c r="X48" s="26"/>
      <c r="Y48" s="28">
        <v>0.02</v>
      </c>
      <c r="Z48" s="3">
        <v>0.49</v>
      </c>
      <c r="AA48" s="27">
        <f t="shared" si="31"/>
        <v>0.0098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</v>
      </c>
      <c r="AO48" s="3">
        <v>0.5</v>
      </c>
      <c r="AP48" s="3">
        <f t="shared" si="32"/>
        <v>0.005</v>
      </c>
      <c r="AQ48" s="1">
        <f t="shared" si="33"/>
        <v>0.0158581764008506</v>
      </c>
      <c r="AR48" s="29">
        <f t="shared" si="34"/>
        <v>7.70910416666667</v>
      </c>
      <c r="AS48" s="1">
        <f t="shared" si="35"/>
        <v>0.185</v>
      </c>
      <c r="AT48" s="2">
        <f t="shared" si="36"/>
        <v>120.721821917808</v>
      </c>
      <c r="AU48" s="1">
        <f t="shared" si="37"/>
        <v>18293.1910757564</v>
      </c>
    </row>
    <row r="49" s="1" customFormat="1" spans="1:47">
      <c r="A49" s="13"/>
      <c r="B49" s="13"/>
      <c r="C49" s="16">
        <v>7</v>
      </c>
      <c r="D49" s="19">
        <v>7.84987879464516</v>
      </c>
      <c r="E49" s="20">
        <f t="shared" si="38"/>
        <v>5.13704299406667</v>
      </c>
      <c r="F49" s="16" t="s">
        <v>73</v>
      </c>
      <c r="G49" s="13">
        <v>8</v>
      </c>
      <c r="H49" s="18">
        <f t="shared" si="21"/>
        <v>7.84987879464516</v>
      </c>
      <c r="I49" s="18">
        <f t="shared" si="22"/>
        <v>280.999878794645</v>
      </c>
      <c r="J49" s="18">
        <f t="shared" si="23"/>
        <v>0.0471711814427174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0.311361754040308</v>
      </c>
      <c r="P49" s="18">
        <f t="shared" si="26"/>
        <v>0.0146873017941581</v>
      </c>
      <c r="Q49" s="24">
        <f t="shared" si="27"/>
        <v>0.00271715083191925</v>
      </c>
      <c r="R49" s="18">
        <f t="shared" si="28"/>
        <v>0.0142618427083333</v>
      </c>
      <c r="S49" s="25">
        <f t="shared" si="29"/>
        <v>0.190518917329778</v>
      </c>
      <c r="T49" s="3">
        <v>0.01</v>
      </c>
      <c r="U49" s="26">
        <f t="shared" si="30"/>
        <v>0.00190518917329778</v>
      </c>
      <c r="V49" s="25"/>
      <c r="W49" s="3"/>
      <c r="X49" s="26"/>
      <c r="Y49" s="28">
        <v>0.02</v>
      </c>
      <c r="Z49" s="3">
        <v>0.49</v>
      </c>
      <c r="AA49" s="27">
        <f t="shared" si="31"/>
        <v>0.0098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</v>
      </c>
      <c r="AO49" s="3">
        <v>0.5</v>
      </c>
      <c r="AP49" s="3">
        <f t="shared" si="32"/>
        <v>0.005</v>
      </c>
      <c r="AQ49" s="1">
        <f t="shared" si="33"/>
        <v>0.0167051891732978</v>
      </c>
      <c r="AR49" s="29">
        <f t="shared" si="34"/>
        <v>7.70910416666667</v>
      </c>
      <c r="AS49" s="1">
        <f t="shared" si="35"/>
        <v>0.185</v>
      </c>
      <c r="AT49" s="2">
        <f t="shared" si="36"/>
        <v>120.721821917808</v>
      </c>
      <c r="AU49" s="1">
        <f t="shared" si="37"/>
        <v>19270.2622154841</v>
      </c>
    </row>
    <row r="50" s="1" customFormat="1" spans="1:47">
      <c r="A50" s="13"/>
      <c r="B50" s="13"/>
      <c r="C50" s="16">
        <v>8</v>
      </c>
      <c r="D50" s="19">
        <v>7.22783973696774</v>
      </c>
      <c r="E50" s="20">
        <f t="shared" si="38"/>
        <v>7.84987879464516</v>
      </c>
      <c r="F50" s="16" t="s">
        <v>73</v>
      </c>
      <c r="G50" s="13">
        <v>9</v>
      </c>
      <c r="H50" s="18">
        <f t="shared" si="21"/>
        <v>7.22783973696774</v>
      </c>
      <c r="I50" s="18">
        <f t="shared" si="22"/>
        <v>280.377839736968</v>
      </c>
      <c r="J50" s="18">
        <f t="shared" si="23"/>
        <v>0.0436807898453618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0.373765493912816</v>
      </c>
      <c r="P50" s="18">
        <f t="shared" si="26"/>
        <v>0.0163263719910536</v>
      </c>
      <c r="Q50" s="24">
        <f t="shared" si="27"/>
        <v>0.00302037881834491</v>
      </c>
      <c r="R50" s="18">
        <f t="shared" si="28"/>
        <v>0.0142618427083333</v>
      </c>
      <c r="S50" s="25">
        <f t="shared" si="29"/>
        <v>0.211780404546186</v>
      </c>
      <c r="T50" s="3">
        <v>0.01</v>
      </c>
      <c r="U50" s="26">
        <f t="shared" si="30"/>
        <v>0.00211780404546186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0.0169178040454619</v>
      </c>
      <c r="AR50" s="29">
        <f t="shared" si="34"/>
        <v>7.70910416666667</v>
      </c>
      <c r="AS50" s="1">
        <f t="shared" si="35"/>
        <v>0.185</v>
      </c>
      <c r="AT50" s="2">
        <f t="shared" si="36"/>
        <v>120.721821917808</v>
      </c>
      <c r="AU50" s="1">
        <f t="shared" si="37"/>
        <v>19515.5239898352</v>
      </c>
    </row>
    <row r="51" s="1" customFormat="1" spans="1:47">
      <c r="A51" s="13"/>
      <c r="B51" s="13"/>
      <c r="C51" s="16">
        <v>9</v>
      </c>
      <c r="D51" s="19">
        <v>5.9131063285</v>
      </c>
      <c r="E51" s="20">
        <f t="shared" si="38"/>
        <v>7.22783973696774</v>
      </c>
      <c r="F51" s="16" t="s">
        <v>73</v>
      </c>
      <c r="G51" s="13">
        <v>10</v>
      </c>
      <c r="H51" s="18">
        <f t="shared" si="21"/>
        <v>5.9131063285</v>
      </c>
      <c r="I51" s="18">
        <f t="shared" si="22"/>
        <v>279.0631063285</v>
      </c>
      <c r="J51" s="18">
        <f t="shared" si="23"/>
        <v>0.0370882182617662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0.434530163588429</v>
      </c>
      <c r="P51" s="18">
        <f t="shared" si="26"/>
        <v>0.0161159495484886</v>
      </c>
      <c r="Q51" s="24">
        <f t="shared" si="27"/>
        <v>0.0029814506664704</v>
      </c>
      <c r="R51" s="18">
        <f t="shared" si="28"/>
        <v>0.0142618427083333</v>
      </c>
      <c r="S51" s="25">
        <f t="shared" si="29"/>
        <v>0.209050872839055</v>
      </c>
      <c r="T51" s="3">
        <v>0.01</v>
      </c>
      <c r="U51" s="26">
        <f t="shared" si="30"/>
        <v>0.00209050872839055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0.0168905087283906</v>
      </c>
      <c r="AR51" s="29">
        <f t="shared" si="34"/>
        <v>7.70910416666667</v>
      </c>
      <c r="AS51" s="1">
        <f t="shared" si="35"/>
        <v>0.185</v>
      </c>
      <c r="AT51" s="2">
        <f t="shared" si="36"/>
        <v>120.721821917808</v>
      </c>
      <c r="AU51" s="1">
        <f t="shared" si="37"/>
        <v>19484.0374911333</v>
      </c>
    </row>
    <row r="52" s="1" customFormat="1" spans="1:47">
      <c r="A52" s="13"/>
      <c r="B52" s="13"/>
      <c r="C52" s="16">
        <v>10</v>
      </c>
      <c r="D52" s="19">
        <v>-1.19687272012903</v>
      </c>
      <c r="E52" s="20">
        <f t="shared" si="38"/>
        <v>5.9131063285</v>
      </c>
      <c r="F52" s="16" t="s">
        <v>73</v>
      </c>
      <c r="G52" s="13">
        <v>11</v>
      </c>
      <c r="H52" s="18">
        <f t="shared" si="21"/>
        <v>-1.19687272012903</v>
      </c>
      <c r="I52" s="18">
        <f t="shared" si="22"/>
        <v>271.953127279871</v>
      </c>
      <c r="J52" s="18">
        <f t="shared" si="23"/>
        <v>0.0148961758728717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0.397493503337944</v>
      </c>
      <c r="O52" s="18">
        <f t="shared" si="39"/>
        <v>0.0980117523686637</v>
      </c>
      <c r="P52" s="18">
        <f t="shared" si="26"/>
        <v>0.00146000030089196</v>
      </c>
      <c r="Q52" s="24">
        <f t="shared" si="27"/>
        <v>0.000270100055665013</v>
      </c>
      <c r="R52" s="18">
        <f t="shared" si="28"/>
        <v>0.0142618427083333</v>
      </c>
      <c r="S52" s="25">
        <f t="shared" si="29"/>
        <v>0.018938650578946</v>
      </c>
      <c r="T52" s="3">
        <v>0.01</v>
      </c>
      <c r="U52" s="26">
        <f t="shared" si="30"/>
        <v>0.00018938650578946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0.0149893865057895</v>
      </c>
      <c r="AR52" s="29">
        <f t="shared" si="34"/>
        <v>7.70910416666667</v>
      </c>
      <c r="AS52" s="1">
        <f t="shared" si="35"/>
        <v>0.185</v>
      </c>
      <c r="AT52" s="2">
        <f t="shared" si="36"/>
        <v>120.721821917808</v>
      </c>
      <c r="AU52" s="1">
        <f t="shared" si="37"/>
        <v>17290.9989476509</v>
      </c>
    </row>
    <row r="53" s="1" customFormat="1" spans="1:48">
      <c r="A53" s="13"/>
      <c r="B53" s="13"/>
      <c r="C53" s="16">
        <v>11</v>
      </c>
      <c r="D53" s="19">
        <v>-6.68521757333333</v>
      </c>
      <c r="E53" s="20">
        <f t="shared" si="38"/>
        <v>-1.19687272012903</v>
      </c>
      <c r="F53" s="16" t="s">
        <v>75</v>
      </c>
      <c r="G53" s="13">
        <v>12</v>
      </c>
      <c r="H53" s="18">
        <f t="shared" si="21"/>
        <v>-6.68521757333333</v>
      </c>
      <c r="I53" s="18">
        <f t="shared" si="22"/>
        <v>266.464782426667</v>
      </c>
      <c r="J53" s="18">
        <f t="shared" si="23"/>
        <v>0.00712543172353453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0.173642793734438</v>
      </c>
      <c r="P53" s="18">
        <f t="shared" si="26"/>
        <v>0.00123727987103853</v>
      </c>
      <c r="Q53" s="24">
        <f t="shared" si="27"/>
        <v>0.000228896776142128</v>
      </c>
      <c r="R53" s="18">
        <f t="shared" si="28"/>
        <v>0.0142618427083333</v>
      </c>
      <c r="S53" s="25">
        <f t="shared" si="29"/>
        <v>0.0160495933676496</v>
      </c>
      <c r="T53" s="3">
        <v>0.01</v>
      </c>
      <c r="U53" s="26">
        <f t="shared" si="30"/>
        <v>0.000160495933676496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0.0149604959336765</v>
      </c>
      <c r="AR53" s="29">
        <f t="shared" si="34"/>
        <v>7.70910416666667</v>
      </c>
      <c r="AS53" s="1">
        <f t="shared" si="35"/>
        <v>0.185</v>
      </c>
      <c r="AT53" s="2">
        <f t="shared" si="36"/>
        <v>120.721821917808</v>
      </c>
      <c r="AU53" s="1">
        <f t="shared" si="37"/>
        <v>17257.6722433319</v>
      </c>
      <c r="AV53" s="1">
        <f>SUM(AU42:AU53)</f>
        <v>228798.050090154</v>
      </c>
    </row>
    <row r="54" s="1" customFormat="1" spans="1:46">
      <c r="A54" s="13"/>
      <c r="B54" s="13"/>
      <c r="C54" s="16">
        <v>12</v>
      </c>
      <c r="D54" s="19">
        <v>-12.0548507053226</v>
      </c>
      <c r="E54" s="20">
        <f t="shared" si="38"/>
        <v>-6.68521757333333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-14</v>
      </c>
      <c r="E58" s="16"/>
      <c r="F58" s="16"/>
      <c r="G58" s="13">
        <v>1</v>
      </c>
      <c r="H58" s="18">
        <f t="shared" ref="H58:H69" si="40">E59</f>
        <v>-14</v>
      </c>
      <c r="I58" s="18">
        <f t="shared" ref="I58:I69" si="41">H58+273.15</f>
        <v>259.15</v>
      </c>
      <c r="J58" s="18">
        <f t="shared" ref="J58:J69" si="42">EXP(($C$16*(I58-$C$14))/($C$17*I58*$C$14))</f>
        <v>0.00254027577249845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0.00770225585738279</v>
      </c>
      <c r="Q58" s="24">
        <f t="shared" ref="Q58:Q69" si="46">P58*$B$60</f>
        <v>0.00223365419864101</v>
      </c>
      <c r="R58" s="18">
        <f t="shared" ref="R58:R69" si="47">L58*$B$60</f>
        <v>0.87929595</v>
      </c>
      <c r="S58" s="25">
        <f t="shared" ref="S58:S69" si="48">Q58/R58</f>
        <v>0.00254027577249845</v>
      </c>
      <c r="T58" s="3">
        <v>0.27</v>
      </c>
      <c r="U58" s="26">
        <f t="shared" ref="U58:U69" si="49">S58*T58</f>
        <v>0.000685874458574582</v>
      </c>
      <c r="V58" s="3">
        <v>220.1</v>
      </c>
      <c r="W58" s="27">
        <v>12.1</v>
      </c>
      <c r="X58" s="27">
        <v>4.5</v>
      </c>
      <c r="Y58" s="27">
        <v>1.5</v>
      </c>
      <c r="Z58" s="27">
        <v>6.8</v>
      </c>
      <c r="AA58" s="3">
        <v>30.2</v>
      </c>
      <c r="AB58" s="2">
        <f t="shared" ref="AB58:AB69" si="50">U58*0.67*AD58+(V58+W58+X58+Y58+Z58+AA58)/1000</f>
        <v>0.275333265407301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3.83493150684932</v>
      </c>
      <c r="AF58" s="1">
        <f t="shared" ref="AF58:AF69" si="54">AE58*10000*AC58*AB58</f>
        <v>118574.037469441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-15.7779952980645</v>
      </c>
      <c r="E59" s="20">
        <f t="shared" ref="E59:E70" si="55">D58</f>
        <v>-14</v>
      </c>
      <c r="F59" s="16" t="s">
        <v>73</v>
      </c>
      <c r="G59" s="13">
        <v>2</v>
      </c>
      <c r="H59" s="18">
        <f t="shared" si="40"/>
        <v>-15.7779952980645</v>
      </c>
      <c r="I59" s="18">
        <f t="shared" si="41"/>
        <v>257.372004701935</v>
      </c>
      <c r="J59" s="18">
        <f t="shared" si="42"/>
        <v>0.00195955025387937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6.05640774414262</v>
      </c>
      <c r="P59" s="18">
        <f t="shared" si="45"/>
        <v>0.0118678353326316</v>
      </c>
      <c r="Q59" s="24">
        <f t="shared" si="46"/>
        <v>0.00344167224646318</v>
      </c>
      <c r="R59" s="18">
        <f t="shared" si="47"/>
        <v>0.87929595</v>
      </c>
      <c r="S59" s="25">
        <f t="shared" si="48"/>
        <v>0.00391412270972382</v>
      </c>
      <c r="T59" s="3">
        <v>0.27</v>
      </c>
      <c r="U59" s="26">
        <f t="shared" si="49"/>
        <v>0.00105681313162543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0.226605338791475</v>
      </c>
      <c r="AC59" s="29">
        <f t="shared" si="51"/>
        <v>11.2298333333333</v>
      </c>
      <c r="AD59" s="1">
        <f t="shared" si="52"/>
        <v>0.29</v>
      </c>
      <c r="AE59" s="30">
        <f t="shared" si="53"/>
        <v>3.83493150684932</v>
      </c>
      <c r="AF59" s="1">
        <f t="shared" si="54"/>
        <v>97589.0432014726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-12.3161434005</v>
      </c>
      <c r="E60" s="20">
        <f t="shared" si="55"/>
        <v>-15.7779952980645</v>
      </c>
      <c r="F60" s="16" t="s">
        <v>73</v>
      </c>
      <c r="G60" s="13">
        <v>3</v>
      </c>
      <c r="H60" s="18">
        <f t="shared" si="40"/>
        <v>-12.3161434005</v>
      </c>
      <c r="I60" s="18">
        <f t="shared" si="41"/>
        <v>260.8338565995</v>
      </c>
      <c r="J60" s="18">
        <f t="shared" si="42"/>
        <v>0.00323757667986171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9.07659490880999</v>
      </c>
      <c r="P60" s="18">
        <f t="shared" si="45"/>
        <v>0.0293861720093147</v>
      </c>
      <c r="Q60" s="24">
        <f t="shared" si="46"/>
        <v>0.00852198988270127</v>
      </c>
      <c r="R60" s="18">
        <f t="shared" si="47"/>
        <v>0.87929595</v>
      </c>
      <c r="S60" s="25">
        <f t="shared" si="48"/>
        <v>0.00969183342957655</v>
      </c>
      <c r="T60" s="3">
        <v>0.27</v>
      </c>
      <c r="U60" s="26">
        <f t="shared" si="49"/>
        <v>0.00261679502598567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0.226908443273549</v>
      </c>
      <c r="AC60" s="29">
        <f t="shared" si="51"/>
        <v>11.2298333333333</v>
      </c>
      <c r="AD60" s="1">
        <f t="shared" si="52"/>
        <v>0.29</v>
      </c>
      <c r="AE60" s="30">
        <f t="shared" si="53"/>
        <v>3.83493150684932</v>
      </c>
      <c r="AF60" s="1">
        <f t="shared" si="54"/>
        <v>97719.5770915983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-8.33716017341935</v>
      </c>
      <c r="E61" s="20">
        <f t="shared" si="55"/>
        <v>-12.3161434005</v>
      </c>
      <c r="F61" s="16" t="s">
        <v>73</v>
      </c>
      <c r="G61" s="13">
        <v>4</v>
      </c>
      <c r="H61" s="18">
        <f t="shared" si="40"/>
        <v>-8.33716017341935</v>
      </c>
      <c r="I61" s="18">
        <f t="shared" si="41"/>
        <v>264.812839826581</v>
      </c>
      <c r="J61" s="18">
        <f t="shared" si="42"/>
        <v>0.00567303573518058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12.0792637368007</v>
      </c>
      <c r="P61" s="18">
        <f t="shared" si="45"/>
        <v>0.0685260948335411</v>
      </c>
      <c r="Q61" s="24">
        <f t="shared" si="46"/>
        <v>0.0198725675017269</v>
      </c>
      <c r="R61" s="18">
        <f t="shared" si="47"/>
        <v>0.87929595</v>
      </c>
      <c r="S61" s="25">
        <f t="shared" si="48"/>
        <v>0.0226005447900982</v>
      </c>
      <c r="T61" s="3">
        <v>0.27</v>
      </c>
      <c r="U61" s="26">
        <f t="shared" si="49"/>
        <v>0.00610214709332651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0.227585647180233</v>
      </c>
      <c r="AC61" s="29">
        <f t="shared" si="51"/>
        <v>11.2298333333333</v>
      </c>
      <c r="AD61" s="1">
        <f t="shared" si="52"/>
        <v>0.29</v>
      </c>
      <c r="AE61" s="30">
        <f t="shared" si="53"/>
        <v>3.83493150684932</v>
      </c>
      <c r="AF61" s="1">
        <f t="shared" si="54"/>
        <v>98011.2192994036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-4.4789896781</v>
      </c>
      <c r="E62" s="20">
        <f t="shared" si="55"/>
        <v>-8.33716017341935</v>
      </c>
      <c r="F62" s="16" t="s">
        <v>73</v>
      </c>
      <c r="G62" s="13">
        <v>5</v>
      </c>
      <c r="H62" s="18">
        <f t="shared" si="40"/>
        <v>-4.4789896781</v>
      </c>
      <c r="I62" s="18">
        <f t="shared" si="41"/>
        <v>268.6710103219</v>
      </c>
      <c r="J62" s="18">
        <f t="shared" si="42"/>
        <v>0.00961888663678297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11.4102007598688</v>
      </c>
      <c r="O62" s="18">
        <f t="shared" si="56"/>
        <v>3.63259188209836</v>
      </c>
      <c r="P62" s="18">
        <f t="shared" si="45"/>
        <v>0.0349414895116022</v>
      </c>
      <c r="Q62" s="24">
        <f t="shared" si="46"/>
        <v>0.0101330319583646</v>
      </c>
      <c r="R62" s="18">
        <f t="shared" si="47"/>
        <v>0.87929595</v>
      </c>
      <c r="S62" s="25">
        <f t="shared" si="48"/>
        <v>0.0115240289215078</v>
      </c>
      <c r="T62" s="3">
        <v>0.27</v>
      </c>
      <c r="U62" s="26">
        <f t="shared" si="49"/>
        <v>0.00311148780880709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0.227004562081251</v>
      </c>
      <c r="AC62" s="29">
        <f t="shared" si="51"/>
        <v>11.2298333333333</v>
      </c>
      <c r="AD62" s="1">
        <f t="shared" si="52"/>
        <v>0.29</v>
      </c>
      <c r="AE62" s="30">
        <f t="shared" si="53"/>
        <v>3.83493150684932</v>
      </c>
      <c r="AF62" s="1">
        <f t="shared" si="54"/>
        <v>97760.9712728976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0.718221643225807</v>
      </c>
      <c r="E63" s="20">
        <f t="shared" si="55"/>
        <v>-4.4789896781</v>
      </c>
      <c r="F63" s="16" t="s">
        <v>75</v>
      </c>
      <c r="G63" s="13">
        <v>6</v>
      </c>
      <c r="H63" s="18">
        <f t="shared" si="40"/>
        <v>0.718221643225807</v>
      </c>
      <c r="I63" s="18">
        <f t="shared" si="41"/>
        <v>273.868221643226</v>
      </c>
      <c r="J63" s="18">
        <f t="shared" si="42"/>
        <v>0.0191340138848583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6.62970539258675</v>
      </c>
      <c r="P63" s="18">
        <f t="shared" si="45"/>
        <v>0.126852875034275</v>
      </c>
      <c r="Q63" s="24">
        <f t="shared" si="46"/>
        <v>0.0367873337599397</v>
      </c>
      <c r="R63" s="18">
        <f t="shared" si="47"/>
        <v>0.87929595</v>
      </c>
      <c r="S63" s="25">
        <f t="shared" si="48"/>
        <v>0.0418372605491243</v>
      </c>
      <c r="T63" s="3">
        <v>0.27</v>
      </c>
      <c r="U63" s="26">
        <f t="shared" si="49"/>
        <v>0.0112960603482636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0.228594824525668</v>
      </c>
      <c r="AC63" s="29">
        <f t="shared" si="51"/>
        <v>11.2298333333333</v>
      </c>
      <c r="AD63" s="1">
        <f t="shared" si="52"/>
        <v>0.29</v>
      </c>
      <c r="AE63" s="30">
        <f t="shared" si="53"/>
        <v>3.83493150684932</v>
      </c>
      <c r="AF63" s="1">
        <f t="shared" si="54"/>
        <v>98445.8279987695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5.13704299406667</v>
      </c>
      <c r="E64" s="20">
        <f t="shared" si="55"/>
        <v>0.718221643225807</v>
      </c>
      <c r="F64" s="16" t="s">
        <v>73</v>
      </c>
      <c r="G64" s="13">
        <v>7</v>
      </c>
      <c r="H64" s="18">
        <f t="shared" si="40"/>
        <v>5.13704299406667</v>
      </c>
      <c r="I64" s="18">
        <f t="shared" si="41"/>
        <v>278.287042994067</v>
      </c>
      <c r="J64" s="18">
        <f t="shared" si="42"/>
        <v>0.0336495035864253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9.53490751755248</v>
      </c>
      <c r="P64" s="18">
        <f t="shared" si="45"/>
        <v>0.320844904708116</v>
      </c>
      <c r="Q64" s="24">
        <f t="shared" si="46"/>
        <v>0.0930450223653536</v>
      </c>
      <c r="R64" s="18">
        <f t="shared" si="47"/>
        <v>0.87929595</v>
      </c>
      <c r="S64" s="25">
        <f t="shared" si="48"/>
        <v>0.105817640085063</v>
      </c>
      <c r="T64" s="3">
        <v>0.27</v>
      </c>
      <c r="U64" s="26">
        <f t="shared" si="49"/>
        <v>0.028570762822967</v>
      </c>
      <c r="V64" s="3">
        <v>180.9</v>
      </c>
      <c r="W64" s="27">
        <v>6</v>
      </c>
      <c r="X64" s="27">
        <v>3</v>
      </c>
      <c r="Y64" s="27">
        <v>0.3</v>
      </c>
      <c r="Z64" s="27">
        <v>6</v>
      </c>
      <c r="AA64" s="3">
        <v>30.2</v>
      </c>
      <c r="AB64" s="2">
        <f t="shared" si="50"/>
        <v>0.231951299216503</v>
      </c>
      <c r="AC64" s="29">
        <f t="shared" si="51"/>
        <v>11.2298333333333</v>
      </c>
      <c r="AD64" s="1">
        <f t="shared" si="52"/>
        <v>0.29</v>
      </c>
      <c r="AE64" s="30">
        <f t="shared" si="53"/>
        <v>3.83493150684932</v>
      </c>
      <c r="AF64" s="1">
        <f t="shared" si="54"/>
        <v>99891.3153617568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7.84987879464516</v>
      </c>
      <c r="E65" s="20">
        <f t="shared" si="55"/>
        <v>5.13704299406667</v>
      </c>
      <c r="F65" s="16" t="s">
        <v>73</v>
      </c>
      <c r="G65" s="13">
        <v>8</v>
      </c>
      <c r="H65" s="18">
        <f t="shared" si="40"/>
        <v>7.84987879464516</v>
      </c>
      <c r="I65" s="18">
        <f t="shared" si="41"/>
        <v>280.999878794645</v>
      </c>
      <c r="J65" s="18">
        <f t="shared" si="42"/>
        <v>0.0471711814427174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12.2461176128444</v>
      </c>
      <c r="P65" s="18">
        <f t="shared" si="45"/>
        <v>0.577663835884339</v>
      </c>
      <c r="Q65" s="24">
        <f t="shared" si="46"/>
        <v>0.167522512406458</v>
      </c>
      <c r="R65" s="18">
        <f t="shared" si="47"/>
        <v>0.87929595</v>
      </c>
      <c r="S65" s="25">
        <f t="shared" si="48"/>
        <v>0.190518917329778</v>
      </c>
      <c r="T65" s="3">
        <v>0.27</v>
      </c>
      <c r="U65" s="26">
        <f t="shared" si="49"/>
        <v>0.0514401076790399</v>
      </c>
      <c r="V65" s="3">
        <v>180.9</v>
      </c>
      <c r="W65" s="27">
        <v>6</v>
      </c>
      <c r="X65" s="27">
        <v>3</v>
      </c>
      <c r="Y65" s="27">
        <v>0.3</v>
      </c>
      <c r="Z65" s="27">
        <v>6</v>
      </c>
      <c r="AA65" s="3">
        <v>30.2</v>
      </c>
      <c r="AB65" s="2">
        <f t="shared" si="50"/>
        <v>0.236394812922037</v>
      </c>
      <c r="AC65" s="29">
        <f t="shared" si="51"/>
        <v>11.2298333333333</v>
      </c>
      <c r="AD65" s="1">
        <f t="shared" si="52"/>
        <v>0.29</v>
      </c>
      <c r="AE65" s="30">
        <f t="shared" si="53"/>
        <v>3.83493150684932</v>
      </c>
      <c r="AF65" s="1">
        <f t="shared" si="54"/>
        <v>101804.943051592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7.22783973696774</v>
      </c>
      <c r="E66" s="20">
        <f t="shared" si="55"/>
        <v>7.84987879464516</v>
      </c>
      <c r="F66" s="16" t="s">
        <v>73</v>
      </c>
      <c r="G66" s="13">
        <v>9</v>
      </c>
      <c r="H66" s="18">
        <f t="shared" si="40"/>
        <v>7.22783973696774</v>
      </c>
      <c r="I66" s="18">
        <f t="shared" si="41"/>
        <v>280.377839736968</v>
      </c>
      <c r="J66" s="18">
        <f t="shared" si="42"/>
        <v>0.0436807898453618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14.70050877696</v>
      </c>
      <c r="P66" s="18">
        <f t="shared" si="45"/>
        <v>0.642129834506287</v>
      </c>
      <c r="Q66" s="24">
        <f t="shared" si="46"/>
        <v>0.186217652006823</v>
      </c>
      <c r="R66" s="18">
        <f t="shared" si="47"/>
        <v>0.87929595</v>
      </c>
      <c r="S66" s="25">
        <f t="shared" si="48"/>
        <v>0.211780404546186</v>
      </c>
      <c r="T66" s="3">
        <v>0.27</v>
      </c>
      <c r="U66" s="26">
        <f t="shared" si="49"/>
        <v>0.0571807092274704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0.237510211802897</v>
      </c>
      <c r="AC66" s="29">
        <f t="shared" si="51"/>
        <v>11.2298333333333</v>
      </c>
      <c r="AD66" s="1">
        <f t="shared" si="52"/>
        <v>0.29</v>
      </c>
      <c r="AE66" s="30">
        <f t="shared" si="53"/>
        <v>3.83493150684932</v>
      </c>
      <c r="AF66" s="1">
        <f t="shared" si="54"/>
        <v>102285.296736777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5.9131063285</v>
      </c>
      <c r="E67" s="20">
        <f t="shared" si="55"/>
        <v>7.22783973696774</v>
      </c>
      <c r="F67" s="16" t="s">
        <v>73</v>
      </c>
      <c r="G67" s="13">
        <v>10</v>
      </c>
      <c r="H67" s="18">
        <f t="shared" si="40"/>
        <v>5.9131063285</v>
      </c>
      <c r="I67" s="18">
        <f t="shared" si="41"/>
        <v>279.0631063285</v>
      </c>
      <c r="J67" s="18">
        <f t="shared" si="42"/>
        <v>0.0370882182617662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17.0904339424537</v>
      </c>
      <c r="P67" s="18">
        <f t="shared" si="45"/>
        <v>0.633853744246021</v>
      </c>
      <c r="Q67" s="24">
        <f t="shared" si="46"/>
        <v>0.183817585831346</v>
      </c>
      <c r="R67" s="18">
        <f t="shared" si="47"/>
        <v>0.87929595</v>
      </c>
      <c r="S67" s="25">
        <f t="shared" si="48"/>
        <v>0.209050872839055</v>
      </c>
      <c r="T67" s="3">
        <v>0.27</v>
      </c>
      <c r="U67" s="26">
        <f t="shared" si="49"/>
        <v>0.0564437356665449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0.23736701784001</v>
      </c>
      <c r="AC67" s="29">
        <f t="shared" si="51"/>
        <v>11.2298333333333</v>
      </c>
      <c r="AD67" s="1">
        <f t="shared" si="52"/>
        <v>0.29</v>
      </c>
      <c r="AE67" s="30">
        <f t="shared" si="53"/>
        <v>3.83493150684932</v>
      </c>
      <c r="AF67" s="1">
        <f t="shared" si="54"/>
        <v>102223.629337831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-1.19687272012903</v>
      </c>
      <c r="E68" s="20">
        <f t="shared" si="55"/>
        <v>5.9131063285</v>
      </c>
      <c r="F68" s="16" t="s">
        <v>73</v>
      </c>
      <c r="G68" s="13">
        <v>11</v>
      </c>
      <c r="H68" s="18">
        <f t="shared" si="40"/>
        <v>-1.19687272012903</v>
      </c>
      <c r="I68" s="18">
        <f t="shared" si="41"/>
        <v>271.953127279871</v>
      </c>
      <c r="J68" s="18">
        <f t="shared" si="42"/>
        <v>0.0148961758728717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15.6337511882973</v>
      </c>
      <c r="O68" s="18">
        <f t="shared" si="56"/>
        <v>3.85488400991039</v>
      </c>
      <c r="P68" s="18">
        <f t="shared" si="45"/>
        <v>0.057423030181146</v>
      </c>
      <c r="Q68" s="24">
        <f t="shared" si="46"/>
        <v>0.0166526787525323</v>
      </c>
      <c r="R68" s="18">
        <f t="shared" si="47"/>
        <v>0.87929595</v>
      </c>
      <c r="S68" s="25">
        <f t="shared" si="48"/>
        <v>0.018938650578946</v>
      </c>
      <c r="T68" s="3">
        <v>0.27</v>
      </c>
      <c r="U68" s="26">
        <f t="shared" si="49"/>
        <v>0.00511343565631541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0.227393540548022</v>
      </c>
      <c r="AC68" s="29">
        <f t="shared" si="51"/>
        <v>11.2298333333333</v>
      </c>
      <c r="AD68" s="1">
        <f t="shared" si="52"/>
        <v>0.29</v>
      </c>
      <c r="AE68" s="30">
        <f t="shared" si="53"/>
        <v>3.83493150684932</v>
      </c>
      <c r="AF68" s="1">
        <f t="shared" si="54"/>
        <v>97928.4873455576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-6.68521757333333</v>
      </c>
      <c r="E69" s="20">
        <f t="shared" si="55"/>
        <v>-1.19687272012903</v>
      </c>
      <c r="F69" s="16" t="s">
        <v>75</v>
      </c>
      <c r="G69" s="13">
        <v>12</v>
      </c>
      <c r="H69" s="18">
        <f t="shared" si="40"/>
        <v>-6.68521757333333</v>
      </c>
      <c r="I69" s="18">
        <f t="shared" si="41"/>
        <v>266.464782426667</v>
      </c>
      <c r="J69" s="18">
        <f t="shared" si="42"/>
        <v>0.00712543172353453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6.82951597972924</v>
      </c>
      <c r="P69" s="18">
        <f t="shared" si="45"/>
        <v>0.0486632498183487</v>
      </c>
      <c r="Q69" s="24">
        <f t="shared" si="46"/>
        <v>0.0141123424473211</v>
      </c>
      <c r="R69" s="18">
        <f t="shared" si="47"/>
        <v>0.87929595</v>
      </c>
      <c r="S69" s="25">
        <f t="shared" si="48"/>
        <v>0.0160495933676496</v>
      </c>
      <c r="T69" s="3">
        <v>0.27</v>
      </c>
      <c r="U69" s="26">
        <f t="shared" si="49"/>
        <v>0.00433339020926539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0.22724197771766</v>
      </c>
      <c r="AC69" s="29">
        <f t="shared" si="51"/>
        <v>11.2298333333333</v>
      </c>
      <c r="AD69" s="1">
        <f t="shared" si="52"/>
        <v>0.29</v>
      </c>
      <c r="AE69" s="30">
        <f t="shared" si="53"/>
        <v>3.83493150684932</v>
      </c>
      <c r="AF69" s="1">
        <f t="shared" si="54"/>
        <v>97863.2158401341</v>
      </c>
      <c r="AG69" s="1">
        <f>SUM(AF58:AF69)</f>
        <v>1210097.56400723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-12.0548507053226</v>
      </c>
      <c r="E70" s="20">
        <f t="shared" si="55"/>
        <v>-6.68521757333333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-14</v>
      </c>
      <c r="E74" s="16"/>
      <c r="F74" s="16"/>
      <c r="G74" s="13">
        <v>1</v>
      </c>
      <c r="H74" s="18">
        <f t="shared" ref="H74:H85" si="57">E75</f>
        <v>-14</v>
      </c>
      <c r="I74" s="18">
        <f t="shared" ref="I74:I85" si="58">H74+273.15</f>
        <v>259.15</v>
      </c>
      <c r="J74" s="18">
        <f t="shared" ref="J74:J85" si="59">EXP(($C$16*(I74-$C$14))/($C$17*I74*$C$14))</f>
        <v>0.00254027577249845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0.00132404253814164</v>
      </c>
      <c r="Q74" s="24">
        <f t="shared" ref="Q74:Q85" si="63">P74*$B$76</f>
        <v>0.000344251059916827</v>
      </c>
      <c r="R74" s="18">
        <f t="shared" ref="R74:R85" si="64">L74*$B$76</f>
        <v>0.1355172</v>
      </c>
      <c r="S74" s="25">
        <f t="shared" ref="S74:S85" si="65">Q74/R74</f>
        <v>0.00254027577249845</v>
      </c>
      <c r="T74" s="3">
        <v>0.01</v>
      </c>
      <c r="U74" s="26">
        <f t="shared" ref="U74:U85" si="66">S74*T74</f>
        <v>2.54027577249845e-5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0.00997540275772498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2.35616407645083</v>
      </c>
      <c r="AX74" s="1">
        <f t="shared" ref="AX74:AX85" si="72">AW74*10000*AV74*0.67*AU74*AT74</f>
        <v>2134.05295601869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-15.7779952980645</v>
      </c>
      <c r="E75" s="20">
        <f t="shared" ref="E75:E86" si="73">D74</f>
        <v>-14</v>
      </c>
      <c r="F75" s="16" t="s">
        <v>73</v>
      </c>
      <c r="G75" s="13">
        <v>2</v>
      </c>
      <c r="H75" s="18">
        <f t="shared" si="57"/>
        <v>-15.7779952980645</v>
      </c>
      <c r="I75" s="18">
        <f t="shared" si="58"/>
        <v>257.372004701935</v>
      </c>
      <c r="J75" s="18">
        <f t="shared" si="59"/>
        <v>0.00195955025387937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1.04111595746186</v>
      </c>
      <c r="P75" s="18">
        <f t="shared" si="62"/>
        <v>0.00204011903876225</v>
      </c>
      <c r="Q75" s="24">
        <f t="shared" si="63"/>
        <v>0.000530430950078185</v>
      </c>
      <c r="R75" s="18">
        <f t="shared" si="64"/>
        <v>0.1355172</v>
      </c>
      <c r="S75" s="25">
        <f t="shared" si="65"/>
        <v>0.00391412270972382</v>
      </c>
      <c r="T75" s="3">
        <v>0.01</v>
      </c>
      <c r="U75" s="26">
        <f t="shared" si="66"/>
        <v>3.91412270972382e-5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0.00552914122709724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2.35616407645083</v>
      </c>
      <c r="AX75" s="1">
        <f t="shared" si="72"/>
        <v>1182.85752129598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-12.3161434005</v>
      </c>
      <c r="E76" s="20">
        <f t="shared" si="73"/>
        <v>-15.7779952980645</v>
      </c>
      <c r="F76" s="16" t="s">
        <v>73</v>
      </c>
      <c r="G76" s="13">
        <v>3</v>
      </c>
      <c r="H76" s="18">
        <f t="shared" si="57"/>
        <v>-12.3161434005</v>
      </c>
      <c r="I76" s="18">
        <f t="shared" si="58"/>
        <v>260.8338565995</v>
      </c>
      <c r="J76" s="18">
        <f t="shared" si="59"/>
        <v>0.00323757667986171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1.5602958384231</v>
      </c>
      <c r="P76" s="18">
        <f t="shared" si="62"/>
        <v>0.00505157742016389</v>
      </c>
      <c r="Q76" s="24">
        <f t="shared" si="63"/>
        <v>0.00131341012924261</v>
      </c>
      <c r="R76" s="18">
        <f t="shared" si="64"/>
        <v>0.1355172</v>
      </c>
      <c r="S76" s="25">
        <f t="shared" si="65"/>
        <v>0.00969183342957655</v>
      </c>
      <c r="T76" s="3">
        <v>0.01</v>
      </c>
      <c r="U76" s="26">
        <f t="shared" si="66"/>
        <v>9.69183342957655e-5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0.00558691833429577</v>
      </c>
      <c r="AU76" s="29">
        <f t="shared" si="70"/>
        <v>52.122</v>
      </c>
      <c r="AV76" s="1">
        <f t="shared" si="71"/>
        <v>0.26</v>
      </c>
      <c r="AW76" s="2">
        <f t="shared" si="75"/>
        <v>2.35616407645083</v>
      </c>
      <c r="AX76" s="1">
        <f t="shared" si="72"/>
        <v>1195.2178649735</v>
      </c>
    </row>
    <row r="77" s="1" customFormat="1" spans="1:50">
      <c r="A77" s="13"/>
      <c r="B77" s="13"/>
      <c r="C77" s="16">
        <v>3</v>
      </c>
      <c r="D77" s="19">
        <v>-8.33716017341935</v>
      </c>
      <c r="E77" s="20">
        <f t="shared" si="73"/>
        <v>-12.3161434005</v>
      </c>
      <c r="F77" s="16" t="s">
        <v>73</v>
      </c>
      <c r="G77" s="13">
        <v>4</v>
      </c>
      <c r="H77" s="18">
        <f t="shared" si="57"/>
        <v>-8.33716017341935</v>
      </c>
      <c r="I77" s="18">
        <f t="shared" si="58"/>
        <v>264.812839826581</v>
      </c>
      <c r="J77" s="18">
        <f t="shared" si="59"/>
        <v>0.00567303573518058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2.07646426100293</v>
      </c>
      <c r="P77" s="18">
        <f t="shared" si="62"/>
        <v>0.011779855955495</v>
      </c>
      <c r="Q77" s="24">
        <f t="shared" si="63"/>
        <v>0.00306276254842869</v>
      </c>
      <c r="R77" s="18">
        <f t="shared" si="64"/>
        <v>0.1355172</v>
      </c>
      <c r="S77" s="25">
        <f t="shared" si="65"/>
        <v>0.0226005447900982</v>
      </c>
      <c r="T77" s="3">
        <v>0.01</v>
      </c>
      <c r="U77" s="26">
        <f t="shared" si="66"/>
        <v>0.000226005447900982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0.00571600544790098</v>
      </c>
      <c r="AU77" s="29">
        <f t="shared" si="70"/>
        <v>52.122</v>
      </c>
      <c r="AV77" s="1">
        <f t="shared" si="71"/>
        <v>0.26</v>
      </c>
      <c r="AW77" s="2">
        <f t="shared" si="75"/>
        <v>2.35616407645083</v>
      </c>
      <c r="AX77" s="1">
        <f t="shared" si="72"/>
        <v>1222.83366586533</v>
      </c>
    </row>
    <row r="78" s="1" customFormat="1" spans="1:50">
      <c r="A78" s="13"/>
      <c r="B78" s="13"/>
      <c r="C78" s="16">
        <v>4</v>
      </c>
      <c r="D78" s="19">
        <v>-4.4789896781</v>
      </c>
      <c r="E78" s="20">
        <f t="shared" si="73"/>
        <v>-8.33716017341935</v>
      </c>
      <c r="F78" s="16" t="s">
        <v>73</v>
      </c>
      <c r="G78" s="13">
        <v>5</v>
      </c>
      <c r="H78" s="18">
        <f t="shared" si="57"/>
        <v>-4.4789896781</v>
      </c>
      <c r="I78" s="18">
        <f t="shared" si="58"/>
        <v>268.6710103219</v>
      </c>
      <c r="J78" s="18">
        <f t="shared" si="59"/>
        <v>0.00961888663678297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1.96145018479507</v>
      </c>
      <c r="O78" s="18">
        <f t="shared" si="74"/>
        <v>0.624454220252372</v>
      </c>
      <c r="P78" s="18">
        <f t="shared" si="62"/>
        <v>0.00600655435446827</v>
      </c>
      <c r="Q78" s="24">
        <f t="shared" si="63"/>
        <v>0.00156170413216175</v>
      </c>
      <c r="R78" s="18">
        <f t="shared" si="64"/>
        <v>0.1355172</v>
      </c>
      <c r="S78" s="25">
        <f t="shared" si="65"/>
        <v>0.0115240289215078</v>
      </c>
      <c r="T78" s="3">
        <v>0.01</v>
      </c>
      <c r="U78" s="26">
        <f t="shared" si="66"/>
        <v>0.000115240289215078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0.00560524028921508</v>
      </c>
      <c r="AU78" s="29">
        <f t="shared" si="70"/>
        <v>52.122</v>
      </c>
      <c r="AV78" s="1">
        <f t="shared" si="71"/>
        <v>0.26</v>
      </c>
      <c r="AW78" s="2">
        <f t="shared" si="75"/>
        <v>2.35616407645083</v>
      </c>
      <c r="AX78" s="1">
        <f t="shared" si="72"/>
        <v>1199.13750842102</v>
      </c>
    </row>
    <row r="79" s="1" customFormat="1" spans="1:50">
      <c r="A79" s="13"/>
      <c r="B79" s="13"/>
      <c r="C79" s="16">
        <v>5</v>
      </c>
      <c r="D79" s="19">
        <v>0.718221643225807</v>
      </c>
      <c r="E79" s="20">
        <f t="shared" si="73"/>
        <v>-4.4789896781</v>
      </c>
      <c r="F79" s="16" t="s">
        <v>75</v>
      </c>
      <c r="G79" s="13">
        <v>6</v>
      </c>
      <c r="H79" s="18">
        <f t="shared" si="57"/>
        <v>0.718221643225807</v>
      </c>
      <c r="I79" s="18">
        <f t="shared" si="58"/>
        <v>273.868221643226</v>
      </c>
      <c r="J79" s="18">
        <f t="shared" si="59"/>
        <v>0.0191340138848583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1.1396676658979</v>
      </c>
      <c r="P79" s="18">
        <f t="shared" si="62"/>
        <v>0.0218064169434145</v>
      </c>
      <c r="Q79" s="24">
        <f t="shared" si="63"/>
        <v>0.00566966840528778</v>
      </c>
      <c r="R79" s="18">
        <f t="shared" si="64"/>
        <v>0.1355172</v>
      </c>
      <c r="S79" s="25">
        <f t="shared" si="65"/>
        <v>0.0418372605491242</v>
      </c>
      <c r="T79" s="3">
        <v>0.01</v>
      </c>
      <c r="U79" s="26">
        <f t="shared" si="66"/>
        <v>0.000418372605491242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0.00590837260549124</v>
      </c>
      <c r="AU79" s="29">
        <f t="shared" si="70"/>
        <v>52.122</v>
      </c>
      <c r="AV79" s="1">
        <f t="shared" si="71"/>
        <v>0.26</v>
      </c>
      <c r="AW79" s="2">
        <f t="shared" si="75"/>
        <v>2.35616407645083</v>
      </c>
      <c r="AX79" s="1">
        <f t="shared" si="72"/>
        <v>1263.98706200049</v>
      </c>
    </row>
    <row r="80" s="1" customFormat="1" spans="1:50">
      <c r="A80" s="13"/>
      <c r="B80" s="13"/>
      <c r="C80" s="16">
        <v>6</v>
      </c>
      <c r="D80" s="19">
        <v>5.13704299406667</v>
      </c>
      <c r="E80" s="20">
        <f t="shared" si="73"/>
        <v>0.718221643225807</v>
      </c>
      <c r="F80" s="16" t="s">
        <v>73</v>
      </c>
      <c r="G80" s="13">
        <v>7</v>
      </c>
      <c r="H80" s="18">
        <f t="shared" si="57"/>
        <v>5.13704299406667</v>
      </c>
      <c r="I80" s="18">
        <f t="shared" si="58"/>
        <v>278.287042994067</v>
      </c>
      <c r="J80" s="18">
        <f t="shared" si="59"/>
        <v>0.0336495035864253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1.63908124895449</v>
      </c>
      <c r="P80" s="18">
        <f t="shared" si="62"/>
        <v>0.0551542703651366</v>
      </c>
      <c r="Q80" s="24">
        <f t="shared" si="63"/>
        <v>0.0143401102949355</v>
      </c>
      <c r="R80" s="18">
        <f t="shared" si="64"/>
        <v>0.1355172</v>
      </c>
      <c r="S80" s="25">
        <f t="shared" si="65"/>
        <v>0.105817640085063</v>
      </c>
      <c r="T80" s="3">
        <v>0.01</v>
      </c>
      <c r="U80" s="26">
        <f t="shared" si="66"/>
        <v>0.00105817640085063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0.001</v>
      </c>
      <c r="AF80" s="3">
        <v>0.49</v>
      </c>
      <c r="AG80" s="26">
        <f t="shared" si="67"/>
        <v>0.00049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</v>
      </c>
      <c r="AR80" s="3">
        <v>0.5</v>
      </c>
      <c r="AS80" s="3">
        <f t="shared" si="68"/>
        <v>0.005</v>
      </c>
      <c r="AT80" s="2">
        <f t="shared" si="69"/>
        <v>0.00654817640085063</v>
      </c>
      <c r="AU80" s="29">
        <f t="shared" si="70"/>
        <v>52.122</v>
      </c>
      <c r="AV80" s="1">
        <f t="shared" si="71"/>
        <v>0.26</v>
      </c>
      <c r="AW80" s="2">
        <f t="shared" si="75"/>
        <v>2.35616407645083</v>
      </c>
      <c r="AX80" s="1">
        <f t="shared" si="72"/>
        <v>1400.86125283969</v>
      </c>
    </row>
    <row r="81" s="1" customFormat="1" spans="1:50">
      <c r="A81" s="13"/>
      <c r="B81" s="13"/>
      <c r="C81" s="16">
        <v>7</v>
      </c>
      <c r="D81" s="19">
        <v>7.84987879464516</v>
      </c>
      <c r="E81" s="20">
        <f t="shared" si="73"/>
        <v>5.13704299406667</v>
      </c>
      <c r="F81" s="16" t="s">
        <v>73</v>
      </c>
      <c r="G81" s="13">
        <v>8</v>
      </c>
      <c r="H81" s="18">
        <f t="shared" si="57"/>
        <v>7.84987879464516</v>
      </c>
      <c r="I81" s="18">
        <f t="shared" si="58"/>
        <v>280.999878794645</v>
      </c>
      <c r="J81" s="18">
        <f t="shared" si="59"/>
        <v>0.0471711814427174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2.10514697858935</v>
      </c>
      <c r="P81" s="18">
        <f t="shared" si="62"/>
        <v>0.0993022700906267</v>
      </c>
      <c r="Q81" s="24">
        <f t="shared" si="63"/>
        <v>0.0258185902235629</v>
      </c>
      <c r="R81" s="18">
        <f t="shared" si="64"/>
        <v>0.1355172</v>
      </c>
      <c r="S81" s="25">
        <f t="shared" si="65"/>
        <v>0.190518917329778</v>
      </c>
      <c r="T81" s="3">
        <v>0.01</v>
      </c>
      <c r="U81" s="26">
        <f t="shared" si="66"/>
        <v>0.00190518917329778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0.001</v>
      </c>
      <c r="AF81" s="3">
        <v>0.49</v>
      </c>
      <c r="AG81" s="26">
        <f t="shared" si="67"/>
        <v>0.00049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</v>
      </c>
      <c r="AR81" s="3">
        <v>0.5</v>
      </c>
      <c r="AS81" s="3">
        <f t="shared" si="68"/>
        <v>0.005</v>
      </c>
      <c r="AT81" s="2">
        <f t="shared" si="69"/>
        <v>0.00739518917329778</v>
      </c>
      <c r="AU81" s="29">
        <f t="shared" si="70"/>
        <v>52.122</v>
      </c>
      <c r="AV81" s="1">
        <f t="shared" si="71"/>
        <v>0.26</v>
      </c>
      <c r="AW81" s="2">
        <f t="shared" si="75"/>
        <v>2.35616407645083</v>
      </c>
      <c r="AX81" s="1">
        <f t="shared" si="72"/>
        <v>1582.06397264232</v>
      </c>
    </row>
    <row r="82" s="1" customFormat="1" spans="1:50">
      <c r="A82" s="13"/>
      <c r="B82" s="13"/>
      <c r="C82" s="16">
        <v>8</v>
      </c>
      <c r="D82" s="19">
        <v>7.22783973696774</v>
      </c>
      <c r="E82" s="20">
        <f t="shared" si="73"/>
        <v>7.84987879464516</v>
      </c>
      <c r="F82" s="16" t="s">
        <v>73</v>
      </c>
      <c r="G82" s="13">
        <v>9</v>
      </c>
      <c r="H82" s="18">
        <f t="shared" si="57"/>
        <v>7.22783973696774</v>
      </c>
      <c r="I82" s="18">
        <f t="shared" si="58"/>
        <v>280.377839736968</v>
      </c>
      <c r="J82" s="18">
        <f t="shared" si="59"/>
        <v>0.0436807898453618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2.52706470849873</v>
      </c>
      <c r="P82" s="18">
        <f t="shared" si="62"/>
        <v>0.110384182457563</v>
      </c>
      <c r="Q82" s="24">
        <f t="shared" si="63"/>
        <v>0.0286998874389665</v>
      </c>
      <c r="R82" s="18">
        <f t="shared" si="64"/>
        <v>0.1355172</v>
      </c>
      <c r="S82" s="25">
        <f t="shared" si="65"/>
        <v>0.211780404546187</v>
      </c>
      <c r="T82" s="3">
        <v>0.01</v>
      </c>
      <c r="U82" s="26">
        <f t="shared" si="66"/>
        <v>0.00211780404546187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0.00760780404546187</v>
      </c>
      <c r="AU82" s="29">
        <f t="shared" si="70"/>
        <v>52.122</v>
      </c>
      <c r="AV82" s="1">
        <f t="shared" si="71"/>
        <v>0.26</v>
      </c>
      <c r="AW82" s="2">
        <f t="shared" si="75"/>
        <v>2.35616407645083</v>
      </c>
      <c r="AX82" s="1">
        <f t="shared" si="72"/>
        <v>1627.54899289214</v>
      </c>
    </row>
    <row r="83" s="1" customFormat="1" spans="1:50">
      <c r="A83" s="13"/>
      <c r="B83" s="13"/>
      <c r="C83" s="16">
        <v>9</v>
      </c>
      <c r="D83" s="19">
        <v>5.9131063285</v>
      </c>
      <c r="E83" s="20">
        <f t="shared" si="73"/>
        <v>7.22783973696774</v>
      </c>
      <c r="F83" s="16" t="s">
        <v>73</v>
      </c>
      <c r="G83" s="13">
        <v>10</v>
      </c>
      <c r="H83" s="18">
        <f t="shared" si="57"/>
        <v>5.9131063285</v>
      </c>
      <c r="I83" s="18">
        <f t="shared" si="58"/>
        <v>279.0631063285</v>
      </c>
      <c r="J83" s="18">
        <f t="shared" si="59"/>
        <v>0.0370882182617662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2.93790052604116</v>
      </c>
      <c r="P83" s="18">
        <f t="shared" si="62"/>
        <v>0.108961495941172</v>
      </c>
      <c r="Q83" s="24">
        <f t="shared" si="63"/>
        <v>0.0283299889447048</v>
      </c>
      <c r="R83" s="18">
        <f t="shared" si="64"/>
        <v>0.1355172</v>
      </c>
      <c r="S83" s="25">
        <f t="shared" si="65"/>
        <v>0.209050872839055</v>
      </c>
      <c r="T83" s="3">
        <v>0.01</v>
      </c>
      <c r="U83" s="26">
        <f t="shared" si="66"/>
        <v>0.00209050872839055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0.00758050872839055</v>
      </c>
      <c r="AU83" s="29">
        <f t="shared" si="70"/>
        <v>52.122</v>
      </c>
      <c r="AV83" s="1">
        <f t="shared" si="71"/>
        <v>0.26</v>
      </c>
      <c r="AW83" s="2">
        <f t="shared" si="75"/>
        <v>2.35616407645083</v>
      </c>
      <c r="AX83" s="1">
        <f t="shared" si="72"/>
        <v>1621.70966454659</v>
      </c>
    </row>
    <row r="84" s="1" customFormat="1" spans="1:50">
      <c r="A84" s="13"/>
      <c r="B84" s="13"/>
      <c r="C84" s="16">
        <v>10</v>
      </c>
      <c r="D84" s="19">
        <v>-1.19687272012903</v>
      </c>
      <c r="E84" s="20">
        <f t="shared" si="73"/>
        <v>5.9131063285</v>
      </c>
      <c r="F84" s="16" t="s">
        <v>73</v>
      </c>
      <c r="G84" s="13">
        <v>11</v>
      </c>
      <c r="H84" s="18">
        <f t="shared" si="57"/>
        <v>-1.19687272012903</v>
      </c>
      <c r="I84" s="18">
        <f t="shared" si="58"/>
        <v>271.953127279871</v>
      </c>
      <c r="J84" s="18">
        <f t="shared" si="59"/>
        <v>0.0148961758728717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2.68749207859499</v>
      </c>
      <c r="O84" s="18">
        <f t="shared" si="74"/>
        <v>0.662666951504999</v>
      </c>
      <c r="P84" s="18">
        <f t="shared" si="62"/>
        <v>0.00987120345475821</v>
      </c>
      <c r="Q84" s="24">
        <f t="shared" si="63"/>
        <v>0.00256651289823714</v>
      </c>
      <c r="R84" s="18">
        <f t="shared" si="64"/>
        <v>0.1355172</v>
      </c>
      <c r="S84" s="25">
        <f t="shared" si="65"/>
        <v>0.018938650578946</v>
      </c>
      <c r="T84" s="3">
        <v>0.01</v>
      </c>
      <c r="U84" s="26">
        <f t="shared" si="66"/>
        <v>0.00018938650578946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0.00567938650578946</v>
      </c>
      <c r="AU84" s="29">
        <f t="shared" si="70"/>
        <v>52.122</v>
      </c>
      <c r="AV84" s="1">
        <f t="shared" si="71"/>
        <v>0.26</v>
      </c>
      <c r="AW84" s="2">
        <f t="shared" si="75"/>
        <v>2.35616407645083</v>
      </c>
      <c r="AX84" s="1">
        <f t="shared" si="72"/>
        <v>1214.99972035382</v>
      </c>
    </row>
    <row r="85" s="1" customFormat="1" spans="1:51">
      <c r="A85" s="13"/>
      <c r="B85" s="13"/>
      <c r="C85" s="16">
        <v>11</v>
      </c>
      <c r="D85" s="19">
        <v>-6.68521757333333</v>
      </c>
      <c r="E85" s="20">
        <f t="shared" si="73"/>
        <v>-1.19687272012903</v>
      </c>
      <c r="F85" s="16" t="s">
        <v>75</v>
      </c>
      <c r="G85" s="13">
        <v>12</v>
      </c>
      <c r="H85" s="18">
        <f t="shared" si="57"/>
        <v>-6.68521757333333</v>
      </c>
      <c r="I85" s="18">
        <f t="shared" si="58"/>
        <v>266.464782426667</v>
      </c>
      <c r="J85" s="18">
        <f t="shared" si="59"/>
        <v>0.00712543172353453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1.17401574805024</v>
      </c>
      <c r="P85" s="18">
        <f t="shared" si="62"/>
        <v>0.00836536905508631</v>
      </c>
      <c r="Q85" s="24">
        <f t="shared" si="63"/>
        <v>0.00217499595432244</v>
      </c>
      <c r="R85" s="18">
        <f t="shared" si="64"/>
        <v>0.1355172</v>
      </c>
      <c r="S85" s="25">
        <f t="shared" si="65"/>
        <v>0.0160495933676496</v>
      </c>
      <c r="T85" s="3">
        <v>0.01</v>
      </c>
      <c r="U85" s="26">
        <f t="shared" si="66"/>
        <v>0.000160495933676496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0.0056504959336765</v>
      </c>
      <c r="AU85" s="29">
        <f t="shared" si="70"/>
        <v>52.122</v>
      </c>
      <c r="AV85" s="1">
        <f t="shared" si="71"/>
        <v>0.26</v>
      </c>
      <c r="AW85" s="2">
        <f t="shared" si="75"/>
        <v>2.35616407645083</v>
      </c>
      <c r="AX85" s="1">
        <f t="shared" si="72"/>
        <v>1208.81911669138</v>
      </c>
      <c r="AY85" s="1">
        <f>SUM(AX74:AX85)</f>
        <v>16854.089298541</v>
      </c>
    </row>
    <row r="86" s="1" customFormat="1" spans="1:46">
      <c r="A86" s="13"/>
      <c r="B86" s="13"/>
      <c r="C86" s="16">
        <v>12</v>
      </c>
      <c r="D86" s="19">
        <v>-12.0548507053226</v>
      </c>
      <c r="E86" s="20">
        <f t="shared" si="73"/>
        <v>-6.68521757333333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-14</v>
      </c>
      <c r="E90" s="16"/>
      <c r="F90" s="16"/>
      <c r="G90" s="13">
        <v>1</v>
      </c>
      <c r="H90" s="18">
        <f t="shared" ref="H90:H101" si="76">E91</f>
        <v>-14</v>
      </c>
      <c r="I90" s="18">
        <f t="shared" ref="I90:I101" si="77">H90+273.15</f>
        <v>259.15</v>
      </c>
      <c r="J90" s="18">
        <f t="shared" ref="J90:J101" si="78">EXP(($C$16*(I90-$C$14))/($C$17*I90*$C$14))</f>
        <v>0.00254027577249845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0.000723216512430309</v>
      </c>
      <c r="Q90" s="24">
        <f t="shared" ref="Q90:Q101" si="82">P90*$B$76</f>
        <v>0.00018803629323188</v>
      </c>
      <c r="R90" s="18">
        <f t="shared" ref="R90:R101" si="83">L90*$B$76</f>
        <v>0.074022</v>
      </c>
      <c r="S90" s="25">
        <f t="shared" ref="S90:S101" si="84">Q90/R90</f>
        <v>0.00254027577249845</v>
      </c>
      <c r="T90" s="3">
        <v>0.01</v>
      </c>
      <c r="U90" s="26">
        <f t="shared" ref="U90:U101" si="85">S90*T90</f>
        <v>2.54027577249845e-5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0.00997540275772498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0.54</v>
      </c>
      <c r="AX90" s="1">
        <f t="shared" ref="AX90:AX101" si="91">AW90*10000*AV90*0.67*AU90*AT90</f>
        <v>267.152853328913</v>
      </c>
      <c r="AZ90" s="2">
        <f>$E$10/12</f>
        <v>0.115</v>
      </c>
      <c r="BA90" s="1">
        <f t="shared" ref="BA90:BA101" si="92">AZ90*10000*AV90*0.67*AU90*AT90</f>
        <v>56.8936632089352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-15.7779952980645</v>
      </c>
      <c r="E91" s="20">
        <f t="shared" ref="E91:E102" si="93">D90</f>
        <v>-14</v>
      </c>
      <c r="F91" s="16" t="s">
        <v>73</v>
      </c>
      <c r="G91" s="13">
        <v>2</v>
      </c>
      <c r="H91" s="18">
        <f t="shared" si="76"/>
        <v>-15.7779952980645</v>
      </c>
      <c r="I91" s="18">
        <f t="shared" si="77"/>
        <v>257.372004701935</v>
      </c>
      <c r="J91" s="18">
        <f t="shared" si="78"/>
        <v>0.00195955025387937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0.56867678348757</v>
      </c>
      <c r="P91" s="18">
        <f t="shared" si="81"/>
        <v>0.00111435073545837</v>
      </c>
      <c r="Q91" s="24">
        <f t="shared" si="82"/>
        <v>0.000289731191219176</v>
      </c>
      <c r="R91" s="18">
        <f t="shared" si="83"/>
        <v>0.074022</v>
      </c>
      <c r="S91" s="25">
        <f t="shared" si="84"/>
        <v>0.00391412270972382</v>
      </c>
      <c r="T91" s="3">
        <v>0.01</v>
      </c>
      <c r="U91" s="26">
        <f t="shared" si="85"/>
        <v>3.91412270972382e-5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0.00552914122709724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0.54</v>
      </c>
      <c r="AX91" s="1">
        <f t="shared" si="91"/>
        <v>148.076813653831</v>
      </c>
      <c r="AZ91" s="2">
        <f t="shared" ref="AZ91:AZ101" si="96">$E$10/12</f>
        <v>0.115</v>
      </c>
      <c r="BA91" s="1">
        <f t="shared" si="92"/>
        <v>31.5348769818344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-12.3161434005</v>
      </c>
      <c r="E92" s="20">
        <f t="shared" si="93"/>
        <v>-15.7779952980645</v>
      </c>
      <c r="F92" s="16" t="s">
        <v>73</v>
      </c>
      <c r="G92" s="13">
        <v>3</v>
      </c>
      <c r="H92" s="18">
        <f t="shared" si="76"/>
        <v>-12.3161434005</v>
      </c>
      <c r="I92" s="18">
        <f t="shared" si="77"/>
        <v>260.8338565995</v>
      </c>
      <c r="J92" s="18">
        <f t="shared" si="78"/>
        <v>0.00323757667986171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0.852262432752111</v>
      </c>
      <c r="P92" s="18">
        <f t="shared" si="81"/>
        <v>0.00275926497740044</v>
      </c>
      <c r="Q92" s="24">
        <f t="shared" si="82"/>
        <v>0.000717408894124116</v>
      </c>
      <c r="R92" s="18">
        <f t="shared" si="83"/>
        <v>0.074022</v>
      </c>
      <c r="S92" s="25">
        <f t="shared" si="84"/>
        <v>0.00969183342957655</v>
      </c>
      <c r="T92" s="3">
        <v>0.01</v>
      </c>
      <c r="U92" s="26">
        <f t="shared" si="85"/>
        <v>9.69183342957655e-5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0.00558691833429577</v>
      </c>
      <c r="AU92" s="29">
        <f t="shared" si="89"/>
        <v>28.47</v>
      </c>
      <c r="AV92" s="1">
        <f t="shared" si="90"/>
        <v>0.26</v>
      </c>
      <c r="AW92" s="2">
        <f t="shared" si="95"/>
        <v>0.54</v>
      </c>
      <c r="AX92" s="1">
        <f t="shared" si="91"/>
        <v>149.624151582941</v>
      </c>
      <c r="AZ92" s="2">
        <f t="shared" si="96"/>
        <v>0.115</v>
      </c>
      <c r="BA92" s="1">
        <f t="shared" si="92"/>
        <v>31.8644026519226</v>
      </c>
    </row>
    <row r="93" s="1" customFormat="1" spans="1:53">
      <c r="A93" s="13"/>
      <c r="B93" s="13"/>
      <c r="C93" s="16">
        <v>3</v>
      </c>
      <c r="D93" s="19">
        <v>-8.33716017341935</v>
      </c>
      <c r="E93" s="20">
        <f t="shared" si="93"/>
        <v>-12.3161434005</v>
      </c>
      <c r="F93" s="16" t="s">
        <v>73</v>
      </c>
      <c r="G93" s="13">
        <v>4</v>
      </c>
      <c r="H93" s="18">
        <f t="shared" si="76"/>
        <v>-8.33716017341935</v>
      </c>
      <c r="I93" s="18">
        <f t="shared" si="77"/>
        <v>264.812839826581</v>
      </c>
      <c r="J93" s="18">
        <f t="shared" si="78"/>
        <v>0.00567303573518058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1.13420316777471</v>
      </c>
      <c r="P93" s="18">
        <f t="shared" si="81"/>
        <v>0.00643437510174095</v>
      </c>
      <c r="Q93" s="24">
        <f t="shared" si="82"/>
        <v>0.00167293752645265</v>
      </c>
      <c r="R93" s="18">
        <f t="shared" si="83"/>
        <v>0.074022</v>
      </c>
      <c r="S93" s="25">
        <f t="shared" si="84"/>
        <v>0.0226005447900982</v>
      </c>
      <c r="T93" s="3">
        <v>0.01</v>
      </c>
      <c r="U93" s="26">
        <f t="shared" si="85"/>
        <v>0.000226005447900982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0.00571600544790098</v>
      </c>
      <c r="AU93" s="29">
        <f t="shared" si="89"/>
        <v>28.47</v>
      </c>
      <c r="AV93" s="1">
        <f t="shared" si="90"/>
        <v>0.26</v>
      </c>
      <c r="AW93" s="2">
        <f t="shared" si="95"/>
        <v>0.54</v>
      </c>
      <c r="AX93" s="1">
        <f t="shared" si="91"/>
        <v>153.081254174706</v>
      </c>
      <c r="AZ93" s="2">
        <f t="shared" si="96"/>
        <v>0.115</v>
      </c>
      <c r="BA93" s="1">
        <f t="shared" si="92"/>
        <v>32.6006374631318</v>
      </c>
    </row>
    <row r="94" s="1" customFormat="1" spans="1:53">
      <c r="A94" s="13"/>
      <c r="B94" s="13"/>
      <c r="C94" s="16">
        <v>4</v>
      </c>
      <c r="D94" s="19">
        <v>-4.4789896781</v>
      </c>
      <c r="E94" s="20">
        <f t="shared" si="93"/>
        <v>-8.33716017341935</v>
      </c>
      <c r="F94" s="16" t="s">
        <v>73</v>
      </c>
      <c r="G94" s="13">
        <v>5</v>
      </c>
      <c r="H94" s="18">
        <f t="shared" si="76"/>
        <v>-4.4789896781</v>
      </c>
      <c r="I94" s="18">
        <f t="shared" si="77"/>
        <v>268.6710103219</v>
      </c>
      <c r="J94" s="18">
        <f t="shared" si="78"/>
        <v>0.00961888663678297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1.07138035303932</v>
      </c>
      <c r="O94" s="18">
        <f t="shared" si="94"/>
        <v>0.341088439633648</v>
      </c>
      <c r="P94" s="18">
        <f t="shared" si="81"/>
        <v>0.00328089103395326</v>
      </c>
      <c r="Q94" s="24">
        <f t="shared" si="82"/>
        <v>0.000853031668827846</v>
      </c>
      <c r="R94" s="18">
        <f t="shared" si="83"/>
        <v>0.074022</v>
      </c>
      <c r="S94" s="25">
        <f t="shared" si="84"/>
        <v>0.0115240289215077</v>
      </c>
      <c r="T94" s="3">
        <v>0.01</v>
      </c>
      <c r="U94" s="26">
        <f t="shared" si="85"/>
        <v>0.000115240289215077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0.00560524028921508</v>
      </c>
      <c r="AU94" s="29">
        <f t="shared" si="89"/>
        <v>28.47</v>
      </c>
      <c r="AV94" s="1">
        <f t="shared" si="90"/>
        <v>0.26</v>
      </c>
      <c r="AW94" s="2">
        <f t="shared" si="95"/>
        <v>0.54</v>
      </c>
      <c r="AX94" s="1">
        <f t="shared" si="91"/>
        <v>150.114834781819</v>
      </c>
      <c r="AZ94" s="2">
        <f t="shared" si="96"/>
        <v>0.115</v>
      </c>
      <c r="BA94" s="1">
        <f t="shared" si="92"/>
        <v>31.9688999998319</v>
      </c>
    </row>
    <row r="95" s="1" customFormat="1" spans="1:53">
      <c r="A95" s="13"/>
      <c r="B95" s="13"/>
      <c r="C95" s="16">
        <v>5</v>
      </c>
      <c r="D95" s="19">
        <v>0.718221643225807</v>
      </c>
      <c r="E95" s="20">
        <f t="shared" si="93"/>
        <v>-4.4789896781</v>
      </c>
      <c r="F95" s="16" t="s">
        <v>75</v>
      </c>
      <c r="G95" s="13">
        <v>6</v>
      </c>
      <c r="H95" s="18">
        <f t="shared" si="76"/>
        <v>0.718221643225807</v>
      </c>
      <c r="I95" s="18">
        <f t="shared" si="77"/>
        <v>273.868221643226</v>
      </c>
      <c r="J95" s="18">
        <f t="shared" si="78"/>
        <v>0.0191340138848583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0.622507548599695</v>
      </c>
      <c r="P95" s="18">
        <f t="shared" si="81"/>
        <v>0.0119110680783357</v>
      </c>
      <c r="Q95" s="24">
        <f t="shared" si="82"/>
        <v>0.00309687770036727</v>
      </c>
      <c r="R95" s="18">
        <f t="shared" si="83"/>
        <v>0.074022</v>
      </c>
      <c r="S95" s="25">
        <f t="shared" si="84"/>
        <v>0.0418372605491242</v>
      </c>
      <c r="T95" s="3">
        <v>0.01</v>
      </c>
      <c r="U95" s="26">
        <f t="shared" si="85"/>
        <v>0.000418372605491242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0.00590837260549124</v>
      </c>
      <c r="AU95" s="29">
        <f t="shared" si="89"/>
        <v>28.47</v>
      </c>
      <c r="AV95" s="1">
        <f t="shared" si="90"/>
        <v>0.26</v>
      </c>
      <c r="AW95" s="2">
        <f t="shared" si="95"/>
        <v>0.54</v>
      </c>
      <c r="AX95" s="1">
        <f t="shared" si="91"/>
        <v>158.233069723929</v>
      </c>
      <c r="AZ95" s="2">
        <f t="shared" si="96"/>
        <v>0.115</v>
      </c>
      <c r="BA95" s="1">
        <f t="shared" si="92"/>
        <v>33.697783367133</v>
      </c>
    </row>
    <row r="96" s="1" customFormat="1" spans="1:53">
      <c r="A96" s="13"/>
      <c r="B96" s="13"/>
      <c r="C96" s="16">
        <v>6</v>
      </c>
      <c r="D96" s="19">
        <v>5.13704299406667</v>
      </c>
      <c r="E96" s="20">
        <f t="shared" si="93"/>
        <v>0.718221643225807</v>
      </c>
      <c r="F96" s="16" t="s">
        <v>73</v>
      </c>
      <c r="G96" s="13">
        <v>7</v>
      </c>
      <c r="H96" s="18">
        <f t="shared" si="76"/>
        <v>5.13704299406667</v>
      </c>
      <c r="I96" s="18">
        <f t="shared" si="77"/>
        <v>278.287042994067</v>
      </c>
      <c r="J96" s="18">
        <f t="shared" si="78"/>
        <v>0.0336495035864253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0.895296480521359</v>
      </c>
      <c r="P96" s="18">
        <f t="shared" si="81"/>
        <v>0.0301262821322174</v>
      </c>
      <c r="Q96" s="24">
        <f t="shared" si="82"/>
        <v>0.00783283335437653</v>
      </c>
      <c r="R96" s="18">
        <f t="shared" si="83"/>
        <v>0.074022</v>
      </c>
      <c r="S96" s="25">
        <f t="shared" si="84"/>
        <v>0.105817640085063</v>
      </c>
      <c r="T96" s="3">
        <v>0.01</v>
      </c>
      <c r="U96" s="26">
        <f t="shared" si="85"/>
        <v>0.00105817640085063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0.001</v>
      </c>
      <c r="AF96" s="3">
        <v>0.49</v>
      </c>
      <c r="AG96" s="26">
        <f t="shared" si="86"/>
        <v>0.00049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</v>
      </c>
      <c r="AR96" s="3">
        <v>0.5</v>
      </c>
      <c r="AS96" s="3">
        <f t="shared" si="87"/>
        <v>0.005</v>
      </c>
      <c r="AT96" s="2">
        <f t="shared" si="88"/>
        <v>0.00654817640085063</v>
      </c>
      <c r="AU96" s="29">
        <f t="shared" si="89"/>
        <v>28.47</v>
      </c>
      <c r="AV96" s="1">
        <f t="shared" si="90"/>
        <v>0.26</v>
      </c>
      <c r="AW96" s="2">
        <f t="shared" si="95"/>
        <v>0.54</v>
      </c>
      <c r="AX96" s="1">
        <f t="shared" si="91"/>
        <v>175.367757280134</v>
      </c>
      <c r="AZ96" s="2">
        <f t="shared" si="96"/>
        <v>0.115</v>
      </c>
      <c r="BA96" s="1">
        <f t="shared" si="92"/>
        <v>37.3468371985471</v>
      </c>
    </row>
    <row r="97" s="1" customFormat="1" spans="1:53">
      <c r="A97" s="13"/>
      <c r="B97" s="13"/>
      <c r="C97" s="16">
        <v>7</v>
      </c>
      <c r="D97" s="19">
        <v>7.84987879464516</v>
      </c>
      <c r="E97" s="20">
        <f t="shared" si="93"/>
        <v>5.13704299406667</v>
      </c>
      <c r="F97" s="16" t="s">
        <v>73</v>
      </c>
      <c r="G97" s="13">
        <v>8</v>
      </c>
      <c r="H97" s="18">
        <f t="shared" si="76"/>
        <v>7.84987879464516</v>
      </c>
      <c r="I97" s="18">
        <f t="shared" si="77"/>
        <v>280.999878794645</v>
      </c>
      <c r="J97" s="18">
        <f t="shared" si="78"/>
        <v>0.0471711814427174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1.14987019838914</v>
      </c>
      <c r="P97" s="18">
        <f t="shared" si="81"/>
        <v>0.0542407357637877</v>
      </c>
      <c r="Q97" s="24">
        <f t="shared" si="82"/>
        <v>0.0141025912985848</v>
      </c>
      <c r="R97" s="18">
        <f t="shared" si="83"/>
        <v>0.074022</v>
      </c>
      <c r="S97" s="25">
        <f t="shared" si="84"/>
        <v>0.190518917329778</v>
      </c>
      <c r="T97" s="3">
        <v>0.01</v>
      </c>
      <c r="U97" s="26">
        <f t="shared" si="85"/>
        <v>0.00190518917329778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0.001</v>
      </c>
      <c r="AF97" s="3">
        <v>0.49</v>
      </c>
      <c r="AG97" s="26">
        <f t="shared" si="86"/>
        <v>0.00049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</v>
      </c>
      <c r="AR97" s="3">
        <v>0.5</v>
      </c>
      <c r="AS97" s="3">
        <f t="shared" si="87"/>
        <v>0.005</v>
      </c>
      <c r="AT97" s="2">
        <f t="shared" si="88"/>
        <v>0.00739518917329778</v>
      </c>
      <c r="AU97" s="29">
        <f t="shared" si="89"/>
        <v>28.47</v>
      </c>
      <c r="AV97" s="1">
        <f t="shared" si="90"/>
        <v>0.26</v>
      </c>
      <c r="AW97" s="2">
        <f t="shared" si="95"/>
        <v>0.54</v>
      </c>
      <c r="AX97" s="1">
        <f t="shared" si="91"/>
        <v>198.05174152228</v>
      </c>
      <c r="AZ97" s="2">
        <f t="shared" si="96"/>
        <v>0.115</v>
      </c>
      <c r="BA97" s="1">
        <f t="shared" si="92"/>
        <v>42.1776856945596</v>
      </c>
    </row>
    <row r="98" s="1" customFormat="1" spans="1:53">
      <c r="A98" s="13"/>
      <c r="B98" s="13"/>
      <c r="C98" s="16">
        <v>8</v>
      </c>
      <c r="D98" s="19">
        <v>7.22783973696774</v>
      </c>
      <c r="E98" s="20">
        <f t="shared" si="93"/>
        <v>7.84987879464516</v>
      </c>
      <c r="F98" s="16" t="s">
        <v>73</v>
      </c>
      <c r="G98" s="13">
        <v>9</v>
      </c>
      <c r="H98" s="18">
        <f t="shared" si="76"/>
        <v>7.22783973696774</v>
      </c>
      <c r="I98" s="18">
        <f t="shared" si="77"/>
        <v>280.377839736968</v>
      </c>
      <c r="J98" s="18">
        <f t="shared" si="78"/>
        <v>0.0436807898453618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1.38032946262535</v>
      </c>
      <c r="P98" s="18">
        <f t="shared" si="81"/>
        <v>0.0602938811742993</v>
      </c>
      <c r="Q98" s="24">
        <f t="shared" si="82"/>
        <v>0.0156764091053178</v>
      </c>
      <c r="R98" s="18">
        <f t="shared" si="83"/>
        <v>0.074022</v>
      </c>
      <c r="S98" s="25">
        <f t="shared" si="84"/>
        <v>0.211780404546186</v>
      </c>
      <c r="T98" s="3">
        <v>0.01</v>
      </c>
      <c r="U98" s="26">
        <f t="shared" si="85"/>
        <v>0.00211780404546186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0.00760780404546186</v>
      </c>
      <c r="AU98" s="29">
        <f t="shared" si="89"/>
        <v>28.47</v>
      </c>
      <c r="AV98" s="1">
        <f t="shared" si="90"/>
        <v>0.26</v>
      </c>
      <c r="AW98" s="2">
        <f t="shared" si="95"/>
        <v>0.54</v>
      </c>
      <c r="AX98" s="1">
        <f t="shared" si="91"/>
        <v>203.74581434704</v>
      </c>
      <c r="AZ98" s="2">
        <f t="shared" si="96"/>
        <v>0.115</v>
      </c>
      <c r="BA98" s="1">
        <f t="shared" si="92"/>
        <v>43.3903123146474</v>
      </c>
    </row>
    <row r="99" s="1" customFormat="1" spans="1:53">
      <c r="A99" s="13"/>
      <c r="B99" s="13"/>
      <c r="C99" s="16">
        <v>9</v>
      </c>
      <c r="D99" s="19">
        <v>5.9131063285</v>
      </c>
      <c r="E99" s="20">
        <f t="shared" si="93"/>
        <v>7.22783973696774</v>
      </c>
      <c r="F99" s="16" t="s">
        <v>73</v>
      </c>
      <c r="G99" s="13">
        <v>10</v>
      </c>
      <c r="H99" s="18">
        <f t="shared" si="76"/>
        <v>5.9131063285</v>
      </c>
      <c r="I99" s="18">
        <f t="shared" si="77"/>
        <v>279.0631063285</v>
      </c>
      <c r="J99" s="18">
        <f t="shared" si="78"/>
        <v>0.0370882182617662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1.60473558145105</v>
      </c>
      <c r="P99" s="18">
        <f t="shared" si="81"/>
        <v>0.059516783497279</v>
      </c>
      <c r="Q99" s="24">
        <f t="shared" si="82"/>
        <v>0.0154743637092925</v>
      </c>
      <c r="R99" s="18">
        <f t="shared" si="83"/>
        <v>0.074022</v>
      </c>
      <c r="S99" s="25">
        <f t="shared" si="84"/>
        <v>0.209050872839055</v>
      </c>
      <c r="T99" s="3">
        <v>0.01</v>
      </c>
      <c r="U99" s="26">
        <f t="shared" si="85"/>
        <v>0.00209050872839055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0.00758050872839055</v>
      </c>
      <c r="AU99" s="29">
        <f t="shared" si="89"/>
        <v>28.47</v>
      </c>
      <c r="AV99" s="1">
        <f t="shared" si="90"/>
        <v>0.26</v>
      </c>
      <c r="AW99" s="2">
        <f t="shared" si="95"/>
        <v>0.54</v>
      </c>
      <c r="AX99" s="1">
        <f t="shared" si="91"/>
        <v>203.01481410422</v>
      </c>
      <c r="AZ99" s="2">
        <f t="shared" si="96"/>
        <v>0.115</v>
      </c>
      <c r="BA99" s="1">
        <f t="shared" si="92"/>
        <v>43.2346363370099</v>
      </c>
    </row>
    <row r="100" s="1" customFormat="1" spans="1:53">
      <c r="A100" s="13"/>
      <c r="B100" s="13"/>
      <c r="C100" s="16">
        <v>10</v>
      </c>
      <c r="D100" s="19">
        <v>-1.19687272012903</v>
      </c>
      <c r="E100" s="20">
        <f t="shared" si="93"/>
        <v>5.9131063285</v>
      </c>
      <c r="F100" s="16" t="s">
        <v>73</v>
      </c>
      <c r="G100" s="13">
        <v>11</v>
      </c>
      <c r="H100" s="18">
        <f t="shared" si="76"/>
        <v>-1.19687272012903</v>
      </c>
      <c r="I100" s="18">
        <f t="shared" si="77"/>
        <v>271.953127279871</v>
      </c>
      <c r="J100" s="18">
        <f t="shared" si="78"/>
        <v>0.0148961758728717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1.46795785805609</v>
      </c>
      <c r="O100" s="18">
        <f t="shared" si="94"/>
        <v>0.361960939897689</v>
      </c>
      <c r="P100" s="18">
        <f t="shared" si="81"/>
        <v>0.00539183381982591</v>
      </c>
      <c r="Q100" s="24">
        <f t="shared" si="82"/>
        <v>0.00140187679315474</v>
      </c>
      <c r="R100" s="18">
        <f t="shared" si="83"/>
        <v>0.074022</v>
      </c>
      <c r="S100" s="25">
        <f t="shared" si="84"/>
        <v>0.018938650578946</v>
      </c>
      <c r="T100" s="3">
        <v>0.01</v>
      </c>
      <c r="U100" s="26">
        <f t="shared" si="85"/>
        <v>0.00018938650578946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0.00567938650578946</v>
      </c>
      <c r="AU100" s="29">
        <f t="shared" si="89"/>
        <v>28.47</v>
      </c>
      <c r="AV100" s="1">
        <f t="shared" si="90"/>
        <v>0.26</v>
      </c>
      <c r="AW100" s="2">
        <f t="shared" si="95"/>
        <v>0.54</v>
      </c>
      <c r="AX100" s="1">
        <f t="shared" si="91"/>
        <v>152.100556441634</v>
      </c>
      <c r="AZ100" s="2">
        <f t="shared" si="96"/>
        <v>0.115</v>
      </c>
      <c r="BA100" s="1">
        <f t="shared" si="92"/>
        <v>32.3917851681257</v>
      </c>
    </row>
    <row r="101" s="1" customFormat="1" spans="1:54">
      <c r="A101" s="13"/>
      <c r="B101" s="13"/>
      <c r="C101" s="16">
        <v>11</v>
      </c>
      <c r="D101" s="19">
        <v>-6.68521757333333</v>
      </c>
      <c r="E101" s="20">
        <f t="shared" si="93"/>
        <v>-1.19687272012903</v>
      </c>
      <c r="F101" s="16" t="s">
        <v>75</v>
      </c>
      <c r="G101" s="13">
        <v>12</v>
      </c>
      <c r="H101" s="18">
        <f t="shared" si="76"/>
        <v>-6.68521757333333</v>
      </c>
      <c r="I101" s="18">
        <f t="shared" si="77"/>
        <v>266.464782426667</v>
      </c>
      <c r="J101" s="18">
        <f t="shared" si="78"/>
        <v>0.00712543172353453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0.641269106077863</v>
      </c>
      <c r="P101" s="18">
        <f t="shared" si="81"/>
        <v>0.00456931923176983</v>
      </c>
      <c r="Q101" s="24">
        <f t="shared" si="82"/>
        <v>0.00118802300026016</v>
      </c>
      <c r="R101" s="18">
        <f t="shared" si="83"/>
        <v>0.074022</v>
      </c>
      <c r="S101" s="25">
        <f t="shared" si="84"/>
        <v>0.0160495933676496</v>
      </c>
      <c r="T101" s="3">
        <v>0.01</v>
      </c>
      <c r="U101" s="26">
        <f t="shared" si="85"/>
        <v>0.000160495933676496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0.0056504959336765</v>
      </c>
      <c r="AU101" s="29">
        <f t="shared" si="89"/>
        <v>28.47</v>
      </c>
      <c r="AV101" s="1">
        <f t="shared" si="90"/>
        <v>0.26</v>
      </c>
      <c r="AW101" s="2">
        <f t="shared" si="95"/>
        <v>0.54</v>
      </c>
      <c r="AX101" s="1">
        <f t="shared" si="91"/>
        <v>151.326833418941</v>
      </c>
      <c r="AY101" s="1">
        <f>SUM(AX90:AX101)</f>
        <v>2109.89049436039</v>
      </c>
      <c r="AZ101" s="2">
        <f t="shared" si="96"/>
        <v>0.115</v>
      </c>
      <c r="BA101" s="1">
        <f t="shared" si="92"/>
        <v>32.2270108207004</v>
      </c>
      <c r="BB101" s="1">
        <f>SUM(BA90:BA101)</f>
        <v>449.328531206379</v>
      </c>
    </row>
    <row r="102" s="1" customFormat="1" spans="1:46">
      <c r="A102" s="13"/>
      <c r="B102" s="13"/>
      <c r="C102" s="16">
        <v>12</v>
      </c>
      <c r="D102" s="19">
        <v>-12.0548507053226</v>
      </c>
      <c r="E102" s="20">
        <f t="shared" si="93"/>
        <v>-6.68521757333333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M1" sqref="M1:M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201.35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1355.52164383562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1668.05504428491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1.7973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2.436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0.384174003960883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(AV38+AV53+AY85+AY101+BB101+AG69)</f>
        <v>45624326.8726118</v>
      </c>
      <c r="J14" s="14" t="s">
        <v>22</v>
      </c>
      <c r="K14" s="14">
        <f>I14/(10000*1000)</f>
        <v>4.56243268726118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33600975.7562419</v>
      </c>
      <c r="J15" s="14" t="s">
        <v>22</v>
      </c>
      <c r="K15" s="14">
        <f>I15/(10000*1000)</f>
        <v>3.36009757562419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0</v>
      </c>
      <c r="E27" s="16"/>
      <c r="F27" s="16"/>
      <c r="G27" s="13">
        <v>1</v>
      </c>
      <c r="H27" s="18">
        <f t="shared" ref="H27:H38" si="0">E28</f>
        <v>0</v>
      </c>
      <c r="I27" s="18">
        <f t="shared" ref="I27:I38" si="1">H27+273.15</f>
        <v>273.15</v>
      </c>
      <c r="J27" s="18">
        <f t="shared" ref="J27:J38" si="2">EXP(($C$16*(I27-$C$14))/($C$17*I27*$C$14))</f>
        <v>0.0174263747487528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0.0189620885454656</v>
      </c>
      <c r="Q27" s="24">
        <f t="shared" ref="Q27:Q38" si="6">P27*$B$29</f>
        <v>0.00227545062545587</v>
      </c>
      <c r="R27" s="18">
        <f t="shared" ref="R27:R38" si="7">L27*$B$29</f>
        <v>0.1305751</v>
      </c>
      <c r="S27" s="25">
        <f t="shared" ref="S27:S38" si="8">Q27/R27</f>
        <v>0.0174263747487528</v>
      </c>
      <c r="T27" s="3">
        <v>0.01</v>
      </c>
      <c r="U27" s="26">
        <f t="shared" ref="U27:U38" si="9">S27*T27</f>
        <v>0.000174263747487528</v>
      </c>
      <c r="V27" s="25"/>
      <c r="W27" s="3"/>
      <c r="X27" s="26"/>
      <c r="Y27" s="28">
        <v>0.04</v>
      </c>
      <c r="Z27" s="3">
        <v>0.21</v>
      </c>
      <c r="AA27" s="27">
        <f t="shared" ref="AA27:AA38" si="10">Y27*Z27</f>
        <v>0.0084</v>
      </c>
      <c r="AB27" s="3">
        <v>0.015</v>
      </c>
      <c r="AC27" s="3">
        <v>0.29</v>
      </c>
      <c r="AD27" s="27">
        <f t="shared" ref="AD27:AD38" si="11">AB27*AC27</f>
        <v>0.00435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0.015</v>
      </c>
      <c r="AO27" s="3">
        <v>0.38</v>
      </c>
      <c r="AP27" s="3">
        <f t="shared" ref="AP27:AP38" si="13">AO27*AN27</f>
        <v>0.0057</v>
      </c>
      <c r="AQ27" s="1">
        <f t="shared" ref="AQ27:AQ38" si="14">(AP27+AM27+AD27+AA27+U27+X27+AG27+AJ27)</f>
        <v>0.0296242637474875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16.7791666666667</v>
      </c>
      <c r="AU27" s="1">
        <f t="shared" ref="AU27:AU38" si="17">AT27*10000*AS27*0.67*AR27*AQ27</f>
        <v>43486.3666591371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-0.926084005774194</v>
      </c>
      <c r="E28" s="20">
        <f t="shared" ref="E28:E39" si="18">D27</f>
        <v>0</v>
      </c>
      <c r="F28" s="16" t="s">
        <v>73</v>
      </c>
      <c r="G28" s="13">
        <v>2</v>
      </c>
      <c r="H28" s="18">
        <f t="shared" si="0"/>
        <v>-0.926084005774194</v>
      </c>
      <c r="I28" s="18">
        <f t="shared" si="1"/>
        <v>272.223915994226</v>
      </c>
      <c r="J28" s="18">
        <f t="shared" si="2"/>
        <v>0.0154362548951494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2.1572895781212</v>
      </c>
      <c r="P28" s="18">
        <f t="shared" si="5"/>
        <v>0.0333004718105282</v>
      </c>
      <c r="Q28" s="24">
        <f t="shared" si="6"/>
        <v>0.00399605661726338</v>
      </c>
      <c r="R28" s="18">
        <f t="shared" si="7"/>
        <v>0.1305751</v>
      </c>
      <c r="S28" s="25">
        <f t="shared" si="8"/>
        <v>0.0306035118277787</v>
      </c>
      <c r="T28" s="3">
        <v>0.01</v>
      </c>
      <c r="U28" s="26">
        <f t="shared" si="9"/>
        <v>0.000306035118277787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0.0222060351182778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16.7791666666667</v>
      </c>
      <c r="AU28" s="1">
        <f t="shared" si="17"/>
        <v>32596.9210046951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1.43062632778571</v>
      </c>
      <c r="E29" s="20">
        <f t="shared" si="18"/>
        <v>-0.926084005774194</v>
      </c>
      <c r="F29" s="16" t="s">
        <v>73</v>
      </c>
      <c r="G29" s="13">
        <v>3</v>
      </c>
      <c r="H29" s="18">
        <f t="shared" si="0"/>
        <v>1.43062632778571</v>
      </c>
      <c r="I29" s="18">
        <f t="shared" si="1"/>
        <v>274.580626327786</v>
      </c>
      <c r="J29" s="18">
        <f t="shared" si="2"/>
        <v>0.0209829471786292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3.21211493964401</v>
      </c>
      <c r="P29" s="18">
        <f t="shared" si="5"/>
        <v>0.0673996381102359</v>
      </c>
      <c r="Q29" s="24">
        <f t="shared" si="6"/>
        <v>0.00808795657322831</v>
      </c>
      <c r="R29" s="18">
        <f t="shared" si="7"/>
        <v>0.1305751</v>
      </c>
      <c r="S29" s="25">
        <f t="shared" si="8"/>
        <v>0.0619410329628567</v>
      </c>
      <c r="T29" s="3">
        <v>0.01</v>
      </c>
      <c r="U29" s="26">
        <f t="shared" si="9"/>
        <v>0.000619410329628567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0.0225194103296286</v>
      </c>
      <c r="AR29" s="29">
        <f t="shared" si="15"/>
        <v>108.812583333333</v>
      </c>
      <c r="AS29" s="1">
        <f t="shared" si="16"/>
        <v>0.12</v>
      </c>
      <c r="AT29" s="2">
        <f t="shared" si="20"/>
        <v>16.7791666666667</v>
      </c>
      <c r="AU29" s="1">
        <f t="shared" si="17"/>
        <v>33056.934102703</v>
      </c>
    </row>
    <row r="30" s="1" customFormat="1" spans="1:47">
      <c r="A30" s="13"/>
      <c r="B30" s="13"/>
      <c r="C30" s="16">
        <v>3</v>
      </c>
      <c r="D30" s="19">
        <v>7.42708761651613</v>
      </c>
      <c r="E30" s="20">
        <f t="shared" si="18"/>
        <v>1.43062632778571</v>
      </c>
      <c r="F30" s="16" t="s">
        <v>73</v>
      </c>
      <c r="G30" s="13">
        <v>4</v>
      </c>
      <c r="H30" s="18">
        <f t="shared" si="0"/>
        <v>7.42708761651613</v>
      </c>
      <c r="I30" s="18">
        <f t="shared" si="1"/>
        <v>280.577087616516</v>
      </c>
      <c r="J30" s="18">
        <f t="shared" si="2"/>
        <v>0.044771401605538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4.2328411348671</v>
      </c>
      <c r="P30" s="18">
        <f t="shared" si="5"/>
        <v>0.189510230381576</v>
      </c>
      <c r="Q30" s="24">
        <f t="shared" si="6"/>
        <v>0.0227412276457892</v>
      </c>
      <c r="R30" s="18">
        <f t="shared" si="7"/>
        <v>0.1305751</v>
      </c>
      <c r="S30" s="25">
        <f t="shared" si="8"/>
        <v>0.174162054218524</v>
      </c>
      <c r="T30" s="3">
        <v>0.01</v>
      </c>
      <c r="U30" s="26">
        <f t="shared" si="9"/>
        <v>0.00174162054218524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0.0236416205421852</v>
      </c>
      <c r="AR30" s="29">
        <f t="shared" si="15"/>
        <v>108.812583333333</v>
      </c>
      <c r="AS30" s="1">
        <f t="shared" si="16"/>
        <v>0.12</v>
      </c>
      <c r="AT30" s="2">
        <f t="shared" si="20"/>
        <v>16.7791666666667</v>
      </c>
      <c r="AU30" s="1">
        <f t="shared" si="17"/>
        <v>34704.2609422099</v>
      </c>
    </row>
    <row r="31" s="1" customFormat="1" spans="1:47">
      <c r="A31" s="13"/>
      <c r="B31" s="13"/>
      <c r="C31" s="16">
        <v>4</v>
      </c>
      <c r="D31" s="19">
        <v>12.6600695558333</v>
      </c>
      <c r="E31" s="20">
        <f t="shared" si="18"/>
        <v>7.42708761651613</v>
      </c>
      <c r="F31" s="16" t="s">
        <v>73</v>
      </c>
      <c r="G31" s="13">
        <v>5</v>
      </c>
      <c r="H31" s="18">
        <f t="shared" si="0"/>
        <v>12.6600695558333</v>
      </c>
      <c r="I31" s="18">
        <f t="shared" si="1"/>
        <v>285.810069555833</v>
      </c>
      <c r="J31" s="18">
        <f t="shared" si="2"/>
        <v>0.0845169504929432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3.84116435926125</v>
      </c>
      <c r="O31" s="18">
        <f t="shared" si="19"/>
        <v>1.29029237855761</v>
      </c>
      <c r="P31" s="18">
        <f t="shared" si="5"/>
        <v>0.109051577079975</v>
      </c>
      <c r="Q31" s="24">
        <f t="shared" si="6"/>
        <v>0.0130861892495971</v>
      </c>
      <c r="R31" s="18">
        <f t="shared" si="7"/>
        <v>0.1305751</v>
      </c>
      <c r="S31" s="25">
        <f t="shared" si="8"/>
        <v>0.100219637967706</v>
      </c>
      <c r="T31" s="3">
        <v>0.01</v>
      </c>
      <c r="U31" s="26">
        <f t="shared" si="9"/>
        <v>0.00100219637967706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0.0229021963796771</v>
      </c>
      <c r="AR31" s="29">
        <f t="shared" si="15"/>
        <v>108.812583333333</v>
      </c>
      <c r="AS31" s="1">
        <f t="shared" si="16"/>
        <v>0.12</v>
      </c>
      <c r="AT31" s="2">
        <f t="shared" si="20"/>
        <v>16.7791666666667</v>
      </c>
      <c r="AU31" s="1">
        <f t="shared" si="17"/>
        <v>33618.8375027773</v>
      </c>
    </row>
    <row r="32" s="1" customFormat="1" spans="1:47">
      <c r="A32" s="13"/>
      <c r="B32" s="13"/>
      <c r="C32" s="16">
        <v>5</v>
      </c>
      <c r="D32" s="19">
        <v>17.6022728216129</v>
      </c>
      <c r="E32" s="20">
        <f t="shared" si="18"/>
        <v>12.6600695558333</v>
      </c>
      <c r="F32" s="16" t="s">
        <v>75</v>
      </c>
      <c r="G32" s="13">
        <v>6</v>
      </c>
      <c r="H32" s="18">
        <f t="shared" si="0"/>
        <v>17.6022728216129</v>
      </c>
      <c r="I32" s="18">
        <f t="shared" si="1"/>
        <v>290.752272821613</v>
      </c>
      <c r="J32" s="18">
        <f t="shared" si="2"/>
        <v>0.150811139565197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2.26936663481097</v>
      </c>
      <c r="P32" s="18">
        <f t="shared" si="5"/>
        <v>0.342245768287078</v>
      </c>
      <c r="Q32" s="24">
        <f t="shared" si="6"/>
        <v>0.0410694921944494</v>
      </c>
      <c r="R32" s="18">
        <f t="shared" si="7"/>
        <v>0.1305751</v>
      </c>
      <c r="S32" s="25">
        <f t="shared" si="8"/>
        <v>0.314527748356688</v>
      </c>
      <c r="T32" s="3">
        <v>0.01</v>
      </c>
      <c r="U32" s="26">
        <f t="shared" si="9"/>
        <v>0.00314527748356688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0.0325952774835669</v>
      </c>
      <c r="AR32" s="29">
        <f t="shared" si="15"/>
        <v>108.812583333333</v>
      </c>
      <c r="AS32" s="1">
        <f t="shared" si="16"/>
        <v>0.12</v>
      </c>
      <c r="AT32" s="2">
        <f t="shared" si="20"/>
        <v>16.7791666666667</v>
      </c>
      <c r="AU32" s="1">
        <f t="shared" si="17"/>
        <v>47847.6089765074</v>
      </c>
    </row>
    <row r="33" s="1" customFormat="1" spans="1:47">
      <c r="A33" s="13"/>
      <c r="B33" s="13"/>
      <c r="C33" s="16">
        <v>6</v>
      </c>
      <c r="D33" s="19">
        <v>20.5034318023333</v>
      </c>
      <c r="E33" s="20">
        <f t="shared" si="18"/>
        <v>17.6022728216129</v>
      </c>
      <c r="F33" s="16" t="s">
        <v>73</v>
      </c>
      <c r="G33" s="13">
        <v>7</v>
      </c>
      <c r="H33" s="18">
        <f t="shared" si="0"/>
        <v>20.5034318023333</v>
      </c>
      <c r="I33" s="18">
        <f t="shared" si="1"/>
        <v>293.653431802333</v>
      </c>
      <c r="J33" s="18">
        <f t="shared" si="2"/>
        <v>0.209951544737904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3.01524669985722</v>
      </c>
      <c r="P33" s="18">
        <f t="shared" si="5"/>
        <v>0.633055702400891</v>
      </c>
      <c r="Q33" s="24">
        <f t="shared" si="6"/>
        <v>0.0759666842881069</v>
      </c>
      <c r="R33" s="18">
        <f t="shared" si="7"/>
        <v>0.1305751</v>
      </c>
      <c r="S33" s="25">
        <f t="shared" si="8"/>
        <v>0.581785380888906</v>
      </c>
      <c r="T33" s="3">
        <v>0.01</v>
      </c>
      <c r="U33" s="26">
        <f t="shared" si="9"/>
        <v>0.00581785380888906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0.0352678538088891</v>
      </c>
      <c r="AR33" s="29">
        <f t="shared" si="15"/>
        <v>108.812583333333</v>
      </c>
      <c r="AS33" s="1">
        <f t="shared" si="16"/>
        <v>0.12</v>
      </c>
      <c r="AT33" s="2">
        <f t="shared" si="20"/>
        <v>16.7791666666667</v>
      </c>
      <c r="AU33" s="1">
        <f t="shared" si="17"/>
        <v>51770.7658521731</v>
      </c>
    </row>
    <row r="34" s="1" customFormat="1" spans="1:47">
      <c r="A34" s="13"/>
      <c r="B34" s="13"/>
      <c r="C34" s="16">
        <v>7</v>
      </c>
      <c r="D34" s="19">
        <v>23.5364834419355</v>
      </c>
      <c r="E34" s="20">
        <f t="shared" si="18"/>
        <v>20.5034318023333</v>
      </c>
      <c r="F34" s="16" t="s">
        <v>73</v>
      </c>
      <c r="G34" s="13">
        <v>8</v>
      </c>
      <c r="H34" s="18">
        <f t="shared" si="0"/>
        <v>23.5364834419355</v>
      </c>
      <c r="I34" s="18">
        <f t="shared" si="1"/>
        <v>296.686483441935</v>
      </c>
      <c r="J34" s="18">
        <f t="shared" si="2"/>
        <v>0.29466759000364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3.47031683078967</v>
      </c>
      <c r="P34" s="18">
        <f t="shared" si="5"/>
        <v>1.02258989707786</v>
      </c>
      <c r="Q34" s="24">
        <f t="shared" si="6"/>
        <v>0.122710787649343</v>
      </c>
      <c r="R34" s="18">
        <f t="shared" si="7"/>
        <v>0.1305751</v>
      </c>
      <c r="S34" s="25">
        <f t="shared" si="8"/>
        <v>0.939771730209996</v>
      </c>
      <c r="T34" s="3">
        <v>0.01</v>
      </c>
      <c r="U34" s="26">
        <f t="shared" si="9"/>
        <v>0.00939771730209996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0.0388477173021</v>
      </c>
      <c r="AR34" s="29">
        <f t="shared" si="15"/>
        <v>108.812583333333</v>
      </c>
      <c r="AS34" s="1">
        <f t="shared" si="16"/>
        <v>0.12</v>
      </c>
      <c r="AT34" s="2">
        <f t="shared" si="20"/>
        <v>16.7791666666667</v>
      </c>
      <c r="AU34" s="1">
        <f t="shared" si="17"/>
        <v>57025.757428753</v>
      </c>
    </row>
    <row r="35" s="1" customFormat="1" spans="1:47">
      <c r="A35" s="13"/>
      <c r="B35" s="13"/>
      <c r="C35" s="16">
        <v>8</v>
      </c>
      <c r="D35" s="19">
        <v>21.7894106964516</v>
      </c>
      <c r="E35" s="20">
        <f t="shared" si="18"/>
        <v>23.5364834419355</v>
      </c>
      <c r="F35" s="16" t="s">
        <v>73</v>
      </c>
      <c r="G35" s="13">
        <v>9</v>
      </c>
      <c r="H35" s="18">
        <f t="shared" si="0"/>
        <v>21.7894106964516</v>
      </c>
      <c r="I35" s="18">
        <f t="shared" si="1"/>
        <v>294.939410696452</v>
      </c>
      <c r="J35" s="18">
        <f t="shared" si="2"/>
        <v>0.242608235243573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3.53585276704514</v>
      </c>
      <c r="P35" s="18">
        <f t="shared" si="5"/>
        <v>0.857826999893926</v>
      </c>
      <c r="Q35" s="24">
        <f t="shared" si="6"/>
        <v>0.102939239987271</v>
      </c>
      <c r="R35" s="18">
        <f t="shared" si="7"/>
        <v>0.1305751</v>
      </c>
      <c r="S35" s="25">
        <f t="shared" si="8"/>
        <v>0.788352756285625</v>
      </c>
      <c r="T35" s="3">
        <v>0.01</v>
      </c>
      <c r="U35" s="26">
        <f t="shared" si="9"/>
        <v>0.00788352756285625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0.0373335275628562</v>
      </c>
      <c r="AR35" s="29">
        <f t="shared" si="15"/>
        <v>108.812583333333</v>
      </c>
      <c r="AS35" s="1">
        <f t="shared" si="16"/>
        <v>0.12</v>
      </c>
      <c r="AT35" s="2">
        <f t="shared" si="20"/>
        <v>16.7791666666667</v>
      </c>
      <c r="AU35" s="1">
        <f t="shared" si="17"/>
        <v>54803.031802438</v>
      </c>
    </row>
    <row r="36" s="1" customFormat="1" spans="1:47">
      <c r="A36" s="13"/>
      <c r="B36" s="13"/>
      <c r="C36" s="16">
        <v>9</v>
      </c>
      <c r="D36" s="19">
        <v>17.3336468543333</v>
      </c>
      <c r="E36" s="20">
        <f t="shared" si="18"/>
        <v>21.7894106964516</v>
      </c>
      <c r="F36" s="16" t="s">
        <v>73</v>
      </c>
      <c r="G36" s="13">
        <v>10</v>
      </c>
      <c r="H36" s="18">
        <f t="shared" si="0"/>
        <v>17.3336468543333</v>
      </c>
      <c r="I36" s="18">
        <f t="shared" si="1"/>
        <v>290.483646854333</v>
      </c>
      <c r="J36" s="18">
        <f t="shared" si="2"/>
        <v>0.146212334290871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3.76615160048455</v>
      </c>
      <c r="P36" s="18">
        <f t="shared" si="5"/>
        <v>0.550657816800145</v>
      </c>
      <c r="Q36" s="24">
        <f t="shared" si="6"/>
        <v>0.0660789380160174</v>
      </c>
      <c r="R36" s="18">
        <f t="shared" si="7"/>
        <v>0.1305751</v>
      </c>
      <c r="S36" s="25">
        <f t="shared" si="8"/>
        <v>0.506060788128957</v>
      </c>
      <c r="T36" s="3">
        <v>0.01</v>
      </c>
      <c r="U36" s="26">
        <f t="shared" si="9"/>
        <v>0.00506060788128958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0.0345106078812896</v>
      </c>
      <c r="AR36" s="29">
        <f t="shared" si="15"/>
        <v>108.812583333333</v>
      </c>
      <c r="AS36" s="1">
        <f t="shared" si="16"/>
        <v>0.12</v>
      </c>
      <c r="AT36" s="2">
        <f t="shared" si="20"/>
        <v>16.7791666666667</v>
      </c>
      <c r="AU36" s="1">
        <f t="shared" si="17"/>
        <v>50659.1812963705</v>
      </c>
    </row>
    <row r="37" s="1" customFormat="1" spans="1:47">
      <c r="A37" s="13"/>
      <c r="B37" s="13"/>
      <c r="C37" s="16">
        <v>10</v>
      </c>
      <c r="D37" s="19">
        <v>11.6505218312903</v>
      </c>
      <c r="E37" s="20">
        <f t="shared" si="18"/>
        <v>17.3336468543333</v>
      </c>
      <c r="F37" s="16" t="s">
        <v>73</v>
      </c>
      <c r="G37" s="13">
        <v>11</v>
      </c>
      <c r="H37" s="18">
        <f t="shared" si="0"/>
        <v>11.6505218312903</v>
      </c>
      <c r="I37" s="18">
        <f t="shared" si="1"/>
        <v>284.80052183129</v>
      </c>
      <c r="J37" s="18">
        <f t="shared" si="2"/>
        <v>0.0749028376661134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3.05471909450018</v>
      </c>
      <c r="O37" s="18">
        <f t="shared" si="19"/>
        <v>1.24890052251755</v>
      </c>
      <c r="P37" s="18">
        <f t="shared" si="5"/>
        <v>0.0935461930992565</v>
      </c>
      <c r="Q37" s="24">
        <f t="shared" si="6"/>
        <v>0.0112255431719108</v>
      </c>
      <c r="R37" s="18">
        <f t="shared" si="7"/>
        <v>0.1305751</v>
      </c>
      <c r="S37" s="25">
        <f t="shared" si="8"/>
        <v>0.0859700139759478</v>
      </c>
      <c r="T37" s="3">
        <v>0.01</v>
      </c>
      <c r="U37" s="26">
        <f t="shared" si="9"/>
        <v>0.000859700139759478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0.0227597001397595</v>
      </c>
      <c r="AR37" s="29">
        <f t="shared" si="15"/>
        <v>108.812583333333</v>
      </c>
      <c r="AS37" s="1">
        <f t="shared" si="16"/>
        <v>0.12</v>
      </c>
      <c r="AT37" s="2">
        <f t="shared" si="20"/>
        <v>16.7791666666667</v>
      </c>
      <c r="AU37" s="1">
        <f t="shared" si="17"/>
        <v>33409.6628954546</v>
      </c>
    </row>
    <row r="38" s="1" customFormat="1" spans="1:48">
      <c r="A38" s="13"/>
      <c r="B38" s="13"/>
      <c r="C38" s="16">
        <v>11</v>
      </c>
      <c r="D38" s="19">
        <v>5.68625016843333</v>
      </c>
      <c r="E38" s="20">
        <f t="shared" si="18"/>
        <v>11.6505218312903</v>
      </c>
      <c r="F38" s="16" t="s">
        <v>75</v>
      </c>
      <c r="G38" s="13">
        <v>12</v>
      </c>
      <c r="H38" s="18">
        <f t="shared" si="0"/>
        <v>5.68625016843333</v>
      </c>
      <c r="I38" s="18">
        <f t="shared" si="1"/>
        <v>278.836250168433</v>
      </c>
      <c r="J38" s="18">
        <f t="shared" si="2"/>
        <v>0.0360502092010724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2.24348016275163</v>
      </c>
      <c r="P38" s="18">
        <f t="shared" si="5"/>
        <v>0.0808779292056522</v>
      </c>
      <c r="Q38" s="24">
        <f t="shared" si="6"/>
        <v>0.00970535150467827</v>
      </c>
      <c r="R38" s="18">
        <f t="shared" si="7"/>
        <v>0.1305751</v>
      </c>
      <c r="S38" s="25">
        <f t="shared" si="8"/>
        <v>0.0743277355688663</v>
      </c>
      <c r="T38" s="3">
        <v>0.01</v>
      </c>
      <c r="U38" s="26">
        <f t="shared" si="9"/>
        <v>0.000743277355688663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0.0226432773556887</v>
      </c>
      <c r="AR38" s="29">
        <f t="shared" si="15"/>
        <v>108.812583333333</v>
      </c>
      <c r="AS38" s="1">
        <f t="shared" si="16"/>
        <v>0.12</v>
      </c>
      <c r="AT38" s="2">
        <f t="shared" si="20"/>
        <v>16.7791666666667</v>
      </c>
      <c r="AU38" s="1">
        <f t="shared" si="17"/>
        <v>33238.7623148111</v>
      </c>
      <c r="AV38" s="1">
        <f>SUM(AU27:AU38)</f>
        <v>506218.09077803</v>
      </c>
    </row>
    <row r="39" s="1" customFormat="1" spans="1:46">
      <c r="A39" s="13"/>
      <c r="B39" s="13"/>
      <c r="C39" s="16">
        <v>12</v>
      </c>
      <c r="D39" s="19">
        <v>-0.364825972032258</v>
      </c>
      <c r="E39" s="20">
        <f t="shared" si="18"/>
        <v>5.68625016843333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0</v>
      </c>
      <c r="E42" s="16"/>
      <c r="F42" s="16"/>
      <c r="G42" s="13">
        <v>1</v>
      </c>
      <c r="H42" s="18">
        <f t="shared" ref="H42:H53" si="21">E43</f>
        <v>0</v>
      </c>
      <c r="I42" s="18">
        <f t="shared" ref="I42:I53" si="22">H42+273.15</f>
        <v>273.15</v>
      </c>
      <c r="J42" s="18">
        <f t="shared" ref="J42:J53" si="23">EXP(($C$16*(I42-$C$14))/($C$17*I42*$C$14))</f>
        <v>0.0174263747487528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0.00134341738185505</v>
      </c>
      <c r="Q42" s="24">
        <f t="shared" ref="Q42:Q53" si="27">P42*$B$44</f>
        <v>0.000208229694187533</v>
      </c>
      <c r="R42" s="18">
        <f t="shared" ref="R42:R53" si="28">L42*$B$44</f>
        <v>0.0119491114583333</v>
      </c>
      <c r="S42" s="25">
        <f t="shared" ref="S42:S53" si="29">Q42/R42</f>
        <v>0.0174263747487528</v>
      </c>
      <c r="T42" s="3">
        <v>0.01</v>
      </c>
      <c r="U42" s="26">
        <f t="shared" ref="U42:U53" si="30">S42*T42</f>
        <v>0.000174263747487528</v>
      </c>
      <c r="V42" s="25"/>
      <c r="W42" s="3"/>
      <c r="X42" s="26"/>
      <c r="Y42" s="28">
        <v>0.04</v>
      </c>
      <c r="Z42" s="3">
        <v>0.49</v>
      </c>
      <c r="AA42" s="27">
        <f t="shared" ref="AA42:AA53" si="31">Y42*Z42</f>
        <v>0.0196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0.015</v>
      </c>
      <c r="AO42" s="3">
        <v>0.5</v>
      </c>
      <c r="AP42" s="3">
        <f t="shared" ref="AP42:AP53" si="32">AO42*AN42</f>
        <v>0.0075</v>
      </c>
      <c r="AQ42" s="1">
        <f t="shared" ref="AQ42:AQ53" si="33">(AP42+AM42+AD42+AA42+U42+X42+AG42+AJ42)</f>
        <v>0.0272742637474875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112.960136986302</v>
      </c>
      <c r="AU42" s="1">
        <f t="shared" ref="AU42:AU53" si="37">AT42*10000*AS42*0.67*AR42*AQ42</f>
        <v>24665.4282995389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-0.926084005774194</v>
      </c>
      <c r="E43" s="20">
        <f t="shared" ref="E43:E54" si="38">D42</f>
        <v>0</v>
      </c>
      <c r="F43" s="16" t="s">
        <v>73</v>
      </c>
      <c r="G43" s="13">
        <v>2</v>
      </c>
      <c r="H43" s="18">
        <f t="shared" si="21"/>
        <v>-0.926084005774194</v>
      </c>
      <c r="I43" s="18">
        <f t="shared" si="22"/>
        <v>272.223915994226</v>
      </c>
      <c r="J43" s="18">
        <f t="shared" si="23"/>
        <v>0.0154362548951494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0.152838665951478</v>
      </c>
      <c r="P43" s="18">
        <f t="shared" si="26"/>
        <v>0.00235925660546161</v>
      </c>
      <c r="Q43" s="24">
        <f t="shared" si="27"/>
        <v>0.00036568477384655</v>
      </c>
      <c r="R43" s="18">
        <f t="shared" si="28"/>
        <v>0.0119491114583333</v>
      </c>
      <c r="S43" s="25">
        <f t="shared" si="29"/>
        <v>0.0306035118277787</v>
      </c>
      <c r="T43" s="3">
        <v>0.01</v>
      </c>
      <c r="U43" s="26">
        <f t="shared" si="30"/>
        <v>0.000306035118277787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0.0151060351182778</v>
      </c>
      <c r="AR43" s="29">
        <f t="shared" si="34"/>
        <v>7.70910416666667</v>
      </c>
      <c r="AS43" s="1">
        <f t="shared" si="35"/>
        <v>0.155</v>
      </c>
      <c r="AT43" s="2">
        <f t="shared" si="36"/>
        <v>112.960136986302</v>
      </c>
      <c r="AU43" s="1">
        <f t="shared" si="37"/>
        <v>13661.1139919229</v>
      </c>
    </row>
    <row r="44" s="1" customFormat="1" spans="1:47">
      <c r="A44" s="13" t="s">
        <v>38</v>
      </c>
      <c r="B44" s="13">
        <f>I5</f>
        <v>0.155</v>
      </c>
      <c r="C44" s="16">
        <v>2</v>
      </c>
      <c r="D44" s="19">
        <v>1.43062632778571</v>
      </c>
      <c r="E44" s="20">
        <f t="shared" si="38"/>
        <v>-0.926084005774194</v>
      </c>
      <c r="F44" s="16" t="s">
        <v>73</v>
      </c>
      <c r="G44" s="13">
        <v>3</v>
      </c>
      <c r="H44" s="18">
        <f t="shared" si="21"/>
        <v>1.43062632778571</v>
      </c>
      <c r="I44" s="18">
        <f t="shared" si="22"/>
        <v>274.580626327786</v>
      </c>
      <c r="J44" s="18">
        <f t="shared" si="23"/>
        <v>0.0209829471786292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0.227570451012683</v>
      </c>
      <c r="P44" s="18">
        <f t="shared" si="26"/>
        <v>0.00477509875301596</v>
      </c>
      <c r="Q44" s="24">
        <f t="shared" si="27"/>
        <v>0.000740140306717473</v>
      </c>
      <c r="R44" s="18">
        <f t="shared" si="28"/>
        <v>0.0119491114583333</v>
      </c>
      <c r="S44" s="25">
        <f t="shared" si="29"/>
        <v>0.0619410329628567</v>
      </c>
      <c r="T44" s="3">
        <v>0.01</v>
      </c>
      <c r="U44" s="26">
        <f t="shared" si="30"/>
        <v>0.000619410329628567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0.0154194103296286</v>
      </c>
      <c r="AR44" s="29">
        <f t="shared" si="34"/>
        <v>7.70910416666667</v>
      </c>
      <c r="AS44" s="1">
        <f t="shared" si="35"/>
        <v>0.155</v>
      </c>
      <c r="AT44" s="2">
        <f t="shared" si="36"/>
        <v>112.960136986302</v>
      </c>
      <c r="AU44" s="1">
        <f t="shared" si="37"/>
        <v>13944.514265455</v>
      </c>
    </row>
    <row r="45" s="1" customFormat="1" spans="1:47">
      <c r="A45" s="13"/>
      <c r="B45" s="13"/>
      <c r="C45" s="16">
        <v>3</v>
      </c>
      <c r="D45" s="19">
        <v>7.42708761651613</v>
      </c>
      <c r="E45" s="20">
        <f t="shared" si="38"/>
        <v>1.43062632778571</v>
      </c>
      <c r="F45" s="16" t="s">
        <v>73</v>
      </c>
      <c r="G45" s="13">
        <v>4</v>
      </c>
      <c r="H45" s="18">
        <f t="shared" si="21"/>
        <v>7.42708761651613</v>
      </c>
      <c r="I45" s="18">
        <f t="shared" si="22"/>
        <v>280.577087616516</v>
      </c>
      <c r="J45" s="18">
        <f t="shared" si="23"/>
        <v>0.044771401605538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0.299886393926334</v>
      </c>
      <c r="P45" s="18">
        <f t="shared" si="26"/>
        <v>0.0134263341785125</v>
      </c>
      <c r="Q45" s="24">
        <f t="shared" si="27"/>
        <v>0.00208108179766943</v>
      </c>
      <c r="R45" s="18">
        <f t="shared" si="28"/>
        <v>0.0119491114583333</v>
      </c>
      <c r="S45" s="25">
        <f t="shared" si="29"/>
        <v>0.174162054218524</v>
      </c>
      <c r="T45" s="3">
        <v>0.01</v>
      </c>
      <c r="U45" s="26">
        <f t="shared" si="30"/>
        <v>0.00174162054218524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0.0165416205421852</v>
      </c>
      <c r="AR45" s="29">
        <f t="shared" si="34"/>
        <v>7.70910416666667</v>
      </c>
      <c r="AS45" s="1">
        <f t="shared" si="35"/>
        <v>0.155</v>
      </c>
      <c r="AT45" s="2">
        <f t="shared" si="36"/>
        <v>112.960136986302</v>
      </c>
      <c r="AU45" s="1">
        <f t="shared" si="37"/>
        <v>14959.3829266623</v>
      </c>
    </row>
    <row r="46" s="1" customFormat="1" spans="1:47">
      <c r="A46" s="13"/>
      <c r="B46" s="13"/>
      <c r="C46" s="16">
        <v>4</v>
      </c>
      <c r="D46" s="19">
        <v>12.6600695558333</v>
      </c>
      <c r="E46" s="20">
        <f t="shared" si="38"/>
        <v>7.42708761651613</v>
      </c>
      <c r="F46" s="16" t="s">
        <v>73</v>
      </c>
      <c r="G46" s="13">
        <v>5</v>
      </c>
      <c r="H46" s="18">
        <f t="shared" si="21"/>
        <v>12.6600695558333</v>
      </c>
      <c r="I46" s="18">
        <f t="shared" si="22"/>
        <v>285.810069555833</v>
      </c>
      <c r="J46" s="18">
        <f t="shared" si="23"/>
        <v>0.0845169504929432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0.27213705676043</v>
      </c>
      <c r="O46" s="18">
        <f t="shared" si="39"/>
        <v>0.0914140446540577</v>
      </c>
      <c r="P46" s="18">
        <f t="shared" si="26"/>
        <v>0.0077260362863867</v>
      </c>
      <c r="Q46" s="24">
        <f t="shared" si="27"/>
        <v>0.00119753562438994</v>
      </c>
      <c r="R46" s="18">
        <f t="shared" si="28"/>
        <v>0.0119491114583333</v>
      </c>
      <c r="S46" s="25">
        <f t="shared" si="29"/>
        <v>0.100219637967706</v>
      </c>
      <c r="T46" s="3">
        <v>0.01</v>
      </c>
      <c r="U46" s="26">
        <f t="shared" si="30"/>
        <v>0.00100219637967706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0.0158021963796771</v>
      </c>
      <c r="AR46" s="29">
        <f t="shared" si="34"/>
        <v>7.70910416666667</v>
      </c>
      <c r="AS46" s="1">
        <f t="shared" si="35"/>
        <v>0.155</v>
      </c>
      <c r="AT46" s="2">
        <f t="shared" si="36"/>
        <v>112.960136986302</v>
      </c>
      <c r="AU46" s="1">
        <f t="shared" si="37"/>
        <v>14290.6860983209</v>
      </c>
    </row>
    <row r="47" s="1" customFormat="1" spans="1:47">
      <c r="A47" s="13"/>
      <c r="B47" s="13"/>
      <c r="C47" s="16">
        <v>5</v>
      </c>
      <c r="D47" s="19">
        <v>17.6022728216129</v>
      </c>
      <c r="E47" s="20">
        <f t="shared" si="38"/>
        <v>12.6600695558333</v>
      </c>
      <c r="F47" s="16" t="s">
        <v>75</v>
      </c>
      <c r="G47" s="13">
        <v>6</v>
      </c>
      <c r="H47" s="18">
        <f t="shared" si="21"/>
        <v>17.6022728216129</v>
      </c>
      <c r="I47" s="18">
        <f t="shared" si="22"/>
        <v>290.752272821613</v>
      </c>
      <c r="J47" s="18">
        <f t="shared" si="23"/>
        <v>0.150811139565197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0.160779050034338</v>
      </c>
      <c r="P47" s="18">
        <f t="shared" si="26"/>
        <v>0.0242472717538883</v>
      </c>
      <c r="Q47" s="24">
        <f t="shared" si="27"/>
        <v>0.00375832712185269</v>
      </c>
      <c r="R47" s="18">
        <f t="shared" si="28"/>
        <v>0.0119491114583333</v>
      </c>
      <c r="S47" s="25">
        <f t="shared" si="29"/>
        <v>0.314527748356688</v>
      </c>
      <c r="T47" s="3">
        <v>0.01</v>
      </c>
      <c r="U47" s="26">
        <f t="shared" si="30"/>
        <v>0.00314527748356688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0.0302452774835669</v>
      </c>
      <c r="AR47" s="29">
        <f t="shared" si="34"/>
        <v>7.70910416666667</v>
      </c>
      <c r="AS47" s="1">
        <f t="shared" si="35"/>
        <v>0.155</v>
      </c>
      <c r="AT47" s="2">
        <f t="shared" si="36"/>
        <v>112.960136986302</v>
      </c>
      <c r="AU47" s="1">
        <f t="shared" si="37"/>
        <v>27352.2588942222</v>
      </c>
    </row>
    <row r="48" s="1" customFormat="1" spans="1:47">
      <c r="A48" s="13"/>
      <c r="B48" s="13"/>
      <c r="C48" s="16">
        <v>6</v>
      </c>
      <c r="D48" s="19">
        <v>20.5034318023333</v>
      </c>
      <c r="E48" s="20">
        <f t="shared" si="38"/>
        <v>17.6022728216129</v>
      </c>
      <c r="F48" s="16" t="s">
        <v>73</v>
      </c>
      <c r="G48" s="13">
        <v>7</v>
      </c>
      <c r="H48" s="18">
        <f t="shared" si="21"/>
        <v>20.5034318023333</v>
      </c>
      <c r="I48" s="18">
        <f t="shared" si="22"/>
        <v>293.653431802333</v>
      </c>
      <c r="J48" s="18">
        <f t="shared" si="23"/>
        <v>0.209951544737904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0.213622819947116</v>
      </c>
      <c r="P48" s="18">
        <f t="shared" si="26"/>
        <v>0.0448504410391641</v>
      </c>
      <c r="Q48" s="24">
        <f t="shared" si="27"/>
        <v>0.00695181836107044</v>
      </c>
      <c r="R48" s="18">
        <f t="shared" si="28"/>
        <v>0.0119491114583333</v>
      </c>
      <c r="S48" s="25">
        <f t="shared" si="29"/>
        <v>0.581785380888905</v>
      </c>
      <c r="T48" s="3">
        <v>0.01</v>
      </c>
      <c r="U48" s="26">
        <f t="shared" si="30"/>
        <v>0.00581785380888905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0.032917853808889</v>
      </c>
      <c r="AR48" s="29">
        <f t="shared" si="34"/>
        <v>7.70910416666667</v>
      </c>
      <c r="AS48" s="1">
        <f t="shared" si="35"/>
        <v>0.155</v>
      </c>
      <c r="AT48" s="2">
        <f t="shared" si="36"/>
        <v>112.960136986302</v>
      </c>
      <c r="AU48" s="1">
        <f t="shared" si="37"/>
        <v>29769.1981867943</v>
      </c>
    </row>
    <row r="49" s="1" customFormat="1" spans="1:47">
      <c r="A49" s="13"/>
      <c r="B49" s="13"/>
      <c r="C49" s="16">
        <v>7</v>
      </c>
      <c r="D49" s="19">
        <v>23.5364834419355</v>
      </c>
      <c r="E49" s="20">
        <f t="shared" si="38"/>
        <v>20.5034318023333</v>
      </c>
      <c r="F49" s="16" t="s">
        <v>73</v>
      </c>
      <c r="G49" s="13">
        <v>8</v>
      </c>
      <c r="H49" s="18">
        <f t="shared" si="21"/>
        <v>23.5364834419355</v>
      </c>
      <c r="I49" s="18">
        <f t="shared" si="22"/>
        <v>296.686483441935</v>
      </c>
      <c r="J49" s="18">
        <f t="shared" si="23"/>
        <v>0.29466759000364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0.245863420574619</v>
      </c>
      <c r="P49" s="18">
        <f t="shared" si="26"/>
        <v>0.0724479816107742</v>
      </c>
      <c r="Q49" s="24">
        <f t="shared" si="27"/>
        <v>0.01122943714967</v>
      </c>
      <c r="R49" s="18">
        <f t="shared" si="28"/>
        <v>0.0119491114583333</v>
      </c>
      <c r="S49" s="25">
        <f t="shared" si="29"/>
        <v>0.939771730209996</v>
      </c>
      <c r="T49" s="3">
        <v>0.01</v>
      </c>
      <c r="U49" s="26">
        <f t="shared" si="30"/>
        <v>0.00939771730209996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0.0364977173021</v>
      </c>
      <c r="AR49" s="29">
        <f t="shared" si="34"/>
        <v>7.70910416666667</v>
      </c>
      <c r="AS49" s="1">
        <f t="shared" si="35"/>
        <v>0.155</v>
      </c>
      <c r="AT49" s="2">
        <f t="shared" si="36"/>
        <v>112.960136986302</v>
      </c>
      <c r="AU49" s="1">
        <f t="shared" si="37"/>
        <v>33006.6408958414</v>
      </c>
    </row>
    <row r="50" s="1" customFormat="1" spans="1:47">
      <c r="A50" s="13"/>
      <c r="B50" s="13"/>
      <c r="C50" s="16">
        <v>8</v>
      </c>
      <c r="D50" s="19">
        <v>21.7894106964516</v>
      </c>
      <c r="E50" s="20">
        <f t="shared" si="38"/>
        <v>23.5364834419355</v>
      </c>
      <c r="F50" s="16" t="s">
        <v>73</v>
      </c>
      <c r="G50" s="13">
        <v>9</v>
      </c>
      <c r="H50" s="18">
        <f t="shared" si="21"/>
        <v>21.7894106964516</v>
      </c>
      <c r="I50" s="18">
        <f t="shared" si="22"/>
        <v>294.939410696452</v>
      </c>
      <c r="J50" s="18">
        <f t="shared" si="23"/>
        <v>0.242608235243573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0.250506480630511</v>
      </c>
      <c r="P50" s="18">
        <f t="shared" si="26"/>
        <v>0.0607749351828466</v>
      </c>
      <c r="Q50" s="24">
        <f t="shared" si="27"/>
        <v>0.00942011495334122</v>
      </c>
      <c r="R50" s="18">
        <f t="shared" si="28"/>
        <v>0.0119491114583333</v>
      </c>
      <c r="S50" s="25">
        <f t="shared" si="29"/>
        <v>0.788352756285625</v>
      </c>
      <c r="T50" s="3">
        <v>0.01</v>
      </c>
      <c r="U50" s="26">
        <f t="shared" si="30"/>
        <v>0.00788352756285625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0.0349835275628562</v>
      </c>
      <c r="AR50" s="29">
        <f t="shared" si="34"/>
        <v>7.70910416666667</v>
      </c>
      <c r="AS50" s="1">
        <f t="shared" si="35"/>
        <v>0.155</v>
      </c>
      <c r="AT50" s="2">
        <f t="shared" si="36"/>
        <v>112.960136986302</v>
      </c>
      <c r="AU50" s="1">
        <f t="shared" si="37"/>
        <v>31637.2862987387</v>
      </c>
    </row>
    <row r="51" s="1" customFormat="1" spans="1:47">
      <c r="A51" s="13"/>
      <c r="B51" s="13"/>
      <c r="C51" s="16">
        <v>9</v>
      </c>
      <c r="D51" s="19">
        <v>17.3336468543333</v>
      </c>
      <c r="E51" s="20">
        <f t="shared" si="38"/>
        <v>21.7894106964516</v>
      </c>
      <c r="F51" s="16" t="s">
        <v>73</v>
      </c>
      <c r="G51" s="13">
        <v>10</v>
      </c>
      <c r="H51" s="18">
        <f t="shared" si="21"/>
        <v>17.3336468543333</v>
      </c>
      <c r="I51" s="18">
        <f t="shared" si="22"/>
        <v>290.483646854333</v>
      </c>
      <c r="J51" s="18">
        <f t="shared" si="23"/>
        <v>0.146212334290871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0.266822587114331</v>
      </c>
      <c r="P51" s="18">
        <f t="shared" si="26"/>
        <v>0.0390127533035156</v>
      </c>
      <c r="Q51" s="24">
        <f t="shared" si="27"/>
        <v>0.00604697676204492</v>
      </c>
      <c r="R51" s="18">
        <f t="shared" si="28"/>
        <v>0.0119491114583333</v>
      </c>
      <c r="S51" s="25">
        <f t="shared" si="29"/>
        <v>0.506060788128957</v>
      </c>
      <c r="T51" s="3">
        <v>0.01</v>
      </c>
      <c r="U51" s="26">
        <f t="shared" si="30"/>
        <v>0.00506060788128958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0.0321606078812896</v>
      </c>
      <c r="AR51" s="29">
        <f t="shared" si="34"/>
        <v>7.70910416666667</v>
      </c>
      <c r="AS51" s="1">
        <f t="shared" si="35"/>
        <v>0.155</v>
      </c>
      <c r="AT51" s="2">
        <f t="shared" si="36"/>
        <v>112.960136986302</v>
      </c>
      <c r="AU51" s="1">
        <f t="shared" si="37"/>
        <v>29084.3842792496</v>
      </c>
    </row>
    <row r="52" s="1" customFormat="1" spans="1:47">
      <c r="A52" s="13"/>
      <c r="B52" s="13"/>
      <c r="C52" s="16">
        <v>10</v>
      </c>
      <c r="D52" s="19">
        <v>11.6505218312903</v>
      </c>
      <c r="E52" s="20">
        <f t="shared" si="38"/>
        <v>17.3336468543333</v>
      </c>
      <c r="F52" s="16" t="s">
        <v>73</v>
      </c>
      <c r="G52" s="13">
        <v>11</v>
      </c>
      <c r="H52" s="18">
        <f t="shared" si="21"/>
        <v>11.6505218312903</v>
      </c>
      <c r="I52" s="18">
        <f t="shared" si="22"/>
        <v>284.80052183129</v>
      </c>
      <c r="J52" s="18">
        <f t="shared" si="23"/>
        <v>0.0749028376661134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0.216419342120275</v>
      </c>
      <c r="O52" s="18">
        <f t="shared" si="39"/>
        <v>0.0884815333572075</v>
      </c>
      <c r="P52" s="18">
        <f t="shared" si="26"/>
        <v>0.00662751792950371</v>
      </c>
      <c r="Q52" s="24">
        <f t="shared" si="27"/>
        <v>0.00102726527907308</v>
      </c>
      <c r="R52" s="18">
        <f t="shared" si="28"/>
        <v>0.0119491114583333</v>
      </c>
      <c r="S52" s="25">
        <f t="shared" si="29"/>
        <v>0.0859700139759478</v>
      </c>
      <c r="T52" s="3">
        <v>0.01</v>
      </c>
      <c r="U52" s="26">
        <f t="shared" si="30"/>
        <v>0.000859700139759478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0.0156597001397595</v>
      </c>
      <c r="AR52" s="29">
        <f t="shared" si="34"/>
        <v>7.70910416666667</v>
      </c>
      <c r="AS52" s="1">
        <f t="shared" si="35"/>
        <v>0.155</v>
      </c>
      <c r="AT52" s="2">
        <f t="shared" si="36"/>
        <v>112.960136986302</v>
      </c>
      <c r="AU52" s="1">
        <f t="shared" si="37"/>
        <v>14161.8198960585</v>
      </c>
    </row>
    <row r="53" s="1" customFormat="1" spans="1:48">
      <c r="A53" s="13"/>
      <c r="B53" s="13"/>
      <c r="C53" s="16">
        <v>11</v>
      </c>
      <c r="D53" s="19">
        <v>5.68625016843333</v>
      </c>
      <c r="E53" s="20">
        <f t="shared" si="38"/>
        <v>11.6505218312903</v>
      </c>
      <c r="F53" s="16" t="s">
        <v>75</v>
      </c>
      <c r="G53" s="13">
        <v>12</v>
      </c>
      <c r="H53" s="18">
        <f t="shared" si="21"/>
        <v>5.68625016843333</v>
      </c>
      <c r="I53" s="18">
        <f t="shared" si="22"/>
        <v>278.836250168433</v>
      </c>
      <c r="J53" s="18">
        <f t="shared" si="23"/>
        <v>0.0360502092010724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0.15894505709437</v>
      </c>
      <c r="P53" s="18">
        <f t="shared" si="26"/>
        <v>0.00573000255972845</v>
      </c>
      <c r="Q53" s="24">
        <f t="shared" si="27"/>
        <v>0.00088815039675791</v>
      </c>
      <c r="R53" s="18">
        <f t="shared" si="28"/>
        <v>0.0119491114583333</v>
      </c>
      <c r="S53" s="25">
        <f t="shared" si="29"/>
        <v>0.0743277355688663</v>
      </c>
      <c r="T53" s="3">
        <v>0.01</v>
      </c>
      <c r="U53" s="26">
        <f t="shared" si="30"/>
        <v>0.000743277355688663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0.0155432773556887</v>
      </c>
      <c r="AR53" s="29">
        <f t="shared" si="34"/>
        <v>7.70910416666667</v>
      </c>
      <c r="AS53" s="1">
        <f t="shared" si="35"/>
        <v>0.155</v>
      </c>
      <c r="AT53" s="2">
        <f t="shared" si="36"/>
        <v>112.960136986302</v>
      </c>
      <c r="AU53" s="1">
        <f t="shared" si="37"/>
        <v>14056.5331737654</v>
      </c>
      <c r="AV53" s="1">
        <f>SUM(AU42:AU53)</f>
        <v>260589.24720657</v>
      </c>
    </row>
    <row r="54" s="1" customFormat="1" spans="1:46">
      <c r="A54" s="13"/>
      <c r="B54" s="13"/>
      <c r="C54" s="16">
        <v>12</v>
      </c>
      <c r="D54" s="19">
        <v>-0.364825972032258</v>
      </c>
      <c r="E54" s="20">
        <f t="shared" si="38"/>
        <v>5.68625016843333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37:51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30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0</v>
      </c>
      <c r="E58" s="16"/>
      <c r="F58" s="16"/>
      <c r="G58" s="13">
        <v>1</v>
      </c>
      <c r="H58" s="18">
        <f t="shared" ref="H58:H69" si="40">E59</f>
        <v>0</v>
      </c>
      <c r="I58" s="18">
        <f t="shared" ref="I58:I69" si="41">H58+273.15</f>
        <v>273.15</v>
      </c>
      <c r="J58" s="18">
        <f t="shared" ref="J58:J69" si="42">EXP(($C$16*(I58-$C$14))/($C$17*I58*$C$14))</f>
        <v>0.0174263747487528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0.0481435841227581</v>
      </c>
      <c r="Q58" s="24">
        <f t="shared" ref="Q58:Q69" si="46">P58*$B$60</f>
        <v>0.0139616393955999</v>
      </c>
      <c r="R58" s="18">
        <f t="shared" ref="R58:R69" si="47">L58*$B$60</f>
        <v>0.80117865</v>
      </c>
      <c r="S58" s="25">
        <f t="shared" ref="S58:S69" si="48">Q58/R58</f>
        <v>0.0174263747487528</v>
      </c>
      <c r="T58" s="3">
        <v>0.27</v>
      </c>
      <c r="U58" s="26">
        <f t="shared" ref="U58:U69" si="49">S58*T58</f>
        <v>0.00470512118216326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0.227314205045694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139.004587023743</v>
      </c>
      <c r="AF58" s="1">
        <f t="shared" ref="AF58:AF69" si="54">AE58*10000*AC58*AB58</f>
        <v>3233131.08645976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30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-0.926084005774194</v>
      </c>
      <c r="E59" s="20">
        <f t="shared" ref="E59:E70" si="55">D58</f>
        <v>0</v>
      </c>
      <c r="F59" s="16" t="s">
        <v>73</v>
      </c>
      <c r="G59" s="13">
        <v>2</v>
      </c>
      <c r="H59" s="18">
        <f t="shared" si="40"/>
        <v>-0.926084005774194</v>
      </c>
      <c r="I59" s="18">
        <f t="shared" si="41"/>
        <v>272.223915994226</v>
      </c>
      <c r="J59" s="18">
        <f t="shared" si="42"/>
        <v>0.0154362548951494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5.47722641587724</v>
      </c>
      <c r="P59" s="18">
        <f t="shared" si="45"/>
        <v>0.0845478630739267</v>
      </c>
      <c r="Q59" s="24">
        <f t="shared" si="46"/>
        <v>0.0245188802914387</v>
      </c>
      <c r="R59" s="18">
        <f t="shared" si="47"/>
        <v>0.80117865</v>
      </c>
      <c r="S59" s="25">
        <f t="shared" si="48"/>
        <v>0.0306035118277787</v>
      </c>
      <c r="T59" s="3">
        <v>0.27</v>
      </c>
      <c r="U59" s="26">
        <f t="shared" si="49"/>
        <v>0.00826294819350024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0.228005490833997</v>
      </c>
      <c r="AC59" s="29">
        <f t="shared" si="51"/>
        <v>10.2321666666667</v>
      </c>
      <c r="AD59" s="1">
        <f t="shared" si="52"/>
        <v>0.29</v>
      </c>
      <c r="AE59" s="30">
        <f t="shared" si="53"/>
        <v>139.004587023743</v>
      </c>
      <c r="AF59" s="1">
        <f t="shared" si="54"/>
        <v>3242963.36936236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0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1.43062632778571</v>
      </c>
      <c r="E60" s="20">
        <f t="shared" si="55"/>
        <v>-0.926084005774194</v>
      </c>
      <c r="F60" s="16" t="s">
        <v>73</v>
      </c>
      <c r="G60" s="13">
        <v>3</v>
      </c>
      <c r="H60" s="18">
        <f t="shared" si="40"/>
        <v>1.43062632778571</v>
      </c>
      <c r="I60" s="18">
        <f t="shared" si="41"/>
        <v>274.580626327786</v>
      </c>
      <c r="J60" s="18">
        <f t="shared" si="42"/>
        <v>0.0209829471786292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8.15536355280332</v>
      </c>
      <c r="P60" s="18">
        <f t="shared" si="45"/>
        <v>0.17112356265099</v>
      </c>
      <c r="Q60" s="24">
        <f t="shared" si="46"/>
        <v>0.049625833168787</v>
      </c>
      <c r="R60" s="18">
        <f t="shared" si="47"/>
        <v>0.80117865</v>
      </c>
      <c r="S60" s="25">
        <f t="shared" si="48"/>
        <v>0.0619410329628567</v>
      </c>
      <c r="T60" s="3">
        <v>0.27</v>
      </c>
      <c r="U60" s="26">
        <f t="shared" si="49"/>
        <v>0.0167240788999713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0.229649488530264</v>
      </c>
      <c r="AC60" s="29">
        <f t="shared" si="51"/>
        <v>10.2321666666667</v>
      </c>
      <c r="AD60" s="1">
        <f t="shared" si="52"/>
        <v>0.29</v>
      </c>
      <c r="AE60" s="30">
        <f t="shared" si="53"/>
        <v>139.004587023743</v>
      </c>
      <c r="AF60" s="1">
        <f t="shared" si="54"/>
        <v>3266346.2461905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3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7.42708761651613</v>
      </c>
      <c r="E61" s="20">
        <f t="shared" si="55"/>
        <v>1.43062632778571</v>
      </c>
      <c r="F61" s="16" t="s">
        <v>73</v>
      </c>
      <c r="G61" s="13">
        <v>4</v>
      </c>
      <c r="H61" s="18">
        <f t="shared" si="40"/>
        <v>7.42708761651613</v>
      </c>
      <c r="I61" s="18">
        <f t="shared" si="41"/>
        <v>280.577087616516</v>
      </c>
      <c r="J61" s="18">
        <f t="shared" si="42"/>
        <v>0.044771401605538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10.7469249901523</v>
      </c>
      <c r="P61" s="18">
        <f t="shared" si="45"/>
        <v>0.481154894758702</v>
      </c>
      <c r="Q61" s="24">
        <f t="shared" si="46"/>
        <v>0.139534919480024</v>
      </c>
      <c r="R61" s="18">
        <f t="shared" si="47"/>
        <v>0.80117865</v>
      </c>
      <c r="S61" s="25">
        <f t="shared" si="48"/>
        <v>0.174162054218524</v>
      </c>
      <c r="T61" s="3">
        <v>0.27</v>
      </c>
      <c r="U61" s="26">
        <f t="shared" si="49"/>
        <v>0.0470237546390014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0.235536715526358</v>
      </c>
      <c r="AC61" s="29">
        <f t="shared" si="51"/>
        <v>10.2321666666667</v>
      </c>
      <c r="AD61" s="1">
        <f t="shared" si="52"/>
        <v>0.29</v>
      </c>
      <c r="AE61" s="30">
        <f t="shared" si="53"/>
        <v>139.004587023743</v>
      </c>
      <c r="AF61" s="1">
        <f t="shared" si="54"/>
        <v>3350081.34145342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30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12.6600695558333</v>
      </c>
      <c r="E62" s="20">
        <f t="shared" si="55"/>
        <v>7.42708761651613</v>
      </c>
      <c r="F62" s="16" t="s">
        <v>73</v>
      </c>
      <c r="G62" s="13">
        <v>5</v>
      </c>
      <c r="H62" s="18">
        <f t="shared" si="40"/>
        <v>12.6600695558333</v>
      </c>
      <c r="I62" s="18">
        <f t="shared" si="41"/>
        <v>285.810069555833</v>
      </c>
      <c r="J62" s="18">
        <f t="shared" si="42"/>
        <v>0.0845169504929432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9.75248159062394</v>
      </c>
      <c r="O62" s="18">
        <f t="shared" si="56"/>
        <v>3.27597350476968</v>
      </c>
      <c r="P62" s="18">
        <f t="shared" si="45"/>
        <v>0.276875290518813</v>
      </c>
      <c r="Q62" s="24">
        <f t="shared" si="46"/>
        <v>0.0802938342504557</v>
      </c>
      <c r="R62" s="18">
        <f t="shared" si="47"/>
        <v>0.80117865</v>
      </c>
      <c r="S62" s="25">
        <f t="shared" si="48"/>
        <v>0.100219637967706</v>
      </c>
      <c r="T62" s="3">
        <v>0.27</v>
      </c>
      <c r="U62" s="26">
        <f t="shared" si="49"/>
        <v>0.0270593022512807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0.231657622427424</v>
      </c>
      <c r="AC62" s="29">
        <f t="shared" si="51"/>
        <v>10.2321666666667</v>
      </c>
      <c r="AD62" s="1">
        <f t="shared" si="52"/>
        <v>0.29</v>
      </c>
      <c r="AE62" s="30">
        <f t="shared" si="53"/>
        <v>139.004587023743</v>
      </c>
      <c r="AF62" s="1">
        <f t="shared" si="54"/>
        <v>3294908.29811935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30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17.6022728216129</v>
      </c>
      <c r="E63" s="20">
        <f t="shared" si="55"/>
        <v>12.6600695558333</v>
      </c>
      <c r="F63" s="16" t="s">
        <v>75</v>
      </c>
      <c r="G63" s="13">
        <v>6</v>
      </c>
      <c r="H63" s="18">
        <f t="shared" si="40"/>
        <v>17.6022728216129</v>
      </c>
      <c r="I63" s="18">
        <f t="shared" si="41"/>
        <v>290.752272821613</v>
      </c>
      <c r="J63" s="18">
        <f t="shared" si="42"/>
        <v>0.150811139565197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5.76178321425087</v>
      </c>
      <c r="P63" s="18">
        <f t="shared" si="45"/>
        <v>0.868941092468797</v>
      </c>
      <c r="Q63" s="24">
        <f t="shared" si="46"/>
        <v>0.251992916815951</v>
      </c>
      <c r="R63" s="18">
        <f t="shared" si="47"/>
        <v>0.80117865</v>
      </c>
      <c r="S63" s="25">
        <f t="shared" si="48"/>
        <v>0.314527748356688</v>
      </c>
      <c r="T63" s="3">
        <v>0.27</v>
      </c>
      <c r="U63" s="26">
        <f t="shared" si="49"/>
        <v>0.0849224920563058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0.29170044020654</v>
      </c>
      <c r="AC63" s="29">
        <f t="shared" si="51"/>
        <v>10.2321666666667</v>
      </c>
      <c r="AD63" s="1">
        <f t="shared" si="52"/>
        <v>0.29</v>
      </c>
      <c r="AE63" s="30">
        <f t="shared" si="53"/>
        <v>139.004587023743</v>
      </c>
      <c r="AF63" s="1">
        <f t="shared" si="54"/>
        <v>4148908.1642574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30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20.5034318023333</v>
      </c>
      <c r="E64" s="20">
        <f t="shared" si="55"/>
        <v>17.6022728216129</v>
      </c>
      <c r="F64" s="16" t="s">
        <v>73</v>
      </c>
      <c r="G64" s="13">
        <v>7</v>
      </c>
      <c r="H64" s="18">
        <f t="shared" si="40"/>
        <v>20.5034318023333</v>
      </c>
      <c r="I64" s="18">
        <f t="shared" si="41"/>
        <v>293.653431802333</v>
      </c>
      <c r="J64" s="18">
        <f t="shared" si="42"/>
        <v>0.209951544737904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7.65552712178207</v>
      </c>
      <c r="P64" s="18">
        <f t="shared" si="45"/>
        <v>1.60728974500107</v>
      </c>
      <c r="Q64" s="24">
        <f t="shared" si="46"/>
        <v>0.466114026050309</v>
      </c>
      <c r="R64" s="18">
        <f t="shared" si="47"/>
        <v>0.80117865</v>
      </c>
      <c r="S64" s="25">
        <f t="shared" si="48"/>
        <v>0.581785380888906</v>
      </c>
      <c r="T64" s="3">
        <v>0.27</v>
      </c>
      <c r="U64" s="26">
        <f t="shared" si="49"/>
        <v>0.157082052840005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0.305721042866813</v>
      </c>
      <c r="AC64" s="29">
        <f t="shared" si="51"/>
        <v>10.2321666666667</v>
      </c>
      <c r="AD64" s="1">
        <f t="shared" si="52"/>
        <v>0.29</v>
      </c>
      <c r="AE64" s="30">
        <f t="shared" si="53"/>
        <v>139.004587023743</v>
      </c>
      <c r="AF64" s="1">
        <f t="shared" si="54"/>
        <v>4348325.73388405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30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23.5364834419355</v>
      </c>
      <c r="E65" s="20">
        <f t="shared" si="55"/>
        <v>20.5034318023333</v>
      </c>
      <c r="F65" s="16" t="s">
        <v>73</v>
      </c>
      <c r="G65" s="13">
        <v>8</v>
      </c>
      <c r="H65" s="18">
        <f t="shared" si="40"/>
        <v>23.5364834419355</v>
      </c>
      <c r="I65" s="18">
        <f t="shared" si="41"/>
        <v>296.686483441935</v>
      </c>
      <c r="J65" s="18">
        <f t="shared" si="42"/>
        <v>0.29466759000364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8.810922376781</v>
      </c>
      <c r="P65" s="18">
        <f t="shared" si="45"/>
        <v>2.5962932624752</v>
      </c>
      <c r="Q65" s="24">
        <f t="shared" si="46"/>
        <v>0.752925046117809</v>
      </c>
      <c r="R65" s="18">
        <f t="shared" si="47"/>
        <v>0.80117865</v>
      </c>
      <c r="S65" s="25">
        <f t="shared" si="48"/>
        <v>0.939771730209996</v>
      </c>
      <c r="T65" s="3">
        <v>0.27</v>
      </c>
      <c r="U65" s="26">
        <f t="shared" si="49"/>
        <v>0.253738367156699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0.324501364738547</v>
      </c>
      <c r="AC65" s="29">
        <f t="shared" si="51"/>
        <v>10.2321666666667</v>
      </c>
      <c r="AD65" s="1">
        <f t="shared" si="52"/>
        <v>0.29</v>
      </c>
      <c r="AE65" s="30">
        <f t="shared" si="53"/>
        <v>139.004587023743</v>
      </c>
      <c r="AF65" s="1">
        <f t="shared" si="54"/>
        <v>4615441.65145294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30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21.7894106964516</v>
      </c>
      <c r="E66" s="20">
        <f t="shared" si="55"/>
        <v>23.5364834419355</v>
      </c>
      <c r="F66" s="16" t="s">
        <v>73</v>
      </c>
      <c r="G66" s="13">
        <v>9</v>
      </c>
      <c r="H66" s="18">
        <f t="shared" si="40"/>
        <v>21.7894106964516</v>
      </c>
      <c r="I66" s="18">
        <f t="shared" si="41"/>
        <v>294.939410696452</v>
      </c>
      <c r="J66" s="18">
        <f t="shared" si="42"/>
        <v>0.242608235243573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8.9773141143058</v>
      </c>
      <c r="P66" s="18">
        <f t="shared" si="45"/>
        <v>2.17797033449895</v>
      </c>
      <c r="Q66" s="24">
        <f t="shared" si="46"/>
        <v>0.631611397004695</v>
      </c>
      <c r="R66" s="18">
        <f t="shared" si="47"/>
        <v>0.80117865</v>
      </c>
      <c r="S66" s="25">
        <f t="shared" si="48"/>
        <v>0.788352756285625</v>
      </c>
      <c r="T66" s="3">
        <v>0.27</v>
      </c>
      <c r="U66" s="26">
        <f t="shared" si="49"/>
        <v>0.212855244197119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0.3165577739475</v>
      </c>
      <c r="AC66" s="29">
        <f t="shared" si="51"/>
        <v>10.2321666666667</v>
      </c>
      <c r="AD66" s="1">
        <f t="shared" si="52"/>
        <v>0.29</v>
      </c>
      <c r="AE66" s="30">
        <f t="shared" si="53"/>
        <v>139.004587023743</v>
      </c>
      <c r="AF66" s="1">
        <f t="shared" si="54"/>
        <v>4502458.52169435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30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17.3336468543333</v>
      </c>
      <c r="E67" s="20">
        <f t="shared" si="55"/>
        <v>21.7894106964516</v>
      </c>
      <c r="F67" s="16" t="s">
        <v>73</v>
      </c>
      <c r="G67" s="13">
        <v>10</v>
      </c>
      <c r="H67" s="18">
        <f t="shared" si="40"/>
        <v>17.3336468543333</v>
      </c>
      <c r="I67" s="18">
        <f t="shared" si="41"/>
        <v>290.483646854333</v>
      </c>
      <c r="J67" s="18">
        <f t="shared" si="42"/>
        <v>0.146212334290871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9.56202877980685</v>
      </c>
      <c r="P67" s="18">
        <f t="shared" si="45"/>
        <v>1.39808654845205</v>
      </c>
      <c r="Q67" s="24">
        <f t="shared" si="46"/>
        <v>0.405445099051094</v>
      </c>
      <c r="R67" s="18">
        <f t="shared" si="47"/>
        <v>0.80117865</v>
      </c>
      <c r="S67" s="25">
        <f t="shared" si="48"/>
        <v>0.506060788128957</v>
      </c>
      <c r="T67" s="3">
        <v>0.27</v>
      </c>
      <c r="U67" s="26">
        <f t="shared" si="49"/>
        <v>0.136636412794819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0.301748455006033</v>
      </c>
      <c r="AC67" s="29">
        <f t="shared" si="51"/>
        <v>10.2321666666667</v>
      </c>
      <c r="AD67" s="1">
        <f t="shared" si="52"/>
        <v>0.29</v>
      </c>
      <c r="AE67" s="30">
        <f t="shared" si="53"/>
        <v>139.004587023743</v>
      </c>
      <c r="AF67" s="1">
        <f t="shared" si="54"/>
        <v>4291822.89762797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30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11.6505218312903</v>
      </c>
      <c r="E68" s="20">
        <f t="shared" si="55"/>
        <v>17.3336468543333</v>
      </c>
      <c r="F68" s="16" t="s">
        <v>73</v>
      </c>
      <c r="G68" s="13">
        <v>11</v>
      </c>
      <c r="H68" s="18">
        <f t="shared" si="40"/>
        <v>11.6505218312903</v>
      </c>
      <c r="I68" s="18">
        <f t="shared" si="41"/>
        <v>284.80052183129</v>
      </c>
      <c r="J68" s="18">
        <f t="shared" si="42"/>
        <v>0.0749028376661134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7.75574511978706</v>
      </c>
      <c r="O68" s="18">
        <f t="shared" si="56"/>
        <v>3.17088211156774</v>
      </c>
      <c r="P68" s="18">
        <f t="shared" si="45"/>
        <v>0.237508068061141</v>
      </c>
      <c r="Q68" s="24">
        <f t="shared" si="46"/>
        <v>0.068877339737731</v>
      </c>
      <c r="R68" s="18">
        <f t="shared" si="47"/>
        <v>0.80117865</v>
      </c>
      <c r="S68" s="25">
        <f t="shared" si="48"/>
        <v>0.0859700139759478</v>
      </c>
      <c r="T68" s="3">
        <v>0.27</v>
      </c>
      <c r="U68" s="26">
        <f t="shared" si="49"/>
        <v>0.0232119037735059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0.230910072903192</v>
      </c>
      <c r="AC68" s="29">
        <f t="shared" si="51"/>
        <v>10.2321666666667</v>
      </c>
      <c r="AD68" s="1">
        <f t="shared" si="52"/>
        <v>0.29</v>
      </c>
      <c r="AE68" s="30">
        <f t="shared" si="53"/>
        <v>139.004587023743</v>
      </c>
      <c r="AF68" s="1">
        <f t="shared" si="54"/>
        <v>3284275.76591585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30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5.68625016843333</v>
      </c>
      <c r="E69" s="20">
        <f t="shared" si="55"/>
        <v>11.6505218312903</v>
      </c>
      <c r="F69" s="16" t="s">
        <v>75</v>
      </c>
      <c r="G69" s="13">
        <v>12</v>
      </c>
      <c r="H69" s="18">
        <f t="shared" si="40"/>
        <v>5.68625016843333</v>
      </c>
      <c r="I69" s="18">
        <f t="shared" si="41"/>
        <v>278.836250168433</v>
      </c>
      <c r="J69" s="18">
        <f t="shared" si="42"/>
        <v>0.0360502092010724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5.6960590435066</v>
      </c>
      <c r="P69" s="18">
        <f t="shared" si="45"/>
        <v>0.205344120140073</v>
      </c>
      <c r="Q69" s="24">
        <f t="shared" si="46"/>
        <v>0.0595497948406212</v>
      </c>
      <c r="R69" s="18">
        <f t="shared" si="47"/>
        <v>0.80117865</v>
      </c>
      <c r="S69" s="25">
        <f t="shared" si="48"/>
        <v>0.0743277355688662</v>
      </c>
      <c r="T69" s="3">
        <v>0.27</v>
      </c>
      <c r="U69" s="26">
        <f t="shared" si="49"/>
        <v>0.0200684886035939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0.230299307335678</v>
      </c>
      <c r="AC69" s="29">
        <f t="shared" si="51"/>
        <v>10.2321666666667</v>
      </c>
      <c r="AD69" s="1">
        <f t="shared" si="52"/>
        <v>0.29</v>
      </c>
      <c r="AE69" s="30">
        <f t="shared" si="53"/>
        <v>139.004587023743</v>
      </c>
      <c r="AF69" s="1">
        <f t="shared" si="54"/>
        <v>3275588.73668918</v>
      </c>
      <c r="AG69" s="1">
        <f>SUM(AF58:AF69)</f>
        <v>44854251.8131071</v>
      </c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-0.364825972032258</v>
      </c>
      <c r="E70" s="20">
        <f t="shared" si="55"/>
        <v>5.68625016843333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0</v>
      </c>
      <c r="E74" s="16"/>
      <c r="F74" s="16"/>
      <c r="G74" s="13">
        <v>1</v>
      </c>
      <c r="H74" s="18">
        <f t="shared" ref="H74:H85" si="57">E75</f>
        <v>0</v>
      </c>
      <c r="I74" s="18">
        <f t="shared" ref="I74:I85" si="58">H74+273.15</f>
        <v>273.15</v>
      </c>
      <c r="J74" s="18">
        <f t="shared" ref="J74:J85" si="59">EXP(($C$16*(I74-$C$14))/($C$17*I74*$C$14))</f>
        <v>0.0174263747487528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0.00908297504654493</v>
      </c>
      <c r="Q74" s="24">
        <f t="shared" ref="Q74:Q85" si="63">P74*$B$76</f>
        <v>0.00236157351210168</v>
      </c>
      <c r="R74" s="18">
        <f t="shared" ref="R74:R85" si="64">L74*$B$76</f>
        <v>0.1355172</v>
      </c>
      <c r="S74" s="25">
        <f t="shared" ref="S74:S85" si="65">Q74/R74</f>
        <v>0.0174263747487528</v>
      </c>
      <c r="T74" s="3">
        <v>0.01</v>
      </c>
      <c r="U74" s="26">
        <f t="shared" ref="U74:U85" si="66">S74*T74</f>
        <v>0.000174263747487528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0.015</v>
      </c>
      <c r="AR74" s="3">
        <v>0.5</v>
      </c>
      <c r="AS74" s="3">
        <f t="shared" ref="AS74:AS85" si="68">AR74*AQ74</f>
        <v>0.0075</v>
      </c>
      <c r="AT74" s="2">
        <f t="shared" ref="AT74:AT85" si="69">(AS74+AM74+AD74+AA74+U74+X74+AG74+AJ74+AP74)</f>
        <v>0.0101242637474875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$E$8/12</f>
        <v>0.149775</v>
      </c>
      <c r="AX74" s="1">
        <f t="shared" ref="AX74:AX85" si="73">AW74*10000*AV74*0.67*AU74*AT74</f>
        <v>137.680362659488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-0.926084005774194</v>
      </c>
      <c r="E75" s="20">
        <f t="shared" ref="E75:E86" si="74">D74</f>
        <v>0</v>
      </c>
      <c r="F75" s="16" t="s">
        <v>73</v>
      </c>
      <c r="G75" s="13">
        <v>2</v>
      </c>
      <c r="H75" s="18">
        <f t="shared" si="57"/>
        <v>-0.926084005774194</v>
      </c>
      <c r="I75" s="18">
        <f t="shared" si="58"/>
        <v>272.223915994226</v>
      </c>
      <c r="J75" s="18">
        <f t="shared" si="59"/>
        <v>0.0154362548951494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1.03335702495346</v>
      </c>
      <c r="P75" s="18">
        <f t="shared" si="62"/>
        <v>0.0159511624348748</v>
      </c>
      <c r="Q75" s="24">
        <f t="shared" si="63"/>
        <v>0.00414730223306745</v>
      </c>
      <c r="R75" s="18">
        <f t="shared" si="64"/>
        <v>0.1355172</v>
      </c>
      <c r="S75" s="25">
        <f t="shared" si="65"/>
        <v>0.0306035118277787</v>
      </c>
      <c r="T75" s="3">
        <v>0.01</v>
      </c>
      <c r="U75" s="26">
        <f t="shared" si="66"/>
        <v>0.000306035118277787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0.00579603511827779</v>
      </c>
      <c r="AU75" s="29">
        <f t="shared" si="70"/>
        <v>52.122</v>
      </c>
      <c r="AV75" s="1">
        <f t="shared" si="71"/>
        <v>0.26</v>
      </c>
      <c r="AW75" s="2">
        <f t="shared" si="72"/>
        <v>0.149775</v>
      </c>
      <c r="AX75" s="1">
        <f t="shared" si="73"/>
        <v>78.8205677938454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1.43062632778571</v>
      </c>
      <c r="E76" s="20">
        <f t="shared" si="74"/>
        <v>-0.926084005774194</v>
      </c>
      <c r="F76" s="16" t="s">
        <v>73</v>
      </c>
      <c r="G76" s="13">
        <v>3</v>
      </c>
      <c r="H76" s="18">
        <f t="shared" si="57"/>
        <v>1.43062632778571</v>
      </c>
      <c r="I76" s="18">
        <f t="shared" si="58"/>
        <v>274.580626327786</v>
      </c>
      <c r="J76" s="18">
        <f t="shared" si="59"/>
        <v>0.0209829471786292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1.53862586251858</v>
      </c>
      <c r="P76" s="18">
        <f t="shared" si="62"/>
        <v>0.0322849052009002</v>
      </c>
      <c r="Q76" s="24">
        <f t="shared" si="63"/>
        <v>0.00839407535223404</v>
      </c>
      <c r="R76" s="18">
        <f t="shared" si="64"/>
        <v>0.1355172</v>
      </c>
      <c r="S76" s="25">
        <f t="shared" si="65"/>
        <v>0.0619410329628567</v>
      </c>
      <c r="T76" s="3">
        <v>0.01</v>
      </c>
      <c r="U76" s="26">
        <f t="shared" si="66"/>
        <v>0.000619410329628567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0.00610941032962857</v>
      </c>
      <c r="AU76" s="29">
        <f t="shared" si="70"/>
        <v>52.122</v>
      </c>
      <c r="AV76" s="1">
        <f t="shared" si="71"/>
        <v>0.26</v>
      </c>
      <c r="AW76" s="2">
        <f t="shared" si="72"/>
        <v>0.149775</v>
      </c>
      <c r="AX76" s="1">
        <f t="shared" si="73"/>
        <v>83.0821727681307</v>
      </c>
    </row>
    <row r="77" s="1" customFormat="1" spans="1:50">
      <c r="A77" s="13"/>
      <c r="B77" s="13"/>
      <c r="C77" s="16">
        <v>3</v>
      </c>
      <c r="D77" s="19">
        <v>7.42708761651613</v>
      </c>
      <c r="E77" s="20">
        <f t="shared" si="74"/>
        <v>1.43062632778571</v>
      </c>
      <c r="F77" s="16" t="s">
        <v>73</v>
      </c>
      <c r="G77" s="13">
        <v>4</v>
      </c>
      <c r="H77" s="18">
        <f t="shared" si="57"/>
        <v>7.42708761651613</v>
      </c>
      <c r="I77" s="18">
        <f t="shared" si="58"/>
        <v>280.577087616516</v>
      </c>
      <c r="J77" s="18">
        <f t="shared" si="59"/>
        <v>0.044771401605538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2.02756095731768</v>
      </c>
      <c r="P77" s="18">
        <f t="shared" si="62"/>
        <v>0.0907767458997789</v>
      </c>
      <c r="Q77" s="24">
        <f t="shared" si="63"/>
        <v>0.0236019539339425</v>
      </c>
      <c r="R77" s="18">
        <f t="shared" si="64"/>
        <v>0.1355172</v>
      </c>
      <c r="S77" s="25">
        <f t="shared" si="65"/>
        <v>0.174162054218524</v>
      </c>
      <c r="T77" s="3">
        <v>0.01</v>
      </c>
      <c r="U77" s="26">
        <f t="shared" si="66"/>
        <v>0.00174162054218524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0.00723162054218524</v>
      </c>
      <c r="AU77" s="29">
        <f t="shared" si="70"/>
        <v>52.122</v>
      </c>
      <c r="AV77" s="1">
        <f t="shared" si="71"/>
        <v>0.26</v>
      </c>
      <c r="AW77" s="2">
        <f t="shared" si="72"/>
        <v>0.149775</v>
      </c>
      <c r="AX77" s="1">
        <f t="shared" si="73"/>
        <v>98.3431648657858</v>
      </c>
    </row>
    <row r="78" s="1" customFormat="1" spans="1:50">
      <c r="A78" s="13"/>
      <c r="B78" s="13"/>
      <c r="C78" s="16">
        <v>4</v>
      </c>
      <c r="D78" s="19">
        <v>12.6600695558333</v>
      </c>
      <c r="E78" s="20">
        <f t="shared" si="74"/>
        <v>7.42708761651613</v>
      </c>
      <c r="F78" s="16" t="s">
        <v>73</v>
      </c>
      <c r="G78" s="13">
        <v>5</v>
      </c>
      <c r="H78" s="18">
        <f t="shared" si="57"/>
        <v>12.6600695558333</v>
      </c>
      <c r="I78" s="18">
        <f t="shared" si="58"/>
        <v>285.810069555833</v>
      </c>
      <c r="J78" s="18">
        <f t="shared" si="59"/>
        <v>0.0845169504929432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1.83994500084701</v>
      </c>
      <c r="O78" s="18">
        <f t="shared" si="75"/>
        <v>0.618059210570895</v>
      </c>
      <c r="P78" s="18">
        <f t="shared" si="62"/>
        <v>0.0522364797015279</v>
      </c>
      <c r="Q78" s="24">
        <f t="shared" si="63"/>
        <v>0.0135814847223973</v>
      </c>
      <c r="R78" s="18">
        <f t="shared" si="64"/>
        <v>0.1355172</v>
      </c>
      <c r="S78" s="25">
        <f t="shared" si="65"/>
        <v>0.100219637967706</v>
      </c>
      <c r="T78" s="3">
        <v>0.01</v>
      </c>
      <c r="U78" s="26">
        <f t="shared" si="66"/>
        <v>0.00100219637967706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0.00649219637967706</v>
      </c>
      <c r="AU78" s="29">
        <f t="shared" si="70"/>
        <v>52.122</v>
      </c>
      <c r="AV78" s="1">
        <f t="shared" si="71"/>
        <v>0.26</v>
      </c>
      <c r="AW78" s="2">
        <f t="shared" si="72"/>
        <v>0.149775</v>
      </c>
      <c r="AX78" s="1">
        <f t="shared" si="73"/>
        <v>88.2876991655192</v>
      </c>
    </row>
    <row r="79" s="1" customFormat="1" spans="1:50">
      <c r="A79" s="13"/>
      <c r="B79" s="13"/>
      <c r="C79" s="16">
        <v>5</v>
      </c>
      <c r="D79" s="19">
        <v>17.6022728216129</v>
      </c>
      <c r="E79" s="20">
        <f t="shared" si="74"/>
        <v>12.6600695558333</v>
      </c>
      <c r="F79" s="16" t="s">
        <v>75</v>
      </c>
      <c r="G79" s="13">
        <v>6</v>
      </c>
      <c r="H79" s="18">
        <f t="shared" si="57"/>
        <v>17.6022728216129</v>
      </c>
      <c r="I79" s="18">
        <f t="shared" si="58"/>
        <v>290.752272821613</v>
      </c>
      <c r="J79" s="18">
        <f t="shared" si="59"/>
        <v>0.150811139565197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1.08704273086937</v>
      </c>
      <c r="P79" s="18">
        <f t="shared" si="62"/>
        <v>0.163938152998473</v>
      </c>
      <c r="Q79" s="24">
        <f t="shared" si="63"/>
        <v>0.042623919779603</v>
      </c>
      <c r="R79" s="18">
        <f t="shared" si="64"/>
        <v>0.1355172</v>
      </c>
      <c r="S79" s="25">
        <f t="shared" si="65"/>
        <v>0.314527748356688</v>
      </c>
      <c r="T79" s="3">
        <v>0.01</v>
      </c>
      <c r="U79" s="26">
        <f t="shared" si="66"/>
        <v>0.00314527748356688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0.0130952774835669</v>
      </c>
      <c r="AU79" s="29">
        <f t="shared" si="70"/>
        <v>52.122</v>
      </c>
      <c r="AV79" s="1">
        <f t="shared" si="71"/>
        <v>0.26</v>
      </c>
      <c r="AW79" s="2">
        <f t="shared" si="72"/>
        <v>0.149775</v>
      </c>
      <c r="AX79" s="1">
        <f t="shared" si="73"/>
        <v>178.083325171328</v>
      </c>
    </row>
    <row r="80" s="1" customFormat="1" spans="1:50">
      <c r="A80" s="13"/>
      <c r="B80" s="13"/>
      <c r="C80" s="16">
        <v>6</v>
      </c>
      <c r="D80" s="19">
        <v>20.5034318023333</v>
      </c>
      <c r="E80" s="20">
        <f t="shared" si="74"/>
        <v>17.6022728216129</v>
      </c>
      <c r="F80" s="16" t="s">
        <v>73</v>
      </c>
      <c r="G80" s="13">
        <v>7</v>
      </c>
      <c r="H80" s="18">
        <f t="shared" si="57"/>
        <v>20.5034318023333</v>
      </c>
      <c r="I80" s="18">
        <f t="shared" si="58"/>
        <v>293.653431802333</v>
      </c>
      <c r="J80" s="18">
        <f t="shared" si="59"/>
        <v>0.209951544737904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1.44432457787089</v>
      </c>
      <c r="P80" s="18">
        <f t="shared" si="62"/>
        <v>0.303238176226915</v>
      </c>
      <c r="Q80" s="24">
        <f t="shared" si="63"/>
        <v>0.078841925818998</v>
      </c>
      <c r="R80" s="18">
        <f t="shared" si="64"/>
        <v>0.1355172</v>
      </c>
      <c r="S80" s="25">
        <f t="shared" si="65"/>
        <v>0.581785380888906</v>
      </c>
      <c r="T80" s="3">
        <v>0.01</v>
      </c>
      <c r="U80" s="26">
        <f t="shared" si="66"/>
        <v>0.00581785380888906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0.0157678538088891</v>
      </c>
      <c r="AU80" s="29">
        <f t="shared" si="70"/>
        <v>52.122</v>
      </c>
      <c r="AV80" s="1">
        <f t="shared" si="71"/>
        <v>0.26</v>
      </c>
      <c r="AW80" s="2">
        <f t="shared" si="72"/>
        <v>0.149775</v>
      </c>
      <c r="AX80" s="1">
        <f t="shared" si="73"/>
        <v>214.427822596816</v>
      </c>
    </row>
    <row r="81" s="1" customFormat="1" spans="1:50">
      <c r="A81" s="13"/>
      <c r="B81" s="13"/>
      <c r="C81" s="16">
        <v>7</v>
      </c>
      <c r="D81" s="19">
        <v>23.5364834419355</v>
      </c>
      <c r="E81" s="20">
        <f t="shared" si="74"/>
        <v>20.5034318023333</v>
      </c>
      <c r="F81" s="16" t="s">
        <v>73</v>
      </c>
      <c r="G81" s="13">
        <v>8</v>
      </c>
      <c r="H81" s="18">
        <f t="shared" si="57"/>
        <v>23.5364834419355</v>
      </c>
      <c r="I81" s="18">
        <f t="shared" si="58"/>
        <v>296.686483441935</v>
      </c>
      <c r="J81" s="18">
        <f t="shared" si="59"/>
        <v>0.29466759000364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1.66230640164398</v>
      </c>
      <c r="P81" s="18">
        <f t="shared" si="62"/>
        <v>0.489827821220054</v>
      </c>
      <c r="Q81" s="24">
        <f t="shared" si="63"/>
        <v>0.127355233517214</v>
      </c>
      <c r="R81" s="18">
        <f t="shared" si="64"/>
        <v>0.1355172</v>
      </c>
      <c r="S81" s="25">
        <f t="shared" si="65"/>
        <v>0.939771730209996</v>
      </c>
      <c r="T81" s="3">
        <v>0.01</v>
      </c>
      <c r="U81" s="26">
        <f t="shared" si="66"/>
        <v>0.00939771730209996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0.0193477173021</v>
      </c>
      <c r="AU81" s="29">
        <f t="shared" si="70"/>
        <v>52.122</v>
      </c>
      <c r="AV81" s="1">
        <f t="shared" si="71"/>
        <v>0.26</v>
      </c>
      <c r="AW81" s="2">
        <f t="shared" si="72"/>
        <v>0.149775</v>
      </c>
      <c r="AX81" s="1">
        <f t="shared" si="73"/>
        <v>263.110563022168</v>
      </c>
    </row>
    <row r="82" s="1" customFormat="1" spans="1:50">
      <c r="A82" s="13"/>
      <c r="B82" s="13"/>
      <c r="C82" s="16">
        <v>8</v>
      </c>
      <c r="D82" s="19">
        <v>21.7894106964516</v>
      </c>
      <c r="E82" s="20">
        <f t="shared" si="74"/>
        <v>23.5364834419355</v>
      </c>
      <c r="F82" s="16" t="s">
        <v>73</v>
      </c>
      <c r="G82" s="13">
        <v>9</v>
      </c>
      <c r="H82" s="18">
        <f t="shared" si="57"/>
        <v>21.7894106964516</v>
      </c>
      <c r="I82" s="18">
        <f t="shared" si="58"/>
        <v>294.939410696452</v>
      </c>
      <c r="J82" s="18">
        <f t="shared" si="59"/>
        <v>0.242608235243573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1.69369858042392</v>
      </c>
      <c r="P82" s="18">
        <f t="shared" si="62"/>
        <v>0.410905223631193</v>
      </c>
      <c r="Q82" s="24">
        <f t="shared" si="63"/>
        <v>0.10683535814411</v>
      </c>
      <c r="R82" s="18">
        <f t="shared" si="64"/>
        <v>0.1355172</v>
      </c>
      <c r="S82" s="25">
        <f t="shared" si="65"/>
        <v>0.788352756285624</v>
      </c>
      <c r="T82" s="3">
        <v>0.01</v>
      </c>
      <c r="U82" s="26">
        <f t="shared" si="66"/>
        <v>0.00788352756285624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0.0178335275628562</v>
      </c>
      <c r="AU82" s="29">
        <f t="shared" si="70"/>
        <v>52.122</v>
      </c>
      <c r="AV82" s="1">
        <f t="shared" si="71"/>
        <v>0.26</v>
      </c>
      <c r="AW82" s="2">
        <f t="shared" si="72"/>
        <v>0.149775</v>
      </c>
      <c r="AX82" s="1">
        <f t="shared" si="73"/>
        <v>242.519021984324</v>
      </c>
    </row>
    <row r="83" s="1" customFormat="1" spans="1:50">
      <c r="A83" s="13"/>
      <c r="B83" s="13"/>
      <c r="C83" s="16">
        <v>9</v>
      </c>
      <c r="D83" s="19">
        <v>17.3336468543333</v>
      </c>
      <c r="E83" s="20">
        <f t="shared" si="74"/>
        <v>21.7894106964516</v>
      </c>
      <c r="F83" s="16" t="s">
        <v>73</v>
      </c>
      <c r="G83" s="13">
        <v>10</v>
      </c>
      <c r="H83" s="18">
        <f t="shared" si="57"/>
        <v>17.3336468543333</v>
      </c>
      <c r="I83" s="18">
        <f t="shared" si="58"/>
        <v>290.483646854333</v>
      </c>
      <c r="J83" s="18">
        <f t="shared" si="59"/>
        <v>0.146212334290871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1.80401335679273</v>
      </c>
      <c r="P83" s="18">
        <f t="shared" si="62"/>
        <v>0.263769003988575</v>
      </c>
      <c r="Q83" s="24">
        <f t="shared" si="63"/>
        <v>0.0685799410370296</v>
      </c>
      <c r="R83" s="18">
        <f t="shared" si="64"/>
        <v>0.1355172</v>
      </c>
      <c r="S83" s="25">
        <f t="shared" si="65"/>
        <v>0.506060788128957</v>
      </c>
      <c r="T83" s="3">
        <v>0.01</v>
      </c>
      <c r="U83" s="26">
        <f t="shared" si="66"/>
        <v>0.00506060788128958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0.0150106078812896</v>
      </c>
      <c r="AU83" s="29">
        <f t="shared" si="70"/>
        <v>52.122</v>
      </c>
      <c r="AV83" s="1">
        <f t="shared" si="71"/>
        <v>0.26</v>
      </c>
      <c r="AW83" s="2">
        <f t="shared" si="72"/>
        <v>0.149775</v>
      </c>
      <c r="AX83" s="1">
        <f t="shared" si="73"/>
        <v>204.129997832996</v>
      </c>
    </row>
    <row r="84" s="1" customFormat="1" spans="1:50">
      <c r="A84" s="13"/>
      <c r="B84" s="13"/>
      <c r="C84" s="16">
        <v>10</v>
      </c>
      <c r="D84" s="19">
        <v>11.6505218312903</v>
      </c>
      <c r="E84" s="20">
        <f t="shared" si="74"/>
        <v>17.3336468543333</v>
      </c>
      <c r="F84" s="16" t="s">
        <v>73</v>
      </c>
      <c r="G84" s="13">
        <v>11</v>
      </c>
      <c r="H84" s="18">
        <f t="shared" si="57"/>
        <v>11.6505218312903</v>
      </c>
      <c r="I84" s="18">
        <f t="shared" si="58"/>
        <v>284.80052183129</v>
      </c>
      <c r="J84" s="18">
        <f t="shared" si="59"/>
        <v>0.0749028376661134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1.46323213516395</v>
      </c>
      <c r="O84" s="18">
        <f t="shared" si="75"/>
        <v>0.598232217640208</v>
      </c>
      <c r="P84" s="18">
        <f t="shared" si="62"/>
        <v>0.0448092906845435</v>
      </c>
      <c r="Q84" s="24">
        <f t="shared" si="63"/>
        <v>0.0116504155779813</v>
      </c>
      <c r="R84" s="18">
        <f t="shared" si="64"/>
        <v>0.1355172</v>
      </c>
      <c r="S84" s="25">
        <f t="shared" si="65"/>
        <v>0.0859700139759478</v>
      </c>
      <c r="T84" s="3">
        <v>0.01</v>
      </c>
      <c r="U84" s="26">
        <f t="shared" si="66"/>
        <v>0.000859700139759478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0.00634970013975948</v>
      </c>
      <c r="AU84" s="29">
        <f t="shared" si="70"/>
        <v>52.122</v>
      </c>
      <c r="AV84" s="1">
        <f t="shared" si="71"/>
        <v>0.26</v>
      </c>
      <c r="AW84" s="2">
        <f t="shared" si="72"/>
        <v>0.149775</v>
      </c>
      <c r="AX84" s="1">
        <f t="shared" si="73"/>
        <v>86.3498857621164</v>
      </c>
    </row>
    <row r="85" s="1" customFormat="1" spans="1:51">
      <c r="A85" s="13"/>
      <c r="B85" s="13"/>
      <c r="C85" s="16">
        <v>11</v>
      </c>
      <c r="D85" s="19">
        <v>5.68625016843333</v>
      </c>
      <c r="E85" s="20">
        <f t="shared" si="74"/>
        <v>11.6505218312903</v>
      </c>
      <c r="F85" s="16" t="s">
        <v>75</v>
      </c>
      <c r="G85" s="13">
        <v>12</v>
      </c>
      <c r="H85" s="18">
        <f t="shared" si="57"/>
        <v>5.68625016843333</v>
      </c>
      <c r="I85" s="18">
        <f t="shared" si="58"/>
        <v>278.836250168433</v>
      </c>
      <c r="J85" s="18">
        <f t="shared" si="59"/>
        <v>0.0360502092010724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1.07464292695566</v>
      </c>
      <c r="P85" s="18">
        <f t="shared" si="62"/>
        <v>0.0387411023332045</v>
      </c>
      <c r="Q85" s="24">
        <f t="shared" si="63"/>
        <v>0.0100726866066332</v>
      </c>
      <c r="R85" s="18">
        <f t="shared" si="64"/>
        <v>0.1355172</v>
      </c>
      <c r="S85" s="25">
        <f t="shared" si="65"/>
        <v>0.0743277355688663</v>
      </c>
      <c r="T85" s="3">
        <v>0.01</v>
      </c>
      <c r="U85" s="26">
        <f t="shared" si="66"/>
        <v>0.000743277355688663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0.00623327735568866</v>
      </c>
      <c r="AU85" s="29">
        <f t="shared" si="70"/>
        <v>52.122</v>
      </c>
      <c r="AV85" s="1">
        <f t="shared" si="71"/>
        <v>0.26</v>
      </c>
      <c r="AW85" s="2">
        <f t="shared" si="72"/>
        <v>0.149775</v>
      </c>
      <c r="AX85" s="1">
        <f t="shared" si="73"/>
        <v>84.7666465723358</v>
      </c>
      <c r="AY85" s="1">
        <f>SUM(AX74:AX85)</f>
        <v>1759.60123019485</v>
      </c>
    </row>
    <row r="86" s="1" customFormat="1" spans="1:46">
      <c r="A86" s="13"/>
      <c r="B86" s="13"/>
      <c r="C86" s="16">
        <v>12</v>
      </c>
      <c r="D86" s="19">
        <v>-0.364825972032258</v>
      </c>
      <c r="E86" s="20">
        <f t="shared" si="74"/>
        <v>5.68625016843333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0</v>
      </c>
      <c r="E90" s="16"/>
      <c r="F90" s="16"/>
      <c r="G90" s="13">
        <v>1</v>
      </c>
      <c r="H90" s="18">
        <f t="shared" ref="H90:H101" si="76">E91</f>
        <v>0</v>
      </c>
      <c r="I90" s="18">
        <f t="shared" ref="I90:I101" si="77">H90+273.15</f>
        <v>273.15</v>
      </c>
      <c r="J90" s="18">
        <f t="shared" ref="J90:J101" si="78">EXP(($C$16*(I90-$C$14))/($C$17*I90*$C$14))</f>
        <v>0.0174263747487528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0.00496128889096992</v>
      </c>
      <c r="Q90" s="24">
        <f t="shared" ref="Q90:Q101" si="82">P90*$B$76</f>
        <v>0.00128993511165218</v>
      </c>
      <c r="R90" s="18">
        <f t="shared" ref="R90:R101" si="83">L90*$B$76</f>
        <v>0.074022</v>
      </c>
      <c r="S90" s="25">
        <f t="shared" ref="S90:S101" si="84">Q90/R90</f>
        <v>0.0174263747487528</v>
      </c>
      <c r="T90" s="3">
        <v>0.01</v>
      </c>
      <c r="U90" s="26">
        <f t="shared" ref="U90:U101" si="85">S90*T90</f>
        <v>0.000174263747487528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0.015</v>
      </c>
      <c r="AR90" s="3">
        <v>0.5</v>
      </c>
      <c r="AS90" s="3">
        <f t="shared" ref="AS90:AS101" si="87">AR90*AQ90</f>
        <v>0.0075</v>
      </c>
      <c r="AT90" s="2">
        <f t="shared" ref="AT90:AT101" si="88">(AS90+AM90+AD90+AA90+U90+X90+AG90+AJ90+AP90)</f>
        <v>0.0101242637474875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$E$9/12</f>
        <v>0.203</v>
      </c>
      <c r="AX90" s="1">
        <f t="shared" ref="AX90:AX101" si="92">AW90*10000*AV90*0.67*AU90*AT90</f>
        <v>101.928376334358</v>
      </c>
      <c r="AZ90" s="2">
        <f t="shared" ref="AZ90:AZ101" si="93">$E$10/12</f>
        <v>0.0320145003300736</v>
      </c>
      <c r="BA90" s="1">
        <f t="shared" ref="BA90:BA101" si="94">AZ90*10000*AV90*0.67*AU90*AT90</f>
        <v>16.0748080679811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-0.926084005774194</v>
      </c>
      <c r="E91" s="20">
        <f t="shared" ref="E91:E102" si="95">D90</f>
        <v>0</v>
      </c>
      <c r="F91" s="16" t="s">
        <v>73</v>
      </c>
      <c r="G91" s="13">
        <v>2</v>
      </c>
      <c r="H91" s="18">
        <f t="shared" si="76"/>
        <v>-0.926084005774194</v>
      </c>
      <c r="I91" s="18">
        <f t="shared" si="77"/>
        <v>272.223915994226</v>
      </c>
      <c r="J91" s="18">
        <f t="shared" si="78"/>
        <v>0.0154362548951494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0.56443871110903</v>
      </c>
      <c r="P91" s="18">
        <f t="shared" si="81"/>
        <v>0.00871281981736858</v>
      </c>
      <c r="Q91" s="24">
        <f t="shared" si="82"/>
        <v>0.00226533315251583</v>
      </c>
      <c r="R91" s="18">
        <f t="shared" si="83"/>
        <v>0.074022</v>
      </c>
      <c r="S91" s="25">
        <f t="shared" si="84"/>
        <v>0.0306035118277787</v>
      </c>
      <c r="T91" s="3">
        <v>0.01</v>
      </c>
      <c r="U91" s="26">
        <f t="shared" si="85"/>
        <v>0.000306035118277787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0.00579603511827779</v>
      </c>
      <c r="AU91" s="29">
        <f t="shared" si="89"/>
        <v>28.47</v>
      </c>
      <c r="AV91" s="1">
        <f t="shared" si="90"/>
        <v>0.26</v>
      </c>
      <c r="AW91" s="2">
        <f t="shared" si="91"/>
        <v>0.203</v>
      </c>
      <c r="AX91" s="1">
        <f t="shared" si="92"/>
        <v>58.3529295085368</v>
      </c>
      <c r="AZ91" s="2">
        <f t="shared" si="93"/>
        <v>0.0320145003300736</v>
      </c>
      <c r="BA91" s="1">
        <f t="shared" si="94"/>
        <v>9.20265951237346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1.43062632778571</v>
      </c>
      <c r="E92" s="20">
        <f t="shared" si="95"/>
        <v>-0.926084005774194</v>
      </c>
      <c r="F92" s="16" t="s">
        <v>73</v>
      </c>
      <c r="G92" s="13">
        <v>3</v>
      </c>
      <c r="H92" s="18">
        <f t="shared" si="76"/>
        <v>1.43062632778571</v>
      </c>
      <c r="I92" s="18">
        <f t="shared" si="77"/>
        <v>274.580626327786</v>
      </c>
      <c r="J92" s="18">
        <f t="shared" si="78"/>
        <v>0.0209829471786292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0.840425891291661</v>
      </c>
      <c r="P92" s="18">
        <f t="shared" si="81"/>
        <v>0.0176346120845253</v>
      </c>
      <c r="Q92" s="24">
        <f t="shared" si="82"/>
        <v>0.00458499914197658</v>
      </c>
      <c r="R92" s="18">
        <f t="shared" si="83"/>
        <v>0.074022</v>
      </c>
      <c r="S92" s="25">
        <f t="shared" si="84"/>
        <v>0.0619410329628567</v>
      </c>
      <c r="T92" s="3">
        <v>0.01</v>
      </c>
      <c r="U92" s="26">
        <f t="shared" si="85"/>
        <v>0.000619410329628567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0.00610941032962857</v>
      </c>
      <c r="AU92" s="29">
        <f t="shared" si="89"/>
        <v>28.47</v>
      </c>
      <c r="AV92" s="1">
        <f t="shared" si="90"/>
        <v>0.26</v>
      </c>
      <c r="AW92" s="2">
        <f t="shared" si="91"/>
        <v>0.203</v>
      </c>
      <c r="AX92" s="1">
        <f t="shared" si="92"/>
        <v>61.5079072208023</v>
      </c>
      <c r="AZ92" s="2">
        <f t="shared" si="93"/>
        <v>0.0320145003300736</v>
      </c>
      <c r="BA92" s="1">
        <f t="shared" si="94"/>
        <v>9.70022126119464</v>
      </c>
    </row>
    <row r="93" s="1" customFormat="1" spans="1:53">
      <c r="A93" s="13"/>
      <c r="B93" s="13"/>
      <c r="C93" s="16">
        <v>3</v>
      </c>
      <c r="D93" s="19">
        <v>7.42708761651613</v>
      </c>
      <c r="E93" s="20">
        <f t="shared" si="95"/>
        <v>1.43062632778571</v>
      </c>
      <c r="F93" s="16" t="s">
        <v>73</v>
      </c>
      <c r="G93" s="13">
        <v>4</v>
      </c>
      <c r="H93" s="18">
        <f t="shared" si="76"/>
        <v>7.42708761651613</v>
      </c>
      <c r="I93" s="18">
        <f t="shared" si="77"/>
        <v>280.577087616516</v>
      </c>
      <c r="J93" s="18">
        <f t="shared" si="78"/>
        <v>0.044771401605538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1.10749127920714</v>
      </c>
      <c r="P93" s="18">
        <f t="shared" si="81"/>
        <v>0.0495839368360137</v>
      </c>
      <c r="Q93" s="24">
        <f t="shared" si="82"/>
        <v>0.0128918235773636</v>
      </c>
      <c r="R93" s="18">
        <f t="shared" si="83"/>
        <v>0.074022</v>
      </c>
      <c r="S93" s="25">
        <f t="shared" si="84"/>
        <v>0.174162054218524</v>
      </c>
      <c r="T93" s="3">
        <v>0.01</v>
      </c>
      <c r="U93" s="26">
        <f t="shared" si="85"/>
        <v>0.00174162054218524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0.00723162054218524</v>
      </c>
      <c r="AU93" s="29">
        <f t="shared" si="89"/>
        <v>28.47</v>
      </c>
      <c r="AV93" s="1">
        <f t="shared" si="90"/>
        <v>0.26</v>
      </c>
      <c r="AW93" s="2">
        <f t="shared" si="91"/>
        <v>0.203</v>
      </c>
      <c r="AX93" s="1">
        <f t="shared" si="92"/>
        <v>72.8060191353722</v>
      </c>
      <c r="AZ93" s="2">
        <f t="shared" si="93"/>
        <v>0.0320145003300736</v>
      </c>
      <c r="BA93" s="1">
        <f t="shared" si="94"/>
        <v>11.482011446506</v>
      </c>
    </row>
    <row r="94" s="1" customFormat="1" spans="1:53">
      <c r="A94" s="13"/>
      <c r="B94" s="13"/>
      <c r="C94" s="16">
        <v>4</v>
      </c>
      <c r="D94" s="19">
        <v>12.6600695558333</v>
      </c>
      <c r="E94" s="20">
        <f t="shared" si="95"/>
        <v>7.42708761651613</v>
      </c>
      <c r="F94" s="16" t="s">
        <v>73</v>
      </c>
      <c r="G94" s="13">
        <v>5</v>
      </c>
      <c r="H94" s="18">
        <f t="shared" si="76"/>
        <v>12.6600695558333</v>
      </c>
      <c r="I94" s="18">
        <f t="shared" si="77"/>
        <v>285.810069555833</v>
      </c>
      <c r="J94" s="18">
        <f t="shared" si="78"/>
        <v>0.0845169504929432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1.00501197525257</v>
      </c>
      <c r="O94" s="18">
        <f t="shared" si="96"/>
        <v>0.337595367118556</v>
      </c>
      <c r="P94" s="18">
        <f t="shared" si="81"/>
        <v>0.028532530929406</v>
      </c>
      <c r="Q94" s="24">
        <f t="shared" si="82"/>
        <v>0.00741845804164556</v>
      </c>
      <c r="R94" s="18">
        <f t="shared" si="83"/>
        <v>0.074022</v>
      </c>
      <c r="S94" s="25">
        <f t="shared" si="84"/>
        <v>0.100219637967706</v>
      </c>
      <c r="T94" s="3">
        <v>0.01</v>
      </c>
      <c r="U94" s="26">
        <f t="shared" si="85"/>
        <v>0.00100219637967706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0.00649219637967706</v>
      </c>
      <c r="AU94" s="29">
        <f t="shared" si="89"/>
        <v>28.47</v>
      </c>
      <c r="AV94" s="1">
        <f t="shared" si="90"/>
        <v>0.26</v>
      </c>
      <c r="AW94" s="2">
        <f t="shared" si="91"/>
        <v>0.203</v>
      </c>
      <c r="AX94" s="1">
        <f t="shared" si="92"/>
        <v>65.3616946702421</v>
      </c>
      <c r="AZ94" s="2">
        <f t="shared" si="93"/>
        <v>0.0320145003300736</v>
      </c>
      <c r="BA94" s="1">
        <f t="shared" si="94"/>
        <v>10.307990126082</v>
      </c>
    </row>
    <row r="95" s="1" customFormat="1" spans="1:53">
      <c r="A95" s="13"/>
      <c r="B95" s="13"/>
      <c r="C95" s="16">
        <v>5</v>
      </c>
      <c r="D95" s="19">
        <v>17.6022728216129</v>
      </c>
      <c r="E95" s="20">
        <f t="shared" si="95"/>
        <v>12.6600695558333</v>
      </c>
      <c r="F95" s="16" t="s">
        <v>75</v>
      </c>
      <c r="G95" s="13">
        <v>6</v>
      </c>
      <c r="H95" s="18">
        <f t="shared" si="76"/>
        <v>17.6022728216129</v>
      </c>
      <c r="I95" s="18">
        <f t="shared" si="77"/>
        <v>290.752272821613</v>
      </c>
      <c r="J95" s="18">
        <f t="shared" si="78"/>
        <v>0.150811139565197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0.59376283618915</v>
      </c>
      <c r="P95" s="18">
        <f t="shared" si="81"/>
        <v>0.0895460499571491</v>
      </c>
      <c r="Q95" s="24">
        <f t="shared" si="82"/>
        <v>0.0232819729888588</v>
      </c>
      <c r="R95" s="18">
        <f t="shared" si="83"/>
        <v>0.074022</v>
      </c>
      <c r="S95" s="25">
        <f t="shared" si="84"/>
        <v>0.314527748356688</v>
      </c>
      <c r="T95" s="3">
        <v>0.01</v>
      </c>
      <c r="U95" s="26">
        <f t="shared" si="85"/>
        <v>0.00314527748356688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0.0130952774835669</v>
      </c>
      <c r="AU95" s="29">
        <f t="shared" si="89"/>
        <v>28.47</v>
      </c>
      <c r="AV95" s="1">
        <f t="shared" si="90"/>
        <v>0.26</v>
      </c>
      <c r="AW95" s="2">
        <f t="shared" si="91"/>
        <v>0.203</v>
      </c>
      <c r="AX95" s="1">
        <f t="shared" si="92"/>
        <v>131.839747051147</v>
      </c>
      <c r="AZ95" s="2">
        <f t="shared" si="93"/>
        <v>0.0320145003300736</v>
      </c>
      <c r="BA95" s="1">
        <f t="shared" si="94"/>
        <v>20.7920375639692</v>
      </c>
    </row>
    <row r="96" s="1" customFormat="1" spans="1:53">
      <c r="A96" s="13"/>
      <c r="B96" s="13"/>
      <c r="C96" s="16">
        <v>6</v>
      </c>
      <c r="D96" s="19">
        <v>20.5034318023333</v>
      </c>
      <c r="E96" s="20">
        <f t="shared" si="95"/>
        <v>17.6022728216129</v>
      </c>
      <c r="F96" s="16" t="s">
        <v>73</v>
      </c>
      <c r="G96" s="13">
        <v>7</v>
      </c>
      <c r="H96" s="18">
        <f t="shared" si="76"/>
        <v>20.5034318023333</v>
      </c>
      <c r="I96" s="18">
        <f t="shared" si="77"/>
        <v>293.653431802333</v>
      </c>
      <c r="J96" s="18">
        <f t="shared" si="78"/>
        <v>0.209951544737904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0.788916786232001</v>
      </c>
      <c r="P96" s="18">
        <f t="shared" si="81"/>
        <v>0.165634297939071</v>
      </c>
      <c r="Q96" s="24">
        <f t="shared" si="82"/>
        <v>0.0430649174641586</v>
      </c>
      <c r="R96" s="18">
        <f t="shared" si="83"/>
        <v>0.074022</v>
      </c>
      <c r="S96" s="25">
        <f t="shared" si="84"/>
        <v>0.581785380888905</v>
      </c>
      <c r="T96" s="3">
        <v>0.01</v>
      </c>
      <c r="U96" s="26">
        <f t="shared" si="85"/>
        <v>0.00581785380888905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0.0157678538088891</v>
      </c>
      <c r="AU96" s="29">
        <f t="shared" si="89"/>
        <v>28.47</v>
      </c>
      <c r="AV96" s="1">
        <f t="shared" si="90"/>
        <v>0.26</v>
      </c>
      <c r="AW96" s="2">
        <f t="shared" si="91"/>
        <v>0.203</v>
      </c>
      <c r="AX96" s="1">
        <f t="shared" si="92"/>
        <v>158.746529832002</v>
      </c>
      <c r="AZ96" s="2">
        <f t="shared" si="93"/>
        <v>0.0320145003300736</v>
      </c>
      <c r="BA96" s="1">
        <f t="shared" si="94"/>
        <v>25.0354228162791</v>
      </c>
    </row>
    <row r="97" s="1" customFormat="1" spans="1:53">
      <c r="A97" s="13"/>
      <c r="B97" s="13"/>
      <c r="C97" s="16">
        <v>7</v>
      </c>
      <c r="D97" s="19">
        <v>23.5364834419355</v>
      </c>
      <c r="E97" s="20">
        <f t="shared" si="95"/>
        <v>20.5034318023333</v>
      </c>
      <c r="F97" s="16" t="s">
        <v>73</v>
      </c>
      <c r="G97" s="13">
        <v>8</v>
      </c>
      <c r="H97" s="18">
        <f t="shared" si="76"/>
        <v>23.5364834419355</v>
      </c>
      <c r="I97" s="18">
        <f t="shared" si="77"/>
        <v>296.686483441935</v>
      </c>
      <c r="J97" s="18">
        <f t="shared" si="78"/>
        <v>0.29466759000364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0.90798248829293</v>
      </c>
      <c r="P97" s="18">
        <f t="shared" si="81"/>
        <v>0.267553011590786</v>
      </c>
      <c r="Q97" s="24">
        <f t="shared" si="82"/>
        <v>0.0695637830136043</v>
      </c>
      <c r="R97" s="18">
        <f t="shared" si="83"/>
        <v>0.074022</v>
      </c>
      <c r="S97" s="25">
        <f t="shared" si="84"/>
        <v>0.939771730209996</v>
      </c>
      <c r="T97" s="3">
        <v>0.01</v>
      </c>
      <c r="U97" s="26">
        <f t="shared" si="85"/>
        <v>0.00939771730209996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0.0193477173021</v>
      </c>
      <c r="AU97" s="29">
        <f t="shared" si="89"/>
        <v>28.47</v>
      </c>
      <c r="AV97" s="1">
        <f t="shared" si="90"/>
        <v>0.26</v>
      </c>
      <c r="AW97" s="2">
        <f t="shared" si="91"/>
        <v>0.203</v>
      </c>
      <c r="AX97" s="1">
        <f t="shared" si="92"/>
        <v>194.787636865803</v>
      </c>
      <c r="AZ97" s="2">
        <f t="shared" si="93"/>
        <v>0.0320145003300736</v>
      </c>
      <c r="BA97" s="1">
        <f t="shared" si="94"/>
        <v>30.7193540134705</v>
      </c>
    </row>
    <row r="98" s="1" customFormat="1" spans="1:53">
      <c r="A98" s="13"/>
      <c r="B98" s="13"/>
      <c r="C98" s="16">
        <v>8</v>
      </c>
      <c r="D98" s="19">
        <v>21.7894106964516</v>
      </c>
      <c r="E98" s="20">
        <f t="shared" si="95"/>
        <v>23.5364834419355</v>
      </c>
      <c r="F98" s="16" t="s">
        <v>73</v>
      </c>
      <c r="G98" s="13">
        <v>9</v>
      </c>
      <c r="H98" s="18">
        <f t="shared" si="76"/>
        <v>21.7894106964516</v>
      </c>
      <c r="I98" s="18">
        <f t="shared" si="77"/>
        <v>294.939410696452</v>
      </c>
      <c r="J98" s="18">
        <f t="shared" si="78"/>
        <v>0.242608235243573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0.925129476702144</v>
      </c>
      <c r="P98" s="18">
        <f t="shared" si="81"/>
        <v>0.224444029714517</v>
      </c>
      <c r="Q98" s="24">
        <f t="shared" si="82"/>
        <v>0.0583554477257745</v>
      </c>
      <c r="R98" s="18">
        <f t="shared" si="83"/>
        <v>0.074022</v>
      </c>
      <c r="S98" s="25">
        <f t="shared" si="84"/>
        <v>0.788352756285625</v>
      </c>
      <c r="T98" s="3">
        <v>0.01</v>
      </c>
      <c r="U98" s="26">
        <f t="shared" si="85"/>
        <v>0.00788352756285625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0.0178335275628562</v>
      </c>
      <c r="AU98" s="29">
        <f t="shared" si="89"/>
        <v>28.47</v>
      </c>
      <c r="AV98" s="1">
        <f t="shared" si="90"/>
        <v>0.26</v>
      </c>
      <c r="AW98" s="2">
        <f t="shared" si="91"/>
        <v>0.203</v>
      </c>
      <c r="AX98" s="1">
        <f t="shared" si="92"/>
        <v>179.543180040826</v>
      </c>
      <c r="AZ98" s="2">
        <f t="shared" si="93"/>
        <v>0.0320145003300736</v>
      </c>
      <c r="BA98" s="1">
        <f t="shared" si="94"/>
        <v>28.3151980131994</v>
      </c>
    </row>
    <row r="99" s="1" customFormat="1" spans="1:53">
      <c r="A99" s="13"/>
      <c r="B99" s="13"/>
      <c r="C99" s="16">
        <v>9</v>
      </c>
      <c r="D99" s="19">
        <v>17.3336468543333</v>
      </c>
      <c r="E99" s="20">
        <f t="shared" si="95"/>
        <v>21.7894106964516</v>
      </c>
      <c r="F99" s="16" t="s">
        <v>73</v>
      </c>
      <c r="G99" s="13">
        <v>10</v>
      </c>
      <c r="H99" s="18">
        <f t="shared" si="76"/>
        <v>17.3336468543333</v>
      </c>
      <c r="I99" s="18">
        <f t="shared" si="77"/>
        <v>290.483646854333</v>
      </c>
      <c r="J99" s="18">
        <f t="shared" si="78"/>
        <v>0.146212334290871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0.985385446987627</v>
      </c>
      <c r="P99" s="18">
        <f t="shared" si="81"/>
        <v>0.144075506380314</v>
      </c>
      <c r="Q99" s="24">
        <f t="shared" si="82"/>
        <v>0.0374596316588817</v>
      </c>
      <c r="R99" s="18">
        <f t="shared" si="83"/>
        <v>0.074022</v>
      </c>
      <c r="S99" s="25">
        <f t="shared" si="84"/>
        <v>0.506060788128957</v>
      </c>
      <c r="T99" s="3">
        <v>0.01</v>
      </c>
      <c r="U99" s="26">
        <f t="shared" si="85"/>
        <v>0.00506060788128958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0.0150106078812896</v>
      </c>
      <c r="AU99" s="29">
        <f t="shared" si="89"/>
        <v>28.47</v>
      </c>
      <c r="AV99" s="1">
        <f t="shared" si="90"/>
        <v>0.26</v>
      </c>
      <c r="AW99" s="2">
        <f t="shared" si="91"/>
        <v>0.203</v>
      </c>
      <c r="AX99" s="1">
        <f t="shared" si="92"/>
        <v>151.122780608245</v>
      </c>
      <c r="AZ99" s="2">
        <f t="shared" si="93"/>
        <v>0.0320145003300736</v>
      </c>
      <c r="BA99" s="1">
        <f t="shared" si="94"/>
        <v>23.8331049737158</v>
      </c>
    </row>
    <row r="100" s="1" customFormat="1" spans="1:53">
      <c r="A100" s="13"/>
      <c r="B100" s="13"/>
      <c r="C100" s="16">
        <v>10</v>
      </c>
      <c r="D100" s="19">
        <v>11.6505218312903</v>
      </c>
      <c r="E100" s="20">
        <f t="shared" si="95"/>
        <v>17.3336468543333</v>
      </c>
      <c r="F100" s="16" t="s">
        <v>73</v>
      </c>
      <c r="G100" s="13">
        <v>11</v>
      </c>
      <c r="H100" s="18">
        <f t="shared" si="76"/>
        <v>11.6505218312903</v>
      </c>
      <c r="I100" s="18">
        <f t="shared" si="77"/>
        <v>284.80052183129</v>
      </c>
      <c r="J100" s="18">
        <f t="shared" si="78"/>
        <v>0.0749028376661134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0.799244443576947</v>
      </c>
      <c r="O100" s="18">
        <f t="shared" si="96"/>
        <v>0.326765497030366</v>
      </c>
      <c r="P100" s="18">
        <f t="shared" si="81"/>
        <v>0.0244756629789523</v>
      </c>
      <c r="Q100" s="24">
        <f t="shared" si="82"/>
        <v>0.00636367237452761</v>
      </c>
      <c r="R100" s="18">
        <f t="shared" si="83"/>
        <v>0.074022</v>
      </c>
      <c r="S100" s="25">
        <f t="shared" si="84"/>
        <v>0.0859700139759478</v>
      </c>
      <c r="T100" s="3">
        <v>0.01</v>
      </c>
      <c r="U100" s="26">
        <f t="shared" si="85"/>
        <v>0.000859700139759478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0.00634970013975948</v>
      </c>
      <c r="AU100" s="29">
        <f t="shared" si="89"/>
        <v>28.47</v>
      </c>
      <c r="AV100" s="1">
        <f t="shared" si="90"/>
        <v>0.26</v>
      </c>
      <c r="AW100" s="2">
        <f t="shared" si="91"/>
        <v>0.203</v>
      </c>
      <c r="AX100" s="1">
        <f t="shared" si="92"/>
        <v>63.927080684395</v>
      </c>
      <c r="AZ100" s="2">
        <f t="shared" si="93"/>
        <v>0.0320145003300736</v>
      </c>
      <c r="BA100" s="1">
        <f t="shared" si="94"/>
        <v>10.0817416042916</v>
      </c>
    </row>
    <row r="101" s="1" customFormat="1" spans="1:54">
      <c r="A101" s="13"/>
      <c r="B101" s="13"/>
      <c r="C101" s="16">
        <v>11</v>
      </c>
      <c r="D101" s="19">
        <v>5.68625016843333</v>
      </c>
      <c r="E101" s="20">
        <f t="shared" si="95"/>
        <v>11.6505218312903</v>
      </c>
      <c r="F101" s="16" t="s">
        <v>75</v>
      </c>
      <c r="G101" s="13">
        <v>12</v>
      </c>
      <c r="H101" s="18">
        <f t="shared" si="76"/>
        <v>5.68625016843333</v>
      </c>
      <c r="I101" s="18">
        <f t="shared" si="77"/>
        <v>278.836250168433</v>
      </c>
      <c r="J101" s="18">
        <f t="shared" si="78"/>
        <v>0.0360502092010724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0.586989834051413</v>
      </c>
      <c r="P101" s="18">
        <f t="shared" si="81"/>
        <v>0.0211611063164562</v>
      </c>
      <c r="Q101" s="24">
        <f t="shared" si="82"/>
        <v>0.00550188764227862</v>
      </c>
      <c r="R101" s="18">
        <f t="shared" si="83"/>
        <v>0.074022</v>
      </c>
      <c r="S101" s="25">
        <f t="shared" si="84"/>
        <v>0.0743277355688663</v>
      </c>
      <c r="T101" s="3">
        <v>0.01</v>
      </c>
      <c r="U101" s="26">
        <f t="shared" si="85"/>
        <v>0.000743277355688663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0.00623327735568866</v>
      </c>
      <c r="AU101" s="29">
        <f t="shared" si="89"/>
        <v>28.47</v>
      </c>
      <c r="AV101" s="1">
        <f t="shared" si="90"/>
        <v>0.26</v>
      </c>
      <c r="AW101" s="2">
        <f t="shared" si="91"/>
        <v>0.203</v>
      </c>
      <c r="AX101" s="1">
        <f t="shared" si="92"/>
        <v>62.7549672700631</v>
      </c>
      <c r="AY101" s="1">
        <f>SUM(AX90:AX101)</f>
        <v>1302.67884922179</v>
      </c>
      <c r="AZ101" s="2">
        <f t="shared" si="93"/>
        <v>0.0320145003300736</v>
      </c>
      <c r="BA101" s="1">
        <f t="shared" si="94"/>
        <v>9.8968912334049</v>
      </c>
      <c r="BB101" s="1">
        <f>SUM(BA90:BA101)</f>
        <v>205.441440632468</v>
      </c>
    </row>
    <row r="102" s="1" customFormat="1" spans="1:46">
      <c r="A102" s="13"/>
      <c r="B102" s="13"/>
      <c r="C102" s="16">
        <v>12</v>
      </c>
      <c r="D102" s="19">
        <v>-0.364825972032258</v>
      </c>
      <c r="E102" s="20">
        <f t="shared" si="95"/>
        <v>5.68625016843333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workbookViewId="0">
      <pane xSplit="4" topLeftCell="E1" activePane="topRight" state="frozen"/>
      <selection/>
      <selection pane="topRight" activeCell="K9" sqref="K9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10</v>
      </c>
      <c r="B2" s="5" t="s">
        <v>11</v>
      </c>
      <c r="C2" s="3"/>
      <c r="D2" s="3"/>
      <c r="E2" s="6">
        <v>624.6291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16</v>
      </c>
      <c r="C5" s="3"/>
      <c r="D5" s="3"/>
      <c r="E5" s="6">
        <v>2648.90572757932</v>
      </c>
      <c r="F5" s="3">
        <v>91.104</v>
      </c>
      <c r="G5" s="7">
        <f>(F5+F6)/2</f>
        <v>92.50925</v>
      </c>
      <c r="H5" s="3">
        <v>0.18</v>
      </c>
      <c r="I5" s="21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17</v>
      </c>
      <c r="C6" s="3"/>
      <c r="D6" s="3"/>
      <c r="E6" s="10"/>
      <c r="F6" s="3">
        <v>93.9145</v>
      </c>
      <c r="G6" s="11"/>
      <c r="H6" s="3">
        <v>0.19</v>
      </c>
      <c r="I6" s="2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965.291744815755</v>
      </c>
      <c r="F7" s="3">
        <v>122.786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12.016</v>
      </c>
      <c r="F8" s="3">
        <v>625.464</v>
      </c>
      <c r="G8" s="3"/>
      <c r="H8" s="3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39.984</v>
      </c>
      <c r="F9" s="3">
        <v>341.64</v>
      </c>
      <c r="G9" s="3"/>
      <c r="H9" s="3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16.9128326065051</v>
      </c>
      <c r="F10" s="3">
        <v>341.64</v>
      </c>
      <c r="G10" s="3"/>
      <c r="H10" s="3">
        <v>0.33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2.5296</v>
      </c>
      <c r="F11" s="3">
        <v>910.8575</v>
      </c>
      <c r="G11" s="3"/>
      <c r="H11" s="3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AV38+AV53+BB69+AY85+AY101+BB101+AY116+AG69</f>
        <v>26700807.2361106</v>
      </c>
      <c r="J14" s="14" t="s">
        <v>22</v>
      </c>
      <c r="K14" s="14">
        <f>I14/(10000*1000)</f>
        <v>2.67008072361106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29068572.407584</v>
      </c>
      <c r="J15" s="14" t="s">
        <v>22</v>
      </c>
      <c r="K15" s="14">
        <f>I15/(10000*1000)</f>
        <v>2.9068572407584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-7</v>
      </c>
      <c r="E27" s="16"/>
      <c r="F27" s="16"/>
      <c r="G27" s="13">
        <v>1</v>
      </c>
      <c r="H27" s="18">
        <f t="shared" ref="H27:H38" si="0">E28</f>
        <v>-7</v>
      </c>
      <c r="I27" s="18">
        <f t="shared" ref="I27:I38" si="1">H27+273.15</f>
        <v>266.15</v>
      </c>
      <c r="J27" s="18">
        <f t="shared" ref="J27:J38" si="2">EXP(($C$16*(I27-$C$14))/($C$17*I27*$C$14))</f>
        <v>0.00682404760193068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0.00679068938256991</v>
      </c>
      <c r="Q27" s="24">
        <f t="shared" ref="Q27:Q38" si="6">P27*$B$29</f>
        <v>0.000928060882284554</v>
      </c>
      <c r="R27" s="18">
        <f t="shared" ref="R27:R38" si="7">L27*$B$29</f>
        <v>0.135998594444444</v>
      </c>
      <c r="S27" s="25">
        <f t="shared" ref="S27:S38" si="8">Q27/R27</f>
        <v>0.00682404760193068</v>
      </c>
      <c r="T27" s="3">
        <v>0.01</v>
      </c>
      <c r="U27" s="26">
        <f t="shared" ref="U27:U38" si="9">S27*T27</f>
        <v>6.82404760193068e-5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0.0219682404760193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52.052425</v>
      </c>
      <c r="AU27" s="1">
        <f t="shared" ref="AU27:AU38" si="17">AT27*10000*AS27*0.67*AR27*AQ27</f>
        <v>104194.660431388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-7.17578922783871</v>
      </c>
      <c r="E28" s="20">
        <f t="shared" ref="E28:E39" si="18">D27</f>
        <v>-7</v>
      </c>
      <c r="F28" s="16" t="s">
        <v>73</v>
      </c>
      <c r="G28" s="13">
        <v>2</v>
      </c>
      <c r="H28" s="18">
        <f t="shared" si="0"/>
        <v>-7.17578922783871</v>
      </c>
      <c r="I28" s="18">
        <f t="shared" si="1"/>
        <v>265.974210772161</v>
      </c>
      <c r="J28" s="18">
        <f t="shared" si="2"/>
        <v>0.00666102635795419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1.98343264395076</v>
      </c>
      <c r="P28" s="18">
        <f t="shared" si="5"/>
        <v>0.0132116971205828</v>
      </c>
      <c r="Q28" s="24">
        <f t="shared" si="6"/>
        <v>0.00180559860647965</v>
      </c>
      <c r="R28" s="18">
        <f t="shared" si="7"/>
        <v>0.135998594444444</v>
      </c>
      <c r="S28" s="25">
        <f t="shared" si="8"/>
        <v>0.013276597554964</v>
      </c>
      <c r="T28" s="3">
        <v>0.01</v>
      </c>
      <c r="U28" s="26">
        <f t="shared" si="9"/>
        <v>0.00013276597554964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0.0220327659755496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52.052425</v>
      </c>
      <c r="AU28" s="1">
        <f t="shared" si="17"/>
        <v>104500.702807429</v>
      </c>
    </row>
    <row r="29" s="1" customFormat="1" spans="1:47">
      <c r="A29" s="13" t="s">
        <v>38</v>
      </c>
      <c r="B29" s="13">
        <f>I2</f>
        <v>0.136666666666667</v>
      </c>
      <c r="C29" s="16">
        <v>2</v>
      </c>
      <c r="D29" s="19">
        <v>-4.45158818039286</v>
      </c>
      <c r="E29" s="20">
        <f t="shared" si="18"/>
        <v>-7.17578922783871</v>
      </c>
      <c r="F29" s="16" t="s">
        <v>73</v>
      </c>
      <c r="G29" s="13">
        <v>3</v>
      </c>
      <c r="H29" s="18">
        <f t="shared" si="0"/>
        <v>-4.45158818039286</v>
      </c>
      <c r="I29" s="18">
        <f t="shared" si="1"/>
        <v>268.698411819607</v>
      </c>
      <c r="J29" s="18">
        <f t="shared" si="2"/>
        <v>0.00965450153733986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2.96533261349685</v>
      </c>
      <c r="P29" s="18">
        <f t="shared" si="5"/>
        <v>0.0286288082757293</v>
      </c>
      <c r="Q29" s="24">
        <f t="shared" si="6"/>
        <v>0.00391260379768301</v>
      </c>
      <c r="R29" s="18">
        <f t="shared" si="7"/>
        <v>0.135998594444444</v>
      </c>
      <c r="S29" s="25">
        <f t="shared" si="8"/>
        <v>0.0287694429024508</v>
      </c>
      <c r="T29" s="3">
        <v>0.01</v>
      </c>
      <c r="U29" s="26">
        <f t="shared" si="9"/>
        <v>0.000287694429024508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0.0221876944290245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52.052425</v>
      </c>
      <c r="AU29" s="1">
        <f t="shared" si="17"/>
        <v>105235.52349635</v>
      </c>
    </row>
    <row r="30" s="1" customFormat="1" spans="1:47">
      <c r="A30" s="13"/>
      <c r="B30" s="13"/>
      <c r="C30" s="16">
        <v>3</v>
      </c>
      <c r="D30" s="19">
        <v>2.483168901</v>
      </c>
      <c r="E30" s="20">
        <f t="shared" si="18"/>
        <v>-4.45158818039286</v>
      </c>
      <c r="F30" s="16" t="s">
        <v>73</v>
      </c>
      <c r="G30" s="13">
        <v>4</v>
      </c>
      <c r="H30" s="18">
        <f t="shared" si="0"/>
        <v>2.483168901</v>
      </c>
      <c r="I30" s="18">
        <f t="shared" si="1"/>
        <v>275.633168901</v>
      </c>
      <c r="J30" s="18">
        <f t="shared" si="2"/>
        <v>0.0240256283000368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3.93181547188778</v>
      </c>
      <c r="P30" s="18">
        <f t="shared" si="5"/>
        <v>0.0944643370719097</v>
      </c>
      <c r="Q30" s="24">
        <f t="shared" si="6"/>
        <v>0.0129101260664943</v>
      </c>
      <c r="R30" s="18">
        <f t="shared" si="7"/>
        <v>0.135998594444444</v>
      </c>
      <c r="S30" s="25">
        <f t="shared" si="8"/>
        <v>0.0949283786294433</v>
      </c>
      <c r="T30" s="3">
        <v>0.01</v>
      </c>
      <c r="U30" s="26">
        <f t="shared" si="9"/>
        <v>0.000949283786294433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0.0228492837862944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52.052425</v>
      </c>
      <c r="AU30" s="1">
        <f t="shared" si="17"/>
        <v>108373.420612007</v>
      </c>
    </row>
    <row r="31" s="1" customFormat="1" spans="1:47">
      <c r="A31" s="13"/>
      <c r="B31" s="13"/>
      <c r="C31" s="16">
        <v>4</v>
      </c>
      <c r="D31" s="19">
        <v>8.56212506723333</v>
      </c>
      <c r="E31" s="20">
        <f t="shared" si="18"/>
        <v>2.483168901</v>
      </c>
      <c r="F31" s="16" t="s">
        <v>73</v>
      </c>
      <c r="G31" s="13">
        <v>5</v>
      </c>
      <c r="H31" s="18">
        <f t="shared" si="0"/>
        <v>8.56212506723333</v>
      </c>
      <c r="I31" s="18">
        <f t="shared" si="1"/>
        <v>281.712125067233</v>
      </c>
      <c r="J31" s="18">
        <f t="shared" si="2"/>
        <v>0.051490083174503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3.64548357807508</v>
      </c>
      <c r="O31" s="18">
        <f t="shared" si="19"/>
        <v>1.18697922340746</v>
      </c>
      <c r="P31" s="18">
        <f t="shared" si="5"/>
        <v>0.0611176589396571</v>
      </c>
      <c r="Q31" s="24">
        <f t="shared" si="6"/>
        <v>0.00835274672175314</v>
      </c>
      <c r="R31" s="18">
        <f t="shared" si="7"/>
        <v>0.135998594444444</v>
      </c>
      <c r="S31" s="25">
        <f t="shared" si="8"/>
        <v>0.061417890058895</v>
      </c>
      <c r="T31" s="3">
        <v>0.01</v>
      </c>
      <c r="U31" s="26">
        <f t="shared" si="9"/>
        <v>0.00061417890058895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0.0225141789005889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52.052425</v>
      </c>
      <c r="AU31" s="1">
        <f t="shared" si="17"/>
        <v>106784.028880198</v>
      </c>
    </row>
    <row r="32" s="1" customFormat="1" spans="1:47">
      <c r="A32" s="13"/>
      <c r="B32" s="13"/>
      <c r="C32" s="16">
        <v>5</v>
      </c>
      <c r="D32" s="19">
        <v>13.7094657498065</v>
      </c>
      <c r="E32" s="20">
        <f t="shared" si="18"/>
        <v>8.56212506723333</v>
      </c>
      <c r="F32" s="16" t="s">
        <v>75</v>
      </c>
      <c r="G32" s="13">
        <v>6</v>
      </c>
      <c r="H32" s="18">
        <f t="shared" si="0"/>
        <v>13.7094657498065</v>
      </c>
      <c r="I32" s="18">
        <f t="shared" si="1"/>
        <v>286.859465749806</v>
      </c>
      <c r="J32" s="18">
        <f t="shared" si="2"/>
        <v>0.0957344370982959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2.12097323113447</v>
      </c>
      <c r="P32" s="18">
        <f t="shared" si="5"/>
        <v>0.203050178383212</v>
      </c>
      <c r="Q32" s="24">
        <f t="shared" si="6"/>
        <v>0.0277501910457057</v>
      </c>
      <c r="R32" s="18">
        <f t="shared" si="7"/>
        <v>0.135998594444444</v>
      </c>
      <c r="S32" s="25">
        <f t="shared" si="8"/>
        <v>0.204047631220495</v>
      </c>
      <c r="T32" s="3">
        <v>0.01</v>
      </c>
      <c r="U32" s="26">
        <f t="shared" si="9"/>
        <v>0.00204047631220495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0.023940476312205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52.052425</v>
      </c>
      <c r="AU32" s="1">
        <f t="shared" si="17"/>
        <v>113548.911786488</v>
      </c>
    </row>
    <row r="33" s="1" customFormat="1" spans="1:47">
      <c r="A33" s="13"/>
      <c r="B33" s="13"/>
      <c r="C33" s="16">
        <v>6</v>
      </c>
      <c r="D33" s="19">
        <v>16.947327551</v>
      </c>
      <c r="E33" s="20">
        <f t="shared" si="18"/>
        <v>13.7094657498065</v>
      </c>
      <c r="F33" s="16" t="s">
        <v>73</v>
      </c>
      <c r="G33" s="13">
        <v>7</v>
      </c>
      <c r="H33" s="18">
        <f t="shared" si="0"/>
        <v>16.947327551</v>
      </c>
      <c r="I33" s="18">
        <f t="shared" si="1"/>
        <v>290.097327551</v>
      </c>
      <c r="J33" s="18">
        <f t="shared" si="2"/>
        <v>0.139829346965467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2.91303471941792</v>
      </c>
      <c r="P33" s="18">
        <f t="shared" si="5"/>
        <v>0.407327742503941</v>
      </c>
      <c r="Q33" s="24">
        <f t="shared" si="6"/>
        <v>0.0556681248088719</v>
      </c>
      <c r="R33" s="18">
        <f t="shared" si="7"/>
        <v>0.135998594444444</v>
      </c>
      <c r="S33" s="25">
        <f t="shared" si="8"/>
        <v>0.409328677522564</v>
      </c>
      <c r="T33" s="3">
        <v>0.01</v>
      </c>
      <c r="U33" s="26">
        <f t="shared" si="9"/>
        <v>0.00409328677522564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0.0335432867752256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52.052425</v>
      </c>
      <c r="AU33" s="1">
        <f t="shared" si="17"/>
        <v>159094.734014428</v>
      </c>
    </row>
    <row r="34" s="1" customFormat="1" spans="1:47">
      <c r="A34" s="13"/>
      <c r="B34" s="13"/>
      <c r="C34" s="16">
        <v>7</v>
      </c>
      <c r="D34" s="19">
        <v>19.6675487232258</v>
      </c>
      <c r="E34" s="20">
        <f t="shared" si="18"/>
        <v>16.947327551</v>
      </c>
      <c r="F34" s="16" t="s">
        <v>73</v>
      </c>
      <c r="G34" s="13">
        <v>8</v>
      </c>
      <c r="H34" s="18">
        <f t="shared" si="0"/>
        <v>19.6675487232258</v>
      </c>
      <c r="I34" s="18">
        <f t="shared" si="1"/>
        <v>292.817548723226</v>
      </c>
      <c r="J34" s="18">
        <f t="shared" si="2"/>
        <v>0.190990733757311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3.50081864358065</v>
      </c>
      <c r="P34" s="18">
        <f t="shared" si="5"/>
        <v>0.668623921488743</v>
      </c>
      <c r="Q34" s="24">
        <f t="shared" si="6"/>
        <v>0.0913786026034615</v>
      </c>
      <c r="R34" s="18">
        <f t="shared" si="7"/>
        <v>0.135998594444444</v>
      </c>
      <c r="S34" s="25">
        <f t="shared" si="8"/>
        <v>0.671908433883041</v>
      </c>
      <c r="T34" s="3">
        <v>0.01</v>
      </c>
      <c r="U34" s="26">
        <f t="shared" si="9"/>
        <v>0.00671908433883041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0.0361690843388304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52.052425</v>
      </c>
      <c r="AU34" s="1">
        <f t="shared" si="17"/>
        <v>171548.807694113</v>
      </c>
    </row>
    <row r="35" s="1" customFormat="1" spans="1:47">
      <c r="A35" s="13"/>
      <c r="B35" s="13"/>
      <c r="C35" s="16">
        <v>8</v>
      </c>
      <c r="D35" s="19">
        <v>18.5931863545161</v>
      </c>
      <c r="E35" s="20">
        <f t="shared" si="18"/>
        <v>19.6675487232258</v>
      </c>
      <c r="F35" s="16" t="s">
        <v>73</v>
      </c>
      <c r="G35" s="13">
        <v>9</v>
      </c>
      <c r="H35" s="18">
        <f t="shared" si="0"/>
        <v>18.5931863545161</v>
      </c>
      <c r="I35" s="18">
        <f t="shared" si="1"/>
        <v>291.743186354516</v>
      </c>
      <c r="J35" s="18">
        <f t="shared" si="2"/>
        <v>0.168978605076015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3.82730638875857</v>
      </c>
      <c r="P35" s="18">
        <f t="shared" si="5"/>
        <v>0.646732894770944</v>
      </c>
      <c r="Q35" s="24">
        <f t="shared" si="6"/>
        <v>0.0883868289520291</v>
      </c>
      <c r="R35" s="18">
        <f t="shared" si="7"/>
        <v>0.135998594444444</v>
      </c>
      <c r="S35" s="25">
        <f t="shared" si="8"/>
        <v>0.649909870856313</v>
      </c>
      <c r="T35" s="3">
        <v>0.01</v>
      </c>
      <c r="U35" s="26">
        <f t="shared" si="9"/>
        <v>0.00649909870856313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0.0359490987085631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52.052425</v>
      </c>
      <c r="AU35" s="1">
        <f t="shared" si="17"/>
        <v>170505.422900938</v>
      </c>
    </row>
    <row r="36" s="1" customFormat="1" spans="1:47">
      <c r="A36" s="13"/>
      <c r="B36" s="13"/>
      <c r="C36" s="16">
        <v>9</v>
      </c>
      <c r="D36" s="19">
        <v>12.5187749243333</v>
      </c>
      <c r="E36" s="20">
        <f t="shared" si="18"/>
        <v>18.5931863545161</v>
      </c>
      <c r="F36" s="16" t="s">
        <v>73</v>
      </c>
      <c r="G36" s="13">
        <v>10</v>
      </c>
      <c r="H36" s="18">
        <f t="shared" si="0"/>
        <v>12.5187749243333</v>
      </c>
      <c r="I36" s="18">
        <f t="shared" si="1"/>
        <v>285.668774924333</v>
      </c>
      <c r="J36" s="18">
        <f t="shared" si="2"/>
        <v>0.0831047669607897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4.1756851606543</v>
      </c>
      <c r="P36" s="18">
        <f t="shared" si="5"/>
        <v>0.347019342177803</v>
      </c>
      <c r="Q36" s="24">
        <f t="shared" si="6"/>
        <v>0.0474259767642998</v>
      </c>
      <c r="R36" s="18">
        <f t="shared" si="7"/>
        <v>0.135998594444444</v>
      </c>
      <c r="S36" s="25">
        <f t="shared" si="8"/>
        <v>0.348724021435922</v>
      </c>
      <c r="T36" s="3">
        <v>0.01</v>
      </c>
      <c r="U36" s="26">
        <f t="shared" si="9"/>
        <v>0.00348724021435922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0.0253872402143592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52.052425</v>
      </c>
      <c r="AU36" s="1">
        <f t="shared" si="17"/>
        <v>120410.866601391</v>
      </c>
    </row>
    <row r="37" s="1" customFormat="1" spans="1:47">
      <c r="A37" s="13"/>
      <c r="B37" s="13"/>
      <c r="C37" s="16">
        <v>10</v>
      </c>
      <c r="D37" s="19">
        <v>7.07300167790323</v>
      </c>
      <c r="E37" s="20">
        <f t="shared" si="18"/>
        <v>12.5187749243333</v>
      </c>
      <c r="F37" s="16" t="s">
        <v>73</v>
      </c>
      <c r="G37" s="13">
        <v>11</v>
      </c>
      <c r="H37" s="18">
        <f t="shared" si="0"/>
        <v>7.07300167790323</v>
      </c>
      <c r="I37" s="18">
        <f t="shared" si="1"/>
        <v>280.223001677903</v>
      </c>
      <c r="J37" s="18">
        <f t="shared" si="2"/>
        <v>0.0428506019723376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3.63723252755267</v>
      </c>
      <c r="O37" s="18">
        <f t="shared" si="19"/>
        <v>1.18654495759049</v>
      </c>
      <c r="P37" s="18">
        <f t="shared" si="5"/>
        <v>0.0508441656999943</v>
      </c>
      <c r="Q37" s="24">
        <f t="shared" si="6"/>
        <v>0.00694870264566589</v>
      </c>
      <c r="R37" s="18">
        <f t="shared" si="7"/>
        <v>0.135998594444444</v>
      </c>
      <c r="S37" s="25">
        <f t="shared" si="8"/>
        <v>0.0510939298604622</v>
      </c>
      <c r="T37" s="3">
        <v>0.01</v>
      </c>
      <c r="U37" s="26">
        <f t="shared" si="9"/>
        <v>0.000510939298604622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0.0224109392986046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52.052425</v>
      </c>
      <c r="AU37" s="1">
        <f t="shared" si="17"/>
        <v>106294.366757118</v>
      </c>
    </row>
    <row r="38" s="1" customFormat="1" spans="1:48">
      <c r="A38" s="13"/>
      <c r="B38" s="13"/>
      <c r="C38" s="16">
        <v>11</v>
      </c>
      <c r="D38" s="19">
        <v>0.66023531</v>
      </c>
      <c r="E38" s="20">
        <f t="shared" si="18"/>
        <v>7.07300167790323</v>
      </c>
      <c r="F38" s="16" t="s">
        <v>75</v>
      </c>
      <c r="G38" s="13">
        <v>12</v>
      </c>
      <c r="H38" s="18">
        <f t="shared" si="0"/>
        <v>0.66023531</v>
      </c>
      <c r="I38" s="18">
        <f t="shared" si="1"/>
        <v>273.81023531</v>
      </c>
      <c r="J38" s="18">
        <f t="shared" si="2"/>
        <v>0.0189904906375052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2.13081245855716</v>
      </c>
      <c r="P38" s="18">
        <f t="shared" si="5"/>
        <v>0.0404651740445093</v>
      </c>
      <c r="Q38" s="24">
        <f t="shared" si="6"/>
        <v>0.0055302404527496</v>
      </c>
      <c r="R38" s="18">
        <f t="shared" si="7"/>
        <v>0.135998594444444</v>
      </c>
      <c r="S38" s="25">
        <f t="shared" si="8"/>
        <v>0.0406639530014312</v>
      </c>
      <c r="T38" s="3">
        <v>0.01</v>
      </c>
      <c r="U38" s="26">
        <f t="shared" si="9"/>
        <v>0.000406639530014312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0.0223066395300143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52.052425</v>
      </c>
      <c r="AU38" s="1">
        <f t="shared" si="17"/>
        <v>105799.676297806</v>
      </c>
      <c r="AV38" s="1">
        <f>SUM(AU27:AU38)</f>
        <v>1476291.12227965</v>
      </c>
    </row>
    <row r="39" s="1" customFormat="1" spans="1:46">
      <c r="A39" s="13"/>
      <c r="B39" s="13"/>
      <c r="C39" s="16">
        <v>12</v>
      </c>
      <c r="D39" s="19">
        <v>-7.12510656535484</v>
      </c>
      <c r="E39" s="20">
        <f t="shared" si="18"/>
        <v>0.66023531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-7</v>
      </c>
      <c r="E42" s="16"/>
      <c r="F42" s="16"/>
      <c r="G42" s="13">
        <v>1</v>
      </c>
      <c r="H42" s="18">
        <f t="shared" ref="H42:H53" si="21">E43</f>
        <v>-7</v>
      </c>
      <c r="I42" s="18">
        <f t="shared" ref="I42:I53" si="22">H42+273.15</f>
        <v>266.15</v>
      </c>
      <c r="J42" s="18">
        <f t="shared" ref="J42:J53" si="23">EXP(($C$16*(I42-$C$14))/($C$17*I42*$C$14))</f>
        <v>0.00682404760193068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0.000526072938015755</v>
      </c>
      <c r="Q42" s="24">
        <f t="shared" ref="Q42:Q53" si="27">P42*$B$44</f>
        <v>9.73234935329146e-5</v>
      </c>
      <c r="R42" s="18">
        <f t="shared" ref="R42:R53" si="28">L42*$B$44</f>
        <v>0.0142618427083333</v>
      </c>
      <c r="S42" s="25">
        <f t="shared" ref="S42:S53" si="29">Q42/R42</f>
        <v>0.00682404760193068</v>
      </c>
      <c r="T42" s="3">
        <v>0.01</v>
      </c>
      <c r="U42" s="26">
        <f t="shared" ref="U42:U53" si="30">S42*T42</f>
        <v>6.82404760193068e-5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0.0148682404760193</v>
      </c>
      <c r="AR42" s="29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220.742143964943</v>
      </c>
      <c r="AU42" s="1">
        <f t="shared" ref="AU42:AU53" si="37">AT42*10000*AS42*0.67*AR42*AQ42</f>
        <v>31361.3881827895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-7.17578922783871</v>
      </c>
      <c r="E43" s="20">
        <f t="shared" ref="E43:E54" si="38">D42</f>
        <v>-7</v>
      </c>
      <c r="F43" s="16" t="s">
        <v>73</v>
      </c>
      <c r="G43" s="13">
        <v>2</v>
      </c>
      <c r="H43" s="18">
        <f t="shared" si="21"/>
        <v>-7.17578922783871</v>
      </c>
      <c r="I43" s="18">
        <f t="shared" si="22"/>
        <v>265.974210772161</v>
      </c>
      <c r="J43" s="18">
        <f t="shared" si="23"/>
        <v>0.00666102635795419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0.153656010395318</v>
      </c>
      <c r="P43" s="18">
        <f t="shared" si="26"/>
        <v>0.00102350673530129</v>
      </c>
      <c r="Q43" s="24">
        <f t="shared" si="27"/>
        <v>0.000189348746030739</v>
      </c>
      <c r="R43" s="18">
        <f t="shared" si="28"/>
        <v>0.0142618427083333</v>
      </c>
      <c r="S43" s="25">
        <f t="shared" si="29"/>
        <v>0.013276597554964</v>
      </c>
      <c r="T43" s="3">
        <v>0.01</v>
      </c>
      <c r="U43" s="26">
        <f t="shared" si="30"/>
        <v>0.00013276597554964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0.0149327659755496</v>
      </c>
      <c r="AR43" s="29">
        <f t="shared" si="34"/>
        <v>7.70910416666667</v>
      </c>
      <c r="AS43" s="1">
        <f t="shared" si="35"/>
        <v>0.185</v>
      </c>
      <c r="AT43" s="2">
        <f t="shared" si="36"/>
        <v>220.742143964943</v>
      </c>
      <c r="AU43" s="1">
        <f t="shared" si="37"/>
        <v>31497.4909880759</v>
      </c>
    </row>
    <row r="44" s="1" customFormat="1" spans="1:47">
      <c r="A44" s="13" t="s">
        <v>38</v>
      </c>
      <c r="B44" s="13">
        <f>I5</f>
        <v>0.185</v>
      </c>
      <c r="C44" s="16">
        <v>2</v>
      </c>
      <c r="D44" s="19">
        <v>-4.45158818039286</v>
      </c>
      <c r="E44" s="20">
        <f t="shared" si="38"/>
        <v>-7.17578922783871</v>
      </c>
      <c r="F44" s="16" t="s">
        <v>73</v>
      </c>
      <c r="G44" s="13">
        <v>3</v>
      </c>
      <c r="H44" s="18">
        <f t="shared" si="21"/>
        <v>-4.45158818039286</v>
      </c>
      <c r="I44" s="18">
        <f t="shared" si="22"/>
        <v>268.698411819607</v>
      </c>
      <c r="J44" s="18">
        <f t="shared" si="23"/>
        <v>0.00965450153733986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0.229723545326683</v>
      </c>
      <c r="P44" s="18">
        <f t="shared" si="26"/>
        <v>0.00221786632151962</v>
      </c>
      <c r="Q44" s="24">
        <f t="shared" si="27"/>
        <v>0.00041030526948113</v>
      </c>
      <c r="R44" s="18">
        <f t="shared" si="28"/>
        <v>0.0142618427083333</v>
      </c>
      <c r="S44" s="25">
        <f t="shared" si="29"/>
        <v>0.0287694429024508</v>
      </c>
      <c r="T44" s="3">
        <v>0.01</v>
      </c>
      <c r="U44" s="26">
        <f t="shared" si="30"/>
        <v>0.000287694429024508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0.0150876944290245</v>
      </c>
      <c r="AR44" s="29">
        <f t="shared" si="34"/>
        <v>7.70910416666667</v>
      </c>
      <c r="AS44" s="1">
        <f t="shared" si="35"/>
        <v>0.185</v>
      </c>
      <c r="AT44" s="2">
        <f t="shared" si="36"/>
        <v>220.742143964943</v>
      </c>
      <c r="AU44" s="1">
        <f t="shared" si="37"/>
        <v>31824.2795800294</v>
      </c>
    </row>
    <row r="45" s="1" customFormat="1" spans="1:47">
      <c r="A45" s="13"/>
      <c r="B45" s="13"/>
      <c r="C45" s="16">
        <v>3</v>
      </c>
      <c r="D45" s="19">
        <v>2.483168901</v>
      </c>
      <c r="E45" s="20">
        <f t="shared" si="38"/>
        <v>-4.45158818039286</v>
      </c>
      <c r="F45" s="16" t="s">
        <v>73</v>
      </c>
      <c r="G45" s="13">
        <v>4</v>
      </c>
      <c r="H45" s="18">
        <f t="shared" si="21"/>
        <v>2.483168901</v>
      </c>
      <c r="I45" s="18">
        <f t="shared" si="22"/>
        <v>275.633168901</v>
      </c>
      <c r="J45" s="18">
        <f t="shared" si="23"/>
        <v>0.0240256283000368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0.30459672067183</v>
      </c>
      <c r="P45" s="18">
        <f t="shared" si="26"/>
        <v>0.00731812759227152</v>
      </c>
      <c r="Q45" s="24">
        <f t="shared" si="27"/>
        <v>0.00135385360457023</v>
      </c>
      <c r="R45" s="18">
        <f t="shared" si="28"/>
        <v>0.0142618427083333</v>
      </c>
      <c r="S45" s="25">
        <f t="shared" si="29"/>
        <v>0.0949283786294433</v>
      </c>
      <c r="T45" s="3">
        <v>0.01</v>
      </c>
      <c r="U45" s="26">
        <f t="shared" si="30"/>
        <v>0.000949283786294433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0.0157492837862944</v>
      </c>
      <c r="AR45" s="29">
        <f t="shared" si="34"/>
        <v>7.70910416666667</v>
      </c>
      <c r="AS45" s="1">
        <f t="shared" si="35"/>
        <v>0.185</v>
      </c>
      <c r="AT45" s="2">
        <f t="shared" si="36"/>
        <v>220.742143964943</v>
      </c>
      <c r="AU45" s="1">
        <f t="shared" si="37"/>
        <v>33219.7614922576</v>
      </c>
    </row>
    <row r="46" s="1" customFormat="1" spans="1:47">
      <c r="A46" s="13"/>
      <c r="B46" s="13"/>
      <c r="C46" s="16">
        <v>4</v>
      </c>
      <c r="D46" s="19">
        <v>8.56212506723333</v>
      </c>
      <c r="E46" s="20">
        <f t="shared" si="38"/>
        <v>2.483168901</v>
      </c>
      <c r="F46" s="16" t="s">
        <v>73</v>
      </c>
      <c r="G46" s="13">
        <v>5</v>
      </c>
      <c r="H46" s="18">
        <f t="shared" si="21"/>
        <v>8.56212506723333</v>
      </c>
      <c r="I46" s="18">
        <f t="shared" si="22"/>
        <v>281.712125067233</v>
      </c>
      <c r="J46" s="18">
        <f t="shared" si="23"/>
        <v>0.051490083174503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0.282414663425581</v>
      </c>
      <c r="O46" s="18">
        <f t="shared" si="39"/>
        <v>0.0919549713206446</v>
      </c>
      <c r="P46" s="18">
        <f t="shared" si="26"/>
        <v>0.00473476912160903</v>
      </c>
      <c r="Q46" s="24">
        <f t="shared" si="27"/>
        <v>0.00087593228749767</v>
      </c>
      <c r="R46" s="18">
        <f t="shared" si="28"/>
        <v>0.0142618427083333</v>
      </c>
      <c r="S46" s="25">
        <f t="shared" si="29"/>
        <v>0.061417890058895</v>
      </c>
      <c r="T46" s="3">
        <v>0.01</v>
      </c>
      <c r="U46" s="26">
        <f t="shared" si="30"/>
        <v>0.00061417890058895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0.015414178900589</v>
      </c>
      <c r="AR46" s="29">
        <f t="shared" si="34"/>
        <v>7.70910416666667</v>
      </c>
      <c r="AS46" s="1">
        <f t="shared" si="35"/>
        <v>0.185</v>
      </c>
      <c r="AT46" s="2">
        <f t="shared" si="36"/>
        <v>220.742143964943</v>
      </c>
      <c r="AU46" s="1">
        <f t="shared" si="37"/>
        <v>32512.9290718707</v>
      </c>
    </row>
    <row r="47" s="1" customFormat="1" spans="1:47">
      <c r="A47" s="13"/>
      <c r="B47" s="13"/>
      <c r="C47" s="16">
        <v>5</v>
      </c>
      <c r="D47" s="19">
        <v>13.7094657498065</v>
      </c>
      <c r="E47" s="20">
        <f t="shared" si="38"/>
        <v>8.56212506723333</v>
      </c>
      <c r="F47" s="16" t="s">
        <v>75</v>
      </c>
      <c r="G47" s="13">
        <v>6</v>
      </c>
      <c r="H47" s="18">
        <f t="shared" si="21"/>
        <v>13.7094657498065</v>
      </c>
      <c r="I47" s="18">
        <f t="shared" si="22"/>
        <v>286.859465749806</v>
      </c>
      <c r="J47" s="18">
        <f t="shared" si="23"/>
        <v>0.0957344370982959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0.164311243865702</v>
      </c>
      <c r="P47" s="18">
        <f t="shared" si="26"/>
        <v>0.0157302444404038</v>
      </c>
      <c r="Q47" s="24">
        <f t="shared" si="27"/>
        <v>0.00291009522147471</v>
      </c>
      <c r="R47" s="18">
        <f t="shared" si="28"/>
        <v>0.0142618427083333</v>
      </c>
      <c r="S47" s="25">
        <f t="shared" si="29"/>
        <v>0.204047631220495</v>
      </c>
      <c r="T47" s="3">
        <v>0.01</v>
      </c>
      <c r="U47" s="26">
        <f t="shared" si="30"/>
        <v>0.00204047631220495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0.016840476312205</v>
      </c>
      <c r="AR47" s="29">
        <f t="shared" si="34"/>
        <v>7.70910416666667</v>
      </c>
      <c r="AS47" s="1">
        <f t="shared" si="35"/>
        <v>0.185</v>
      </c>
      <c r="AT47" s="2">
        <f t="shared" si="36"/>
        <v>220.742143964943</v>
      </c>
      <c r="AU47" s="1">
        <f t="shared" si="37"/>
        <v>35521.3998362455</v>
      </c>
    </row>
    <row r="48" s="1" customFormat="1" spans="1:47">
      <c r="A48" s="13"/>
      <c r="B48" s="13"/>
      <c r="C48" s="16">
        <v>6</v>
      </c>
      <c r="D48" s="19">
        <v>16.947327551</v>
      </c>
      <c r="E48" s="20">
        <f t="shared" si="38"/>
        <v>13.7094657498065</v>
      </c>
      <c r="F48" s="16" t="s">
        <v>73</v>
      </c>
      <c r="G48" s="13">
        <v>7</v>
      </c>
      <c r="H48" s="18">
        <f t="shared" si="21"/>
        <v>16.947327551</v>
      </c>
      <c r="I48" s="18">
        <f t="shared" si="22"/>
        <v>290.097327551</v>
      </c>
      <c r="J48" s="18">
        <f t="shared" si="23"/>
        <v>0.139829346965467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0.225672041091965</v>
      </c>
      <c r="P48" s="18">
        <f t="shared" si="26"/>
        <v>0.0315555741342535</v>
      </c>
      <c r="Q48" s="24">
        <f t="shared" si="27"/>
        <v>0.0058377812148369</v>
      </c>
      <c r="R48" s="18">
        <f t="shared" si="28"/>
        <v>0.0142618427083333</v>
      </c>
      <c r="S48" s="25">
        <f t="shared" si="29"/>
        <v>0.409328677522563</v>
      </c>
      <c r="T48" s="3">
        <v>0.01</v>
      </c>
      <c r="U48" s="26">
        <f t="shared" si="30"/>
        <v>0.00409328677522563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0.0311932867752256</v>
      </c>
      <c r="AR48" s="29">
        <f t="shared" si="34"/>
        <v>7.70910416666667</v>
      </c>
      <c r="AS48" s="1">
        <f t="shared" si="35"/>
        <v>0.185</v>
      </c>
      <c r="AT48" s="2">
        <f t="shared" si="36"/>
        <v>220.742143964943</v>
      </c>
      <c r="AU48" s="1">
        <f t="shared" si="37"/>
        <v>65795.598129634</v>
      </c>
    </row>
    <row r="49" s="1" customFormat="1" spans="1:47">
      <c r="A49" s="13"/>
      <c r="B49" s="13"/>
      <c r="C49" s="16">
        <v>7</v>
      </c>
      <c r="D49" s="19">
        <v>19.6675487232258</v>
      </c>
      <c r="E49" s="20">
        <f t="shared" si="38"/>
        <v>16.947327551</v>
      </c>
      <c r="F49" s="16" t="s">
        <v>73</v>
      </c>
      <c r="G49" s="13">
        <v>8</v>
      </c>
      <c r="H49" s="18">
        <f t="shared" si="21"/>
        <v>19.6675487232258</v>
      </c>
      <c r="I49" s="18">
        <f t="shared" si="22"/>
        <v>292.817548723226</v>
      </c>
      <c r="J49" s="18">
        <f t="shared" si="23"/>
        <v>0.190990733757311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0.271207508624378</v>
      </c>
      <c r="P49" s="18">
        <f t="shared" si="26"/>
        <v>0.0517981210726622</v>
      </c>
      <c r="Q49" s="24">
        <f t="shared" si="27"/>
        <v>0.00958265239844251</v>
      </c>
      <c r="R49" s="18">
        <f t="shared" si="28"/>
        <v>0.0142618427083333</v>
      </c>
      <c r="S49" s="25">
        <f t="shared" si="29"/>
        <v>0.671908433883041</v>
      </c>
      <c r="T49" s="3">
        <v>0.01</v>
      </c>
      <c r="U49" s="26">
        <f t="shared" si="30"/>
        <v>0.00671908433883041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0.0338190843388304</v>
      </c>
      <c r="AR49" s="29">
        <f t="shared" si="34"/>
        <v>7.70910416666667</v>
      </c>
      <c r="AS49" s="1">
        <f t="shared" si="35"/>
        <v>0.185</v>
      </c>
      <c r="AT49" s="2">
        <f t="shared" si="36"/>
        <v>220.742143964943</v>
      </c>
      <c r="AU49" s="1">
        <f t="shared" si="37"/>
        <v>71334.159119043</v>
      </c>
    </row>
    <row r="50" s="1" customFormat="1" spans="1:47">
      <c r="A50" s="13"/>
      <c r="B50" s="13"/>
      <c r="C50" s="16">
        <v>8</v>
      </c>
      <c r="D50" s="19">
        <v>18.5931863545161</v>
      </c>
      <c r="E50" s="20">
        <f t="shared" si="38"/>
        <v>19.6675487232258</v>
      </c>
      <c r="F50" s="16" t="s">
        <v>73</v>
      </c>
      <c r="G50" s="13">
        <v>9</v>
      </c>
      <c r="H50" s="18">
        <f t="shared" si="21"/>
        <v>18.5931863545161</v>
      </c>
      <c r="I50" s="18">
        <f t="shared" si="22"/>
        <v>291.743186354516</v>
      </c>
      <c r="J50" s="18">
        <f t="shared" si="23"/>
        <v>0.168978605076015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0.296500429218383</v>
      </c>
      <c r="P50" s="18">
        <f t="shared" si="26"/>
        <v>0.050102228933762</v>
      </c>
      <c r="Q50" s="24">
        <f t="shared" si="27"/>
        <v>0.00926891235274597</v>
      </c>
      <c r="R50" s="18">
        <f t="shared" si="28"/>
        <v>0.0142618427083333</v>
      </c>
      <c r="S50" s="25">
        <f t="shared" si="29"/>
        <v>0.649909870856313</v>
      </c>
      <c r="T50" s="3">
        <v>0.01</v>
      </c>
      <c r="U50" s="26">
        <f t="shared" si="30"/>
        <v>0.00649909870856313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0.0335990987085631</v>
      </c>
      <c r="AR50" s="29">
        <f t="shared" si="34"/>
        <v>7.70910416666667</v>
      </c>
      <c r="AS50" s="1">
        <f t="shared" si="35"/>
        <v>0.185</v>
      </c>
      <c r="AT50" s="2">
        <f t="shared" si="36"/>
        <v>220.742143964943</v>
      </c>
      <c r="AU50" s="1">
        <f t="shared" si="37"/>
        <v>70870.1462618004</v>
      </c>
    </row>
    <row r="51" s="1" customFormat="1" spans="1:47">
      <c r="A51" s="13"/>
      <c r="B51" s="13"/>
      <c r="C51" s="16">
        <v>9</v>
      </c>
      <c r="D51" s="19">
        <v>12.5187749243333</v>
      </c>
      <c r="E51" s="20">
        <f t="shared" si="38"/>
        <v>18.5931863545161</v>
      </c>
      <c r="F51" s="16" t="s">
        <v>73</v>
      </c>
      <c r="G51" s="13">
        <v>10</v>
      </c>
      <c r="H51" s="18">
        <f t="shared" si="21"/>
        <v>12.5187749243333</v>
      </c>
      <c r="I51" s="18">
        <f t="shared" si="22"/>
        <v>285.668774924333</v>
      </c>
      <c r="J51" s="18">
        <f t="shared" si="23"/>
        <v>0.0831047669607897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0.323489241951287</v>
      </c>
      <c r="P51" s="18">
        <f t="shared" si="26"/>
        <v>0.0268834980666842</v>
      </c>
      <c r="Q51" s="24">
        <f t="shared" si="27"/>
        <v>0.00497344714233658</v>
      </c>
      <c r="R51" s="18">
        <f t="shared" si="28"/>
        <v>0.0142618427083333</v>
      </c>
      <c r="S51" s="25">
        <f t="shared" si="29"/>
        <v>0.348724021435922</v>
      </c>
      <c r="T51" s="3">
        <v>0.01</v>
      </c>
      <c r="U51" s="26">
        <f t="shared" si="30"/>
        <v>0.00348724021435922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0.0182872402143592</v>
      </c>
      <c r="AR51" s="29">
        <f t="shared" si="34"/>
        <v>7.70910416666667</v>
      </c>
      <c r="AS51" s="1">
        <f t="shared" si="35"/>
        <v>0.185</v>
      </c>
      <c r="AT51" s="2">
        <f t="shared" si="36"/>
        <v>220.742143964943</v>
      </c>
      <c r="AU51" s="1">
        <f t="shared" si="37"/>
        <v>38573.0403055725</v>
      </c>
    </row>
    <row r="52" s="1" customFormat="1" spans="1:47">
      <c r="A52" s="13"/>
      <c r="B52" s="13"/>
      <c r="C52" s="16">
        <v>10</v>
      </c>
      <c r="D52" s="19">
        <v>7.07300167790323</v>
      </c>
      <c r="E52" s="20">
        <f t="shared" si="38"/>
        <v>12.5187749243333</v>
      </c>
      <c r="F52" s="16" t="s">
        <v>73</v>
      </c>
      <c r="G52" s="13">
        <v>11</v>
      </c>
      <c r="H52" s="18">
        <f t="shared" si="21"/>
        <v>7.07300167790323</v>
      </c>
      <c r="I52" s="18">
        <f t="shared" si="22"/>
        <v>280.223001677903</v>
      </c>
      <c r="J52" s="18">
        <f t="shared" si="23"/>
        <v>0.0428506019723376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0.281775456690373</v>
      </c>
      <c r="O52" s="18">
        <f t="shared" si="39"/>
        <v>0.0919213288608968</v>
      </c>
      <c r="P52" s="18">
        <f t="shared" si="26"/>
        <v>0.00393888427578664</v>
      </c>
      <c r="Q52" s="24">
        <f t="shared" si="27"/>
        <v>0.000728693591020528</v>
      </c>
      <c r="R52" s="18">
        <f t="shared" si="28"/>
        <v>0.0142618427083333</v>
      </c>
      <c r="S52" s="25">
        <f t="shared" si="29"/>
        <v>0.0510939298604622</v>
      </c>
      <c r="T52" s="3">
        <v>0.01</v>
      </c>
      <c r="U52" s="26">
        <f t="shared" si="30"/>
        <v>0.000510939298604622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0.0153109392986046</v>
      </c>
      <c r="AR52" s="29">
        <f t="shared" si="34"/>
        <v>7.70910416666667</v>
      </c>
      <c r="AS52" s="1">
        <f t="shared" si="35"/>
        <v>0.185</v>
      </c>
      <c r="AT52" s="2">
        <f t="shared" si="36"/>
        <v>220.742143964943</v>
      </c>
      <c r="AU52" s="1">
        <f t="shared" si="37"/>
        <v>32295.1671087864</v>
      </c>
    </row>
    <row r="53" s="1" customFormat="1" spans="1:48">
      <c r="A53" s="13"/>
      <c r="B53" s="13"/>
      <c r="C53" s="16">
        <v>11</v>
      </c>
      <c r="D53" s="19">
        <v>0.66023531</v>
      </c>
      <c r="E53" s="20">
        <f t="shared" si="38"/>
        <v>7.07300167790323</v>
      </c>
      <c r="F53" s="16" t="s">
        <v>75</v>
      </c>
      <c r="G53" s="13">
        <v>12</v>
      </c>
      <c r="H53" s="18">
        <f t="shared" si="21"/>
        <v>0.66023531</v>
      </c>
      <c r="I53" s="18">
        <f t="shared" si="22"/>
        <v>273.81023531</v>
      </c>
      <c r="J53" s="18">
        <f t="shared" si="23"/>
        <v>0.0189904906375052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0.165073486251777</v>
      </c>
      <c r="P53" s="18">
        <f t="shared" si="26"/>
        <v>0.00313482649516471</v>
      </c>
      <c r="Q53" s="24">
        <f t="shared" si="27"/>
        <v>0.000579942901605472</v>
      </c>
      <c r="R53" s="18">
        <f t="shared" si="28"/>
        <v>0.0142618427083333</v>
      </c>
      <c r="S53" s="25">
        <f t="shared" si="29"/>
        <v>0.0406639530014313</v>
      </c>
      <c r="T53" s="3">
        <v>0.01</v>
      </c>
      <c r="U53" s="26">
        <f t="shared" si="30"/>
        <v>0.000406639530014313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0.0152066395300143</v>
      </c>
      <c r="AR53" s="29">
        <f t="shared" si="34"/>
        <v>7.70910416666667</v>
      </c>
      <c r="AS53" s="1">
        <f t="shared" si="35"/>
        <v>0.185</v>
      </c>
      <c r="AT53" s="2">
        <f t="shared" si="36"/>
        <v>220.742143964943</v>
      </c>
      <c r="AU53" s="1">
        <f t="shared" si="37"/>
        <v>32075.1689499316</v>
      </c>
      <c r="AV53" s="1">
        <f>SUM(AU42:AU53)</f>
        <v>506880.529026036</v>
      </c>
    </row>
    <row r="54" s="1" customFormat="1" spans="1:46">
      <c r="A54" s="13"/>
      <c r="B54" s="13"/>
      <c r="C54" s="16">
        <v>12</v>
      </c>
      <c r="D54" s="19">
        <v>-7.12510656535484</v>
      </c>
      <c r="E54" s="20">
        <f t="shared" si="38"/>
        <v>0.66023531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-7</v>
      </c>
      <c r="E58" s="16"/>
      <c r="F58" s="16"/>
      <c r="G58" s="13">
        <v>1</v>
      </c>
      <c r="H58" s="18">
        <f t="shared" ref="H58:H69" si="40">E59</f>
        <v>-7</v>
      </c>
      <c r="I58" s="18">
        <f t="shared" ref="I58:I69" si="41">H58+273.15</f>
        <v>266.15</v>
      </c>
      <c r="J58" s="18">
        <f t="shared" ref="J58:J69" si="42">EXP(($C$16*(I58-$C$14))/($C$17*I58*$C$14))</f>
        <v>0.00682404760193068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0.0188526939491399</v>
      </c>
      <c r="Q58" s="24">
        <f t="shared" ref="Q58:Q69" si="46">P58*$B$60</f>
        <v>0.00546728124525056</v>
      </c>
      <c r="R58" s="18">
        <f t="shared" ref="R58:R69" si="47">L58*$B$60</f>
        <v>0.80117865</v>
      </c>
      <c r="S58" s="25">
        <f t="shared" ref="S58:S69" si="48">Q58/R58</f>
        <v>0.00682404760193068</v>
      </c>
      <c r="T58" s="3">
        <v>0.27</v>
      </c>
      <c r="U58" s="26">
        <f t="shared" ref="U58:U69" si="49">S58*T58</f>
        <v>0.00184249285252128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0.226757996361245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80.4409787346463</v>
      </c>
      <c r="AF58" s="1">
        <f t="shared" ref="AF58:AF69" si="54">AE58*10000*AC58*AB58</f>
        <v>1866412.19095783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-7.17578922783871</v>
      </c>
      <c r="E59" s="20">
        <f t="shared" ref="E59:E70" si="55">D58</f>
        <v>-7</v>
      </c>
      <c r="F59" s="16" t="s">
        <v>73</v>
      </c>
      <c r="G59" s="13">
        <v>2</v>
      </c>
      <c r="H59" s="18">
        <f t="shared" si="40"/>
        <v>-7.17578922783871</v>
      </c>
      <c r="I59" s="18">
        <f t="shared" si="41"/>
        <v>265.974210772161</v>
      </c>
      <c r="J59" s="18">
        <f t="shared" si="42"/>
        <v>0.00666102635795419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5.50651730605086</v>
      </c>
      <c r="P59" s="18">
        <f t="shared" si="45"/>
        <v>0.0366790569161357</v>
      </c>
      <c r="Q59" s="24">
        <f t="shared" si="46"/>
        <v>0.0106369265056793</v>
      </c>
      <c r="R59" s="18">
        <f t="shared" si="47"/>
        <v>0.80117865</v>
      </c>
      <c r="S59" s="25">
        <f t="shared" si="48"/>
        <v>0.013276597554964</v>
      </c>
      <c r="T59" s="3">
        <v>0.27</v>
      </c>
      <c r="U59" s="26">
        <f t="shared" si="49"/>
        <v>0.00358468133984028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0.227096503584331</v>
      </c>
      <c r="AC59" s="29">
        <f t="shared" si="51"/>
        <v>10.2321666666667</v>
      </c>
      <c r="AD59" s="1">
        <f t="shared" si="52"/>
        <v>0.29</v>
      </c>
      <c r="AE59" s="30">
        <f t="shared" si="53"/>
        <v>80.4409787346463</v>
      </c>
      <c r="AF59" s="1">
        <f t="shared" si="54"/>
        <v>1869198.39483171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-4.45158818039286</v>
      </c>
      <c r="E60" s="20">
        <f t="shared" si="55"/>
        <v>-7.17578922783871</v>
      </c>
      <c r="F60" s="16" t="s">
        <v>73</v>
      </c>
      <c r="G60" s="13">
        <v>3</v>
      </c>
      <c r="H60" s="18">
        <f t="shared" si="40"/>
        <v>-4.45158818039286</v>
      </c>
      <c r="I60" s="18">
        <f t="shared" si="41"/>
        <v>268.698411819607</v>
      </c>
      <c r="J60" s="18">
        <f t="shared" si="42"/>
        <v>0.00965450153733986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8.23252324913472</v>
      </c>
      <c r="P60" s="18">
        <f t="shared" si="45"/>
        <v>0.0794809083649573</v>
      </c>
      <c r="Q60" s="24">
        <f t="shared" si="46"/>
        <v>0.0230494634258376</v>
      </c>
      <c r="R60" s="18">
        <f t="shared" si="47"/>
        <v>0.80117865</v>
      </c>
      <c r="S60" s="25">
        <f t="shared" si="48"/>
        <v>0.0287694429024508</v>
      </c>
      <c r="T60" s="3">
        <v>0.27</v>
      </c>
      <c r="U60" s="26">
        <f t="shared" si="49"/>
        <v>0.00776774958366172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0.227909273744105</v>
      </c>
      <c r="AC60" s="29">
        <f t="shared" si="51"/>
        <v>10.2321666666667</v>
      </c>
      <c r="AD60" s="1">
        <f t="shared" si="52"/>
        <v>0.29</v>
      </c>
      <c r="AE60" s="30">
        <f t="shared" si="53"/>
        <v>80.4409787346463</v>
      </c>
      <c r="AF60" s="1">
        <f t="shared" si="54"/>
        <v>1875888.18817524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2.483168901</v>
      </c>
      <c r="E61" s="20">
        <f t="shared" si="55"/>
        <v>-4.45158818039286</v>
      </c>
      <c r="F61" s="16" t="s">
        <v>73</v>
      </c>
      <c r="G61" s="13">
        <v>4</v>
      </c>
      <c r="H61" s="18">
        <f t="shared" si="40"/>
        <v>2.483168901</v>
      </c>
      <c r="I61" s="18">
        <f t="shared" si="41"/>
        <v>275.633168901</v>
      </c>
      <c r="J61" s="18">
        <f t="shared" si="42"/>
        <v>0.0240256283000368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10.9157273407698</v>
      </c>
      <c r="P61" s="18">
        <f t="shared" si="45"/>
        <v>0.262257207713883</v>
      </c>
      <c r="Q61" s="24">
        <f t="shared" si="46"/>
        <v>0.0760545902370262</v>
      </c>
      <c r="R61" s="18">
        <f t="shared" si="47"/>
        <v>0.80117865</v>
      </c>
      <c r="S61" s="25">
        <f t="shared" si="48"/>
        <v>0.0949283786294433</v>
      </c>
      <c r="T61" s="3">
        <v>0.27</v>
      </c>
      <c r="U61" s="26">
        <f t="shared" si="49"/>
        <v>0.0256306622299497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0.231380037671279</v>
      </c>
      <c r="AC61" s="29">
        <f t="shared" si="51"/>
        <v>10.2321666666667</v>
      </c>
      <c r="AD61" s="1">
        <f t="shared" si="52"/>
        <v>0.29</v>
      </c>
      <c r="AE61" s="30">
        <f t="shared" si="53"/>
        <v>80.4409787346463</v>
      </c>
      <c r="AF61" s="1">
        <f t="shared" si="54"/>
        <v>1904455.54284217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8.56212506723333</v>
      </c>
      <c r="E62" s="20">
        <f t="shared" si="55"/>
        <v>2.483168901</v>
      </c>
      <c r="F62" s="16" t="s">
        <v>73</v>
      </c>
      <c r="G62" s="13">
        <v>5</v>
      </c>
      <c r="H62" s="18">
        <f t="shared" si="40"/>
        <v>8.56212506723333</v>
      </c>
      <c r="I62" s="18">
        <f t="shared" si="41"/>
        <v>281.712125067233</v>
      </c>
      <c r="J62" s="18">
        <f t="shared" si="42"/>
        <v>0.051490083174503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10.1207966264031</v>
      </c>
      <c r="O62" s="18">
        <f t="shared" si="56"/>
        <v>3.29535850665279</v>
      </c>
      <c r="P62" s="18">
        <f t="shared" si="45"/>
        <v>0.169678283597358</v>
      </c>
      <c r="Q62" s="24">
        <f t="shared" si="46"/>
        <v>0.0492067022432339</v>
      </c>
      <c r="R62" s="18">
        <f t="shared" si="47"/>
        <v>0.80117865</v>
      </c>
      <c r="S62" s="25">
        <f t="shared" si="48"/>
        <v>0.061417890058895</v>
      </c>
      <c r="T62" s="3">
        <v>0.27</v>
      </c>
      <c r="U62" s="26">
        <f t="shared" si="49"/>
        <v>0.0165828303159017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0.22962204393038</v>
      </c>
      <c r="AC62" s="29">
        <f t="shared" si="51"/>
        <v>10.2321666666667</v>
      </c>
      <c r="AD62" s="1">
        <f t="shared" si="52"/>
        <v>0.29</v>
      </c>
      <c r="AE62" s="30">
        <f t="shared" si="53"/>
        <v>80.4409787346463</v>
      </c>
      <c r="AF62" s="1">
        <f t="shared" si="54"/>
        <v>1889985.75124807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13.7094657498065</v>
      </c>
      <c r="E63" s="20">
        <f t="shared" si="55"/>
        <v>8.56212506723333</v>
      </c>
      <c r="F63" s="16" t="s">
        <v>75</v>
      </c>
      <c r="G63" s="13">
        <v>6</v>
      </c>
      <c r="H63" s="18">
        <f t="shared" si="40"/>
        <v>13.7094657498065</v>
      </c>
      <c r="I63" s="18">
        <f t="shared" si="41"/>
        <v>286.859465749806</v>
      </c>
      <c r="J63" s="18">
        <f t="shared" si="42"/>
        <v>0.0957344370982959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5.88836522305544</v>
      </c>
      <c r="P63" s="18">
        <f t="shared" si="45"/>
        <v>0.563719330058394</v>
      </c>
      <c r="Q63" s="24">
        <f t="shared" si="46"/>
        <v>0.163478605716934</v>
      </c>
      <c r="R63" s="18">
        <f t="shared" si="47"/>
        <v>0.80117865</v>
      </c>
      <c r="S63" s="25">
        <f t="shared" si="48"/>
        <v>0.204047631220495</v>
      </c>
      <c r="T63" s="3">
        <v>0.27</v>
      </c>
      <c r="U63" s="26">
        <f t="shared" si="49"/>
        <v>0.0550928604295337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0.237104542781458</v>
      </c>
      <c r="AC63" s="29">
        <f t="shared" si="51"/>
        <v>10.2321666666667</v>
      </c>
      <c r="AD63" s="1">
        <f t="shared" si="52"/>
        <v>0.29</v>
      </c>
      <c r="AE63" s="30">
        <f t="shared" si="53"/>
        <v>80.4409787346463</v>
      </c>
      <c r="AF63" s="1">
        <f t="shared" si="54"/>
        <v>1951573.11442195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16.947327551</v>
      </c>
      <c r="E64" s="20">
        <f t="shared" si="55"/>
        <v>13.7094657498065</v>
      </c>
      <c r="F64" s="16" t="s">
        <v>73</v>
      </c>
      <c r="G64" s="13">
        <v>7</v>
      </c>
      <c r="H64" s="18">
        <f t="shared" si="40"/>
        <v>16.947327551</v>
      </c>
      <c r="I64" s="18">
        <f t="shared" si="41"/>
        <v>290.097327551</v>
      </c>
      <c r="J64" s="18">
        <f t="shared" si="42"/>
        <v>0.139829346965467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8.08733089299704</v>
      </c>
      <c r="P64" s="18">
        <f t="shared" si="45"/>
        <v>1.13084619746142</v>
      </c>
      <c r="Q64" s="24">
        <f t="shared" si="46"/>
        <v>0.327945397263813</v>
      </c>
      <c r="R64" s="18">
        <f t="shared" si="47"/>
        <v>0.80117865</v>
      </c>
      <c r="S64" s="25">
        <f t="shared" si="48"/>
        <v>0.409328677522564</v>
      </c>
      <c r="T64" s="3">
        <v>0.27</v>
      </c>
      <c r="U64" s="26">
        <f t="shared" si="49"/>
        <v>0.110518742931092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0.296673791751511</v>
      </c>
      <c r="AC64" s="29">
        <f t="shared" si="51"/>
        <v>10.2321666666667</v>
      </c>
      <c r="AD64" s="1">
        <f t="shared" si="52"/>
        <v>0.29</v>
      </c>
      <c r="AE64" s="30">
        <f t="shared" si="53"/>
        <v>80.4409787346463</v>
      </c>
      <c r="AF64" s="1">
        <f t="shared" si="54"/>
        <v>2441878.96589362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19.6675487232258</v>
      </c>
      <c r="E65" s="20">
        <f t="shared" si="55"/>
        <v>16.947327551</v>
      </c>
      <c r="F65" s="16" t="s">
        <v>73</v>
      </c>
      <c r="G65" s="13">
        <v>8</v>
      </c>
      <c r="H65" s="18">
        <f t="shared" si="40"/>
        <v>19.6675487232258</v>
      </c>
      <c r="I65" s="18">
        <f t="shared" si="41"/>
        <v>292.817548723226</v>
      </c>
      <c r="J65" s="18">
        <f t="shared" si="42"/>
        <v>0.190990733757311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9.71916969553562</v>
      </c>
      <c r="P65" s="18">
        <f t="shared" si="45"/>
        <v>1.85627135166217</v>
      </c>
      <c r="Q65" s="24">
        <f t="shared" si="46"/>
        <v>0.538318691982029</v>
      </c>
      <c r="R65" s="18">
        <f t="shared" si="47"/>
        <v>0.80117865</v>
      </c>
      <c r="S65" s="25">
        <f t="shared" si="48"/>
        <v>0.671908433883041</v>
      </c>
      <c r="T65" s="3">
        <v>0.27</v>
      </c>
      <c r="U65" s="26">
        <f t="shared" si="49"/>
        <v>0.181415277148421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0.310448988349938</v>
      </c>
      <c r="AC65" s="29">
        <f t="shared" si="51"/>
        <v>10.2321666666667</v>
      </c>
      <c r="AD65" s="1">
        <f t="shared" si="52"/>
        <v>0.29</v>
      </c>
      <c r="AE65" s="30">
        <f t="shared" si="53"/>
        <v>80.4409787346463</v>
      </c>
      <c r="AF65" s="1">
        <f t="shared" si="54"/>
        <v>2555260.61186295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18.5931863545161</v>
      </c>
      <c r="E66" s="20">
        <f t="shared" si="55"/>
        <v>19.6675487232258</v>
      </c>
      <c r="F66" s="16" t="s">
        <v>73</v>
      </c>
      <c r="G66" s="13">
        <v>9</v>
      </c>
      <c r="H66" s="18">
        <f t="shared" si="40"/>
        <v>18.5931863545161</v>
      </c>
      <c r="I66" s="18">
        <f t="shared" si="41"/>
        <v>291.743186354516</v>
      </c>
      <c r="J66" s="18">
        <f t="shared" si="42"/>
        <v>0.168978605076015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10.6255833438734</v>
      </c>
      <c r="P66" s="18">
        <f t="shared" si="45"/>
        <v>1.79549625156667</v>
      </c>
      <c r="Q66" s="24">
        <f t="shared" si="46"/>
        <v>0.520693912954335</v>
      </c>
      <c r="R66" s="18">
        <f t="shared" si="47"/>
        <v>0.80117865</v>
      </c>
      <c r="S66" s="25">
        <f t="shared" si="48"/>
        <v>0.649909870856313</v>
      </c>
      <c r="T66" s="3">
        <v>0.27</v>
      </c>
      <c r="U66" s="26">
        <f t="shared" si="49"/>
        <v>0.175475665131205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0.309294921734993</v>
      </c>
      <c r="AC66" s="29">
        <f t="shared" si="51"/>
        <v>10.2321666666667</v>
      </c>
      <c r="AD66" s="1">
        <f t="shared" si="52"/>
        <v>0.29</v>
      </c>
      <c r="AE66" s="30">
        <f t="shared" si="53"/>
        <v>80.4409787346463</v>
      </c>
      <c r="AF66" s="1">
        <f t="shared" si="54"/>
        <v>2545761.65688065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12.5187749243333</v>
      </c>
      <c r="E67" s="20">
        <f t="shared" si="55"/>
        <v>18.5931863545161</v>
      </c>
      <c r="F67" s="16" t="s">
        <v>73</v>
      </c>
      <c r="G67" s="13">
        <v>10</v>
      </c>
      <c r="H67" s="18">
        <f t="shared" si="40"/>
        <v>12.5187749243333</v>
      </c>
      <c r="I67" s="18">
        <f t="shared" si="41"/>
        <v>285.668774924333</v>
      </c>
      <c r="J67" s="18">
        <f t="shared" si="42"/>
        <v>0.0831047669607897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11.5927720923068</v>
      </c>
      <c r="P67" s="18">
        <f t="shared" si="45"/>
        <v>0.963414623160701</v>
      </c>
      <c r="Q67" s="24">
        <f t="shared" si="46"/>
        <v>0.279390240716603</v>
      </c>
      <c r="R67" s="18">
        <f t="shared" si="47"/>
        <v>0.80117865</v>
      </c>
      <c r="S67" s="25">
        <f t="shared" si="48"/>
        <v>0.348724021435922</v>
      </c>
      <c r="T67" s="3">
        <v>0.27</v>
      </c>
      <c r="U67" s="26">
        <f t="shared" si="49"/>
        <v>0.094155485787699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0.24469441088855</v>
      </c>
      <c r="AC67" s="29">
        <f t="shared" si="51"/>
        <v>10.2321666666667</v>
      </c>
      <c r="AD67" s="1">
        <f t="shared" si="52"/>
        <v>0.29</v>
      </c>
      <c r="AE67" s="30">
        <f t="shared" si="53"/>
        <v>80.4409787346463</v>
      </c>
      <c r="AF67" s="1">
        <f t="shared" si="54"/>
        <v>2014044.21837487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7.07300167790323</v>
      </c>
      <c r="E68" s="20">
        <f t="shared" si="55"/>
        <v>12.5187749243333</v>
      </c>
      <c r="F68" s="16" t="s">
        <v>73</v>
      </c>
      <c r="G68" s="13">
        <v>11</v>
      </c>
      <c r="H68" s="18">
        <f t="shared" si="40"/>
        <v>7.07300167790323</v>
      </c>
      <c r="I68" s="18">
        <f t="shared" si="41"/>
        <v>280.223001677903</v>
      </c>
      <c r="J68" s="18">
        <f t="shared" si="42"/>
        <v>0.0428506019723376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10.0978895956888</v>
      </c>
      <c r="O68" s="18">
        <f t="shared" si="56"/>
        <v>3.2941528734573</v>
      </c>
      <c r="P68" s="18">
        <f t="shared" si="45"/>
        <v>0.141156433616551</v>
      </c>
      <c r="Q68" s="24">
        <f t="shared" si="46"/>
        <v>0.0409353657487998</v>
      </c>
      <c r="R68" s="18">
        <f t="shared" si="47"/>
        <v>0.80117865</v>
      </c>
      <c r="S68" s="25">
        <f t="shared" si="48"/>
        <v>0.0510939298604622</v>
      </c>
      <c r="T68" s="3">
        <v>0.27</v>
      </c>
      <c r="U68" s="26">
        <f t="shared" si="49"/>
        <v>0.0137953610623248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0.22908043865441</v>
      </c>
      <c r="AC68" s="29">
        <f t="shared" si="51"/>
        <v>10.2321666666667</v>
      </c>
      <c r="AD68" s="1">
        <f t="shared" si="52"/>
        <v>0.29</v>
      </c>
      <c r="AE68" s="30">
        <f t="shared" si="53"/>
        <v>80.4409787346463</v>
      </c>
      <c r="AF68" s="1">
        <f t="shared" si="54"/>
        <v>1885527.8767476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0.66023531</v>
      </c>
      <c r="E69" s="20">
        <f t="shared" si="55"/>
        <v>7.07300167790323</v>
      </c>
      <c r="F69" s="16" t="s">
        <v>75</v>
      </c>
      <c r="G69" s="13">
        <v>12</v>
      </c>
      <c r="H69" s="18">
        <f t="shared" si="40"/>
        <v>0.66023531</v>
      </c>
      <c r="I69" s="18">
        <f t="shared" si="41"/>
        <v>273.81023531</v>
      </c>
      <c r="J69" s="18">
        <f t="shared" si="42"/>
        <v>0.0189904906375052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5.91568143984075</v>
      </c>
      <c r="P69" s="18">
        <f t="shared" si="45"/>
        <v>0.112341692997759</v>
      </c>
      <c r="Q69" s="24">
        <f t="shared" si="46"/>
        <v>0.0325790909693501</v>
      </c>
      <c r="R69" s="18">
        <f t="shared" si="47"/>
        <v>0.80117865</v>
      </c>
      <c r="S69" s="25">
        <f t="shared" si="48"/>
        <v>0.0406639530014313</v>
      </c>
      <c r="T69" s="3">
        <v>0.27</v>
      </c>
      <c r="U69" s="26">
        <f t="shared" si="49"/>
        <v>0.0109792673103864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0.228533271638408</v>
      </c>
      <c r="AC69" s="29">
        <f t="shared" si="51"/>
        <v>10.2321666666667</v>
      </c>
      <c r="AD69" s="1">
        <f t="shared" si="52"/>
        <v>0.29</v>
      </c>
      <c r="AE69" s="30">
        <f t="shared" si="53"/>
        <v>80.4409787346463</v>
      </c>
      <c r="AF69" s="1">
        <f t="shared" si="54"/>
        <v>1881024.22437131</v>
      </c>
      <c r="AG69" s="1">
        <f>SUM(AF58:AF69)</f>
        <v>24681010.736608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-7.12510656535484</v>
      </c>
      <c r="E70" s="20">
        <f t="shared" si="55"/>
        <v>0.66023531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-7</v>
      </c>
      <c r="E74" s="16"/>
      <c r="F74" s="16"/>
      <c r="G74" s="13">
        <v>1</v>
      </c>
      <c r="H74" s="18">
        <f t="shared" ref="H74:H85" si="57">E75</f>
        <v>-7</v>
      </c>
      <c r="I74" s="18">
        <f t="shared" ref="I74:I85" si="58">H74+273.15</f>
        <v>266.15</v>
      </c>
      <c r="J74" s="18">
        <f t="shared" ref="J74:J85" si="59">EXP(($C$16*(I74-$C$14))/($C$17*I74*$C$14))</f>
        <v>0.00682404760193068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0.00355683009107831</v>
      </c>
      <c r="Q74" s="24">
        <f t="shared" ref="Q74:Q85" si="63">P74*$B$76</f>
        <v>0.00092477582368036</v>
      </c>
      <c r="R74" s="18">
        <f t="shared" ref="R74:R85" si="64">L74*$B$76</f>
        <v>0.1355172</v>
      </c>
      <c r="S74" s="25">
        <f t="shared" ref="S74:S85" si="65">Q74/R74</f>
        <v>0.00682404760193068</v>
      </c>
      <c r="T74" s="3">
        <v>0.01</v>
      </c>
      <c r="U74" s="26">
        <f t="shared" ref="U74:U85" si="66">S74*T74</f>
        <v>6.82404760193068e-5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0.00555824047601931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1.00133333333333</v>
      </c>
      <c r="AX74" s="1">
        <f t="shared" ref="AX74:AX85" si="72">AW74*10000*AV74*0.67*AU74*AT74</f>
        <v>505.34180666503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-7.17578922783871</v>
      </c>
      <c r="E75" s="20">
        <f t="shared" ref="E75:E86" si="73">D74</f>
        <v>-7</v>
      </c>
      <c r="F75" s="16" t="s">
        <v>73</v>
      </c>
      <c r="G75" s="13">
        <v>2</v>
      </c>
      <c r="H75" s="18">
        <f t="shared" si="57"/>
        <v>-7.17578922783871</v>
      </c>
      <c r="I75" s="18">
        <f t="shared" si="58"/>
        <v>265.974210772161</v>
      </c>
      <c r="J75" s="18">
        <f t="shared" si="59"/>
        <v>0.00666102635795419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1.03888316990892</v>
      </c>
      <c r="P75" s="18">
        <f t="shared" si="62"/>
        <v>0.00692002817759833</v>
      </c>
      <c r="Q75" s="24">
        <f t="shared" si="63"/>
        <v>0.00179920732617557</v>
      </c>
      <c r="R75" s="18">
        <f t="shared" si="64"/>
        <v>0.1355172</v>
      </c>
      <c r="S75" s="25">
        <f t="shared" si="65"/>
        <v>0.013276597554964</v>
      </c>
      <c r="T75" s="3">
        <v>0.01</v>
      </c>
      <c r="U75" s="26">
        <f t="shared" si="66"/>
        <v>0.00013276597554964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0.00562276597554964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1.00133333333333</v>
      </c>
      <c r="AX75" s="1">
        <f t="shared" si="72"/>
        <v>511.208309319837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-4.45158818039286</v>
      </c>
      <c r="E76" s="20">
        <f t="shared" si="73"/>
        <v>-7.17578922783871</v>
      </c>
      <c r="F76" s="16" t="s">
        <v>73</v>
      </c>
      <c r="G76" s="13">
        <v>3</v>
      </c>
      <c r="H76" s="18">
        <f t="shared" si="57"/>
        <v>-4.45158818039286</v>
      </c>
      <c r="I76" s="18">
        <f t="shared" si="58"/>
        <v>268.698411819607</v>
      </c>
      <c r="J76" s="18">
        <f t="shared" si="59"/>
        <v>0.00965450153733986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1.55318314173132</v>
      </c>
      <c r="P76" s="18">
        <f t="shared" si="62"/>
        <v>0.0149952090296154</v>
      </c>
      <c r="Q76" s="24">
        <f t="shared" si="63"/>
        <v>0.00389875434770001</v>
      </c>
      <c r="R76" s="18">
        <f t="shared" si="64"/>
        <v>0.1355172</v>
      </c>
      <c r="S76" s="25">
        <f t="shared" si="65"/>
        <v>0.0287694429024508</v>
      </c>
      <c r="T76" s="3">
        <v>0.01</v>
      </c>
      <c r="U76" s="26">
        <f t="shared" si="66"/>
        <v>0.000287694429024508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0.00577769442902451</v>
      </c>
      <c r="AU76" s="29">
        <f t="shared" si="70"/>
        <v>52.122</v>
      </c>
      <c r="AV76" s="1">
        <f t="shared" si="71"/>
        <v>0.26</v>
      </c>
      <c r="AW76" s="2">
        <f t="shared" si="75"/>
        <v>1.00133333333333</v>
      </c>
      <c r="AX76" s="1">
        <f t="shared" si="72"/>
        <v>525.294030317443</v>
      </c>
    </row>
    <row r="77" s="1" customFormat="1" spans="1:50">
      <c r="A77" s="13"/>
      <c r="B77" s="13"/>
      <c r="C77" s="16">
        <v>3</v>
      </c>
      <c r="D77" s="19">
        <v>2.483168901</v>
      </c>
      <c r="E77" s="20">
        <f t="shared" si="73"/>
        <v>-4.45158818039286</v>
      </c>
      <c r="F77" s="16" t="s">
        <v>73</v>
      </c>
      <c r="G77" s="13">
        <v>4</v>
      </c>
      <c r="H77" s="18">
        <f t="shared" si="57"/>
        <v>2.483168901</v>
      </c>
      <c r="I77" s="18">
        <f t="shared" si="58"/>
        <v>275.633168901</v>
      </c>
      <c r="J77" s="18">
        <f t="shared" si="59"/>
        <v>0.0240256283000368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2.05940793270171</v>
      </c>
      <c r="P77" s="18">
        <f t="shared" si="62"/>
        <v>0.0494785695092385</v>
      </c>
      <c r="Q77" s="24">
        <f t="shared" si="63"/>
        <v>0.012864428072402</v>
      </c>
      <c r="R77" s="18">
        <f t="shared" si="64"/>
        <v>0.1355172</v>
      </c>
      <c r="S77" s="25">
        <f t="shared" si="65"/>
        <v>0.0949283786294433</v>
      </c>
      <c r="T77" s="3">
        <v>0.01</v>
      </c>
      <c r="U77" s="26">
        <f t="shared" si="66"/>
        <v>0.000949283786294433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0.00643928378629443</v>
      </c>
      <c r="AU77" s="29">
        <f t="shared" si="70"/>
        <v>52.122</v>
      </c>
      <c r="AV77" s="1">
        <f t="shared" si="71"/>
        <v>0.26</v>
      </c>
      <c r="AW77" s="2">
        <f t="shared" si="75"/>
        <v>1.00133333333333</v>
      </c>
      <c r="AX77" s="1">
        <f t="shared" si="72"/>
        <v>585.444137624887</v>
      </c>
    </row>
    <row r="78" s="1" customFormat="1" spans="1:50">
      <c r="A78" s="13"/>
      <c r="B78" s="13"/>
      <c r="C78" s="16">
        <v>4</v>
      </c>
      <c r="D78" s="19">
        <v>8.56212506723333</v>
      </c>
      <c r="E78" s="20">
        <f t="shared" si="73"/>
        <v>2.483168901</v>
      </c>
      <c r="F78" s="16" t="s">
        <v>73</v>
      </c>
      <c r="G78" s="13">
        <v>5</v>
      </c>
      <c r="H78" s="18">
        <f t="shared" si="57"/>
        <v>8.56212506723333</v>
      </c>
      <c r="I78" s="18">
        <f t="shared" si="58"/>
        <v>281.712125067233</v>
      </c>
      <c r="J78" s="18">
        <f t="shared" si="59"/>
        <v>0.051490083174503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1.90943289503285</v>
      </c>
      <c r="O78" s="18">
        <f t="shared" si="74"/>
        <v>0.621716468159624</v>
      </c>
      <c r="P78" s="18">
        <f t="shared" si="62"/>
        <v>0.0320122326564973</v>
      </c>
      <c r="Q78" s="24">
        <f t="shared" si="63"/>
        <v>0.00832318049068929</v>
      </c>
      <c r="R78" s="18">
        <f t="shared" si="64"/>
        <v>0.1355172</v>
      </c>
      <c r="S78" s="25">
        <f t="shared" si="65"/>
        <v>0.061417890058895</v>
      </c>
      <c r="T78" s="3">
        <v>0.01</v>
      </c>
      <c r="U78" s="26">
        <f t="shared" si="66"/>
        <v>0.00061417890058895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0.00610417890058895</v>
      </c>
      <c r="AU78" s="29">
        <f t="shared" si="70"/>
        <v>52.122</v>
      </c>
      <c r="AV78" s="1">
        <f t="shared" si="71"/>
        <v>0.26</v>
      </c>
      <c r="AW78" s="2">
        <f t="shared" si="75"/>
        <v>1.00133333333333</v>
      </c>
      <c r="AX78" s="1">
        <f t="shared" si="72"/>
        <v>554.977210349015</v>
      </c>
    </row>
    <row r="79" s="1" customFormat="1" spans="1:50">
      <c r="A79" s="13"/>
      <c r="B79" s="13"/>
      <c r="C79" s="16">
        <v>5</v>
      </c>
      <c r="D79" s="19">
        <v>13.7094657498065</v>
      </c>
      <c r="E79" s="20">
        <f t="shared" si="73"/>
        <v>8.56212506723333</v>
      </c>
      <c r="F79" s="16" t="s">
        <v>75</v>
      </c>
      <c r="G79" s="13">
        <v>6</v>
      </c>
      <c r="H79" s="18">
        <f t="shared" si="57"/>
        <v>13.7094657498065</v>
      </c>
      <c r="I79" s="18">
        <f t="shared" si="58"/>
        <v>286.859465749806</v>
      </c>
      <c r="J79" s="18">
        <f t="shared" si="59"/>
        <v>0.0957344370982959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1.11092423550313</v>
      </c>
      <c r="P79" s="18">
        <f t="shared" si="62"/>
        <v>0.106353706344747</v>
      </c>
      <c r="Q79" s="24">
        <f t="shared" si="63"/>
        <v>0.0276519636496341</v>
      </c>
      <c r="R79" s="18">
        <f t="shared" si="64"/>
        <v>0.1355172</v>
      </c>
      <c r="S79" s="25">
        <f t="shared" si="65"/>
        <v>0.204047631220495</v>
      </c>
      <c r="T79" s="3">
        <v>0.01</v>
      </c>
      <c r="U79" s="26">
        <f t="shared" si="66"/>
        <v>0.00204047631220495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0.00753047631220495</v>
      </c>
      <c r="AU79" s="29">
        <f t="shared" si="70"/>
        <v>52.122</v>
      </c>
      <c r="AV79" s="1">
        <f t="shared" si="71"/>
        <v>0.26</v>
      </c>
      <c r="AW79" s="2">
        <f t="shared" si="75"/>
        <v>1.00133333333333</v>
      </c>
      <c r="AX79" s="1">
        <f t="shared" si="72"/>
        <v>684.652727976832</v>
      </c>
    </row>
    <row r="80" s="1" customFormat="1" spans="1:50">
      <c r="A80" s="13"/>
      <c r="B80" s="13"/>
      <c r="C80" s="16">
        <v>6</v>
      </c>
      <c r="D80" s="19">
        <v>16.947327551</v>
      </c>
      <c r="E80" s="20">
        <f t="shared" si="73"/>
        <v>13.7094657498065</v>
      </c>
      <c r="F80" s="16" t="s">
        <v>73</v>
      </c>
      <c r="G80" s="13">
        <v>7</v>
      </c>
      <c r="H80" s="18">
        <f t="shared" si="57"/>
        <v>16.947327551</v>
      </c>
      <c r="I80" s="18">
        <f t="shared" si="58"/>
        <v>290.097327551</v>
      </c>
      <c r="J80" s="18">
        <f t="shared" si="59"/>
        <v>0.139829346965467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1.52579052915838</v>
      </c>
      <c r="P80" s="18">
        <f t="shared" si="62"/>
        <v>0.213350293298311</v>
      </c>
      <c r="Q80" s="24">
        <f t="shared" si="63"/>
        <v>0.0554710762575608</v>
      </c>
      <c r="R80" s="18">
        <f t="shared" si="64"/>
        <v>0.1355172</v>
      </c>
      <c r="S80" s="25">
        <f t="shared" si="65"/>
        <v>0.409328677522564</v>
      </c>
      <c r="T80" s="3">
        <v>0.01</v>
      </c>
      <c r="U80" s="26">
        <f t="shared" si="66"/>
        <v>0.00409328677522564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0.0140432867752256</v>
      </c>
      <c r="AU80" s="29">
        <f t="shared" si="70"/>
        <v>52.122</v>
      </c>
      <c r="AV80" s="1">
        <f t="shared" si="71"/>
        <v>0.26</v>
      </c>
      <c r="AW80" s="2">
        <f t="shared" si="75"/>
        <v>1.00133333333333</v>
      </c>
      <c r="AX80" s="1">
        <f t="shared" si="72"/>
        <v>1276.78173355862</v>
      </c>
    </row>
    <row r="81" s="1" customFormat="1" spans="1:50">
      <c r="A81" s="13"/>
      <c r="B81" s="13"/>
      <c r="C81" s="16">
        <v>7</v>
      </c>
      <c r="D81" s="19">
        <v>19.6675487232258</v>
      </c>
      <c r="E81" s="20">
        <f t="shared" si="73"/>
        <v>16.947327551</v>
      </c>
      <c r="F81" s="16" t="s">
        <v>73</v>
      </c>
      <c r="G81" s="13">
        <v>8</v>
      </c>
      <c r="H81" s="18">
        <f t="shared" si="57"/>
        <v>19.6675487232258</v>
      </c>
      <c r="I81" s="18">
        <f t="shared" si="58"/>
        <v>292.817548723226</v>
      </c>
      <c r="J81" s="18">
        <f t="shared" si="59"/>
        <v>0.190990733757311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1.83366023586007</v>
      </c>
      <c r="P81" s="18">
        <f t="shared" si="62"/>
        <v>0.350212113908518</v>
      </c>
      <c r="Q81" s="24">
        <f t="shared" si="63"/>
        <v>0.0910551496162148</v>
      </c>
      <c r="R81" s="18">
        <f t="shared" si="64"/>
        <v>0.1355172</v>
      </c>
      <c r="S81" s="25">
        <f t="shared" si="65"/>
        <v>0.671908433883041</v>
      </c>
      <c r="T81" s="3">
        <v>0.01</v>
      </c>
      <c r="U81" s="26">
        <f t="shared" si="66"/>
        <v>0.00671908433883041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0.0166690843388304</v>
      </c>
      <c r="AU81" s="29">
        <f t="shared" si="70"/>
        <v>52.122</v>
      </c>
      <c r="AV81" s="1">
        <f t="shared" si="71"/>
        <v>0.26</v>
      </c>
      <c r="AW81" s="2">
        <f t="shared" si="75"/>
        <v>1.00133333333333</v>
      </c>
      <c r="AX81" s="1">
        <f t="shared" si="72"/>
        <v>1515.51290945028</v>
      </c>
    </row>
    <row r="82" s="1" customFormat="1" spans="1:50">
      <c r="A82" s="13"/>
      <c r="B82" s="13"/>
      <c r="C82" s="16">
        <v>8</v>
      </c>
      <c r="D82" s="19">
        <v>18.5931863545161</v>
      </c>
      <c r="E82" s="20">
        <f t="shared" si="73"/>
        <v>19.6675487232258</v>
      </c>
      <c r="F82" s="16" t="s">
        <v>73</v>
      </c>
      <c r="G82" s="13">
        <v>9</v>
      </c>
      <c r="H82" s="18">
        <f t="shared" si="57"/>
        <v>18.5931863545161</v>
      </c>
      <c r="I82" s="18">
        <f t="shared" si="58"/>
        <v>291.743186354516</v>
      </c>
      <c r="J82" s="18">
        <f t="shared" si="59"/>
        <v>0.168978605076015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2.00466812195155</v>
      </c>
      <c r="P82" s="18">
        <f t="shared" si="62"/>
        <v>0.338746022887728</v>
      </c>
      <c r="Q82" s="24">
        <f t="shared" si="63"/>
        <v>0.0880739659508092</v>
      </c>
      <c r="R82" s="18">
        <f t="shared" si="64"/>
        <v>0.1355172</v>
      </c>
      <c r="S82" s="25">
        <f t="shared" si="65"/>
        <v>0.649909870856313</v>
      </c>
      <c r="T82" s="3">
        <v>0.01</v>
      </c>
      <c r="U82" s="26">
        <f t="shared" si="66"/>
        <v>0.00649909870856313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0.0164490987085631</v>
      </c>
      <c r="AU82" s="29">
        <f t="shared" si="70"/>
        <v>52.122</v>
      </c>
      <c r="AV82" s="1">
        <f t="shared" si="71"/>
        <v>0.26</v>
      </c>
      <c r="AW82" s="2">
        <f t="shared" si="75"/>
        <v>1.00133333333333</v>
      </c>
      <c r="AX82" s="1">
        <f t="shared" si="72"/>
        <v>1495.51234698465</v>
      </c>
    </row>
    <row r="83" s="1" customFormat="1" spans="1:50">
      <c r="A83" s="13"/>
      <c r="B83" s="13"/>
      <c r="C83" s="16">
        <v>9</v>
      </c>
      <c r="D83" s="19">
        <v>12.5187749243333</v>
      </c>
      <c r="E83" s="20">
        <f t="shared" si="73"/>
        <v>18.5931863545161</v>
      </c>
      <c r="F83" s="16" t="s">
        <v>73</v>
      </c>
      <c r="G83" s="13">
        <v>10</v>
      </c>
      <c r="H83" s="18">
        <f t="shared" si="57"/>
        <v>12.5187749243333</v>
      </c>
      <c r="I83" s="18">
        <f t="shared" si="58"/>
        <v>285.668774924333</v>
      </c>
      <c r="J83" s="18">
        <f t="shared" si="59"/>
        <v>0.0831047669607897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2.18714209906382</v>
      </c>
      <c r="P83" s="18">
        <f t="shared" si="62"/>
        <v>0.181761934452831</v>
      </c>
      <c r="Q83" s="24">
        <f t="shared" si="63"/>
        <v>0.0472581029577362</v>
      </c>
      <c r="R83" s="18">
        <f t="shared" si="64"/>
        <v>0.1355172</v>
      </c>
      <c r="S83" s="25">
        <f t="shared" si="65"/>
        <v>0.348724021435922</v>
      </c>
      <c r="T83" s="3">
        <v>0.01</v>
      </c>
      <c r="U83" s="26">
        <f t="shared" si="66"/>
        <v>0.00348724021435922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0.00897724021435922</v>
      </c>
      <c r="AU83" s="29">
        <f t="shared" si="70"/>
        <v>52.122</v>
      </c>
      <c r="AV83" s="1">
        <f t="shared" si="71"/>
        <v>0.26</v>
      </c>
      <c r="AW83" s="2">
        <f t="shared" si="75"/>
        <v>1.00133333333333</v>
      </c>
      <c r="AX83" s="1">
        <f t="shared" si="72"/>
        <v>816.189009518935</v>
      </c>
    </row>
    <row r="84" s="1" customFormat="1" spans="1:50">
      <c r="A84" s="13"/>
      <c r="B84" s="13"/>
      <c r="C84" s="16">
        <v>10</v>
      </c>
      <c r="D84" s="19">
        <v>7.07300167790323</v>
      </c>
      <c r="E84" s="20">
        <f t="shared" si="73"/>
        <v>12.5187749243333</v>
      </c>
      <c r="F84" s="16" t="s">
        <v>73</v>
      </c>
      <c r="G84" s="13">
        <v>11</v>
      </c>
      <c r="H84" s="18">
        <f t="shared" si="57"/>
        <v>7.07300167790323</v>
      </c>
      <c r="I84" s="18">
        <f t="shared" si="58"/>
        <v>280.223001677903</v>
      </c>
      <c r="J84" s="18">
        <f t="shared" si="59"/>
        <v>0.0428506019723376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1.90511115638044</v>
      </c>
      <c r="O84" s="18">
        <f t="shared" si="74"/>
        <v>0.62148900823055</v>
      </c>
      <c r="P84" s="18">
        <f t="shared" si="62"/>
        <v>0.0266311781218701</v>
      </c>
      <c r="Q84" s="24">
        <f t="shared" si="63"/>
        <v>0.00692410631168623</v>
      </c>
      <c r="R84" s="18">
        <f t="shared" si="64"/>
        <v>0.1355172</v>
      </c>
      <c r="S84" s="25">
        <f t="shared" si="65"/>
        <v>0.0510939298604622</v>
      </c>
      <c r="T84" s="3">
        <v>0.01</v>
      </c>
      <c r="U84" s="26">
        <f t="shared" si="66"/>
        <v>0.000510939298604622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0.00600093929860462</v>
      </c>
      <c r="AU84" s="29">
        <f t="shared" si="70"/>
        <v>52.122</v>
      </c>
      <c r="AV84" s="1">
        <f t="shared" si="71"/>
        <v>0.26</v>
      </c>
      <c r="AW84" s="2">
        <f t="shared" si="75"/>
        <v>1.00133333333333</v>
      </c>
      <c r="AX84" s="1">
        <f t="shared" si="72"/>
        <v>545.590914953695</v>
      </c>
    </row>
    <row r="85" s="1" customFormat="1" spans="1:51">
      <c r="A85" s="13"/>
      <c r="B85" s="13"/>
      <c r="C85" s="16">
        <v>11</v>
      </c>
      <c r="D85" s="19">
        <v>0.66023531</v>
      </c>
      <c r="E85" s="20">
        <f t="shared" si="73"/>
        <v>7.07300167790323</v>
      </c>
      <c r="F85" s="16" t="s">
        <v>75</v>
      </c>
      <c r="G85" s="13">
        <v>12</v>
      </c>
      <c r="H85" s="18">
        <f t="shared" si="57"/>
        <v>0.66023531</v>
      </c>
      <c r="I85" s="18">
        <f t="shared" si="58"/>
        <v>273.81023531</v>
      </c>
      <c r="J85" s="18">
        <f t="shared" si="59"/>
        <v>0.0189904906375052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1.11607783010868</v>
      </c>
      <c r="P85" s="18">
        <f t="shared" si="62"/>
        <v>0.021194865583406</v>
      </c>
      <c r="Q85" s="24">
        <f t="shared" si="63"/>
        <v>0.00551066505168556</v>
      </c>
      <c r="R85" s="18">
        <f t="shared" si="64"/>
        <v>0.1355172</v>
      </c>
      <c r="S85" s="25">
        <f t="shared" si="65"/>
        <v>0.0406639530014312</v>
      </c>
      <c r="T85" s="3">
        <v>0.01</v>
      </c>
      <c r="U85" s="26">
        <f t="shared" si="66"/>
        <v>0.000406639530014312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0.00589663953001431</v>
      </c>
      <c r="AU85" s="29">
        <f t="shared" si="70"/>
        <v>52.122</v>
      </c>
      <c r="AV85" s="1">
        <f t="shared" si="71"/>
        <v>0.26</v>
      </c>
      <c r="AW85" s="2">
        <f t="shared" si="75"/>
        <v>1.00133333333333</v>
      </c>
      <c r="AX85" s="1">
        <f t="shared" si="72"/>
        <v>536.108231769768</v>
      </c>
      <c r="AY85" s="1">
        <f>SUM(AX74:AX85)</f>
        <v>9552.61336848899</v>
      </c>
    </row>
    <row r="86" s="1" customFormat="1" spans="1:46">
      <c r="A86" s="13"/>
      <c r="B86" s="13"/>
      <c r="C86" s="16">
        <v>12</v>
      </c>
      <c r="D86" s="19">
        <v>-7.12510656535484</v>
      </c>
      <c r="E86" s="20">
        <f t="shared" si="73"/>
        <v>0.66023531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-7</v>
      </c>
      <c r="E90" s="16"/>
      <c r="F90" s="16"/>
      <c r="G90" s="13">
        <v>1</v>
      </c>
      <c r="H90" s="18">
        <f t="shared" ref="H90:H101" si="76">E91</f>
        <v>-7</v>
      </c>
      <c r="I90" s="18">
        <f t="shared" ref="I90:I101" si="77">H90+273.15</f>
        <v>266.15</v>
      </c>
      <c r="J90" s="18">
        <f t="shared" ref="J90:J101" si="78">EXP(($C$16*(I90-$C$14))/($C$17*I90*$C$14))</f>
        <v>0.00682404760193068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0.00194280635226966</v>
      </c>
      <c r="Q90" s="24">
        <f t="shared" ref="Q90:Q101" si="82">P90*$B$76</f>
        <v>0.000505129651590113</v>
      </c>
      <c r="R90" s="18">
        <f t="shared" ref="R90:R101" si="83">L90*$B$76</f>
        <v>0.074022</v>
      </c>
      <c r="S90" s="25">
        <f t="shared" ref="S90:S101" si="84">Q90/R90</f>
        <v>0.00682404760193068</v>
      </c>
      <c r="T90" s="3">
        <v>0.01</v>
      </c>
      <c r="U90" s="26">
        <f t="shared" ref="U90:U101" si="85">S90*T90</f>
        <v>6.82404760193068e-5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0.00555824047601931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3.332</v>
      </c>
      <c r="AX90" s="1">
        <f t="shared" ref="AX90:AX101" si="91">AW90*10000*AV90*0.67*AU90*AT90</f>
        <v>918.497424897158</v>
      </c>
      <c r="AZ90" s="2">
        <f>$E$10/12</f>
        <v>1.40940271720876</v>
      </c>
      <c r="BA90" s="1">
        <f t="shared" ref="BA90:BA101" si="92">AZ90*10000*AV90*0.67*AU90*AT90</f>
        <v>388.515236014196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-7.17578922783871</v>
      </c>
      <c r="E91" s="20">
        <f t="shared" ref="E91:E102" si="93">D90</f>
        <v>-7</v>
      </c>
      <c r="F91" s="16" t="s">
        <v>73</v>
      </c>
      <c r="G91" s="13">
        <v>2</v>
      </c>
      <c r="H91" s="18">
        <f t="shared" si="76"/>
        <v>-7.17578922783871</v>
      </c>
      <c r="I91" s="18">
        <f t="shared" si="77"/>
        <v>265.974210772161</v>
      </c>
      <c r="J91" s="18">
        <f t="shared" si="78"/>
        <v>0.00666102635795419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0.56745719364773</v>
      </c>
      <c r="P91" s="18">
        <f t="shared" si="81"/>
        <v>0.00377984732389825</v>
      </c>
      <c r="Q91" s="24">
        <f t="shared" si="82"/>
        <v>0.000982760304213544</v>
      </c>
      <c r="R91" s="18">
        <f t="shared" si="83"/>
        <v>0.074022</v>
      </c>
      <c r="S91" s="25">
        <f t="shared" si="84"/>
        <v>0.013276597554964</v>
      </c>
      <c r="T91" s="3">
        <v>0.01</v>
      </c>
      <c r="U91" s="26">
        <f t="shared" si="85"/>
        <v>0.00013276597554964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0.00562276597554964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3.332</v>
      </c>
      <c r="AX91" s="1">
        <f t="shared" si="91"/>
        <v>929.160242638585</v>
      </c>
      <c r="AZ91" s="2">
        <f t="shared" ref="AZ91:AZ101" si="96">$E$10/12</f>
        <v>1.40940271720876</v>
      </c>
      <c r="BA91" s="1">
        <f t="shared" si="92"/>
        <v>393.025501409715</v>
      </c>
    </row>
    <row r="92" s="1" customFormat="1" spans="1:53">
      <c r="A92" s="13" t="s">
        <v>38</v>
      </c>
      <c r="B92" s="13">
        <f>H9</f>
        <v>0.33</v>
      </c>
      <c r="C92" s="16">
        <v>2</v>
      </c>
      <c r="D92" s="19">
        <v>-4.45158818039286</v>
      </c>
      <c r="E92" s="20">
        <f t="shared" si="93"/>
        <v>-7.17578922783871</v>
      </c>
      <c r="F92" s="16" t="s">
        <v>73</v>
      </c>
      <c r="G92" s="13">
        <v>3</v>
      </c>
      <c r="H92" s="18">
        <f t="shared" si="76"/>
        <v>-4.45158818039286</v>
      </c>
      <c r="I92" s="18">
        <f t="shared" si="77"/>
        <v>268.698411819607</v>
      </c>
      <c r="J92" s="18">
        <f t="shared" si="78"/>
        <v>0.00965450153733986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0.848377346323832</v>
      </c>
      <c r="P92" s="18">
        <f t="shared" si="81"/>
        <v>0.00819066039432775</v>
      </c>
      <c r="Q92" s="24">
        <f t="shared" si="82"/>
        <v>0.00212957170252521</v>
      </c>
      <c r="R92" s="18">
        <f t="shared" si="83"/>
        <v>0.074022</v>
      </c>
      <c r="S92" s="25">
        <f t="shared" si="84"/>
        <v>0.0287694429024508</v>
      </c>
      <c r="T92" s="3">
        <v>0.01</v>
      </c>
      <c r="U92" s="26">
        <f t="shared" si="85"/>
        <v>0.000287694429024508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0.00577769442902451</v>
      </c>
      <c r="AU92" s="29">
        <f t="shared" si="89"/>
        <v>28.47</v>
      </c>
      <c r="AV92" s="1">
        <f t="shared" si="90"/>
        <v>0.26</v>
      </c>
      <c r="AW92" s="2">
        <f t="shared" si="95"/>
        <v>3.332</v>
      </c>
      <c r="AX92" s="1">
        <f t="shared" si="91"/>
        <v>954.762119019054</v>
      </c>
      <c r="AZ92" s="2">
        <f t="shared" si="96"/>
        <v>1.40940271720876</v>
      </c>
      <c r="BA92" s="1">
        <f t="shared" si="92"/>
        <v>403.854839385788</v>
      </c>
    </row>
    <row r="93" s="1" customFormat="1" spans="1:53">
      <c r="A93" s="13"/>
      <c r="B93" s="13"/>
      <c r="C93" s="16">
        <v>3</v>
      </c>
      <c r="D93" s="19">
        <v>2.483168901</v>
      </c>
      <c r="E93" s="20">
        <f t="shared" si="93"/>
        <v>-4.45158818039286</v>
      </c>
      <c r="F93" s="16" t="s">
        <v>73</v>
      </c>
      <c r="G93" s="13">
        <v>4</v>
      </c>
      <c r="H93" s="18">
        <f t="shared" si="76"/>
        <v>2.483168901</v>
      </c>
      <c r="I93" s="18">
        <f t="shared" si="77"/>
        <v>275.633168901</v>
      </c>
      <c r="J93" s="18">
        <f t="shared" si="78"/>
        <v>0.0240256283000368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1.1248866859295</v>
      </c>
      <c r="P93" s="18">
        <f t="shared" si="81"/>
        <v>0.0270261093958025</v>
      </c>
      <c r="Q93" s="24">
        <f t="shared" si="82"/>
        <v>0.00702678844290865</v>
      </c>
      <c r="R93" s="18">
        <f t="shared" si="83"/>
        <v>0.074022</v>
      </c>
      <c r="S93" s="25">
        <f t="shared" si="84"/>
        <v>0.0949283786294433</v>
      </c>
      <c r="T93" s="3">
        <v>0.01</v>
      </c>
      <c r="U93" s="26">
        <f t="shared" si="85"/>
        <v>0.000949283786294433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0.00643928378629443</v>
      </c>
      <c r="AU93" s="29">
        <f t="shared" si="89"/>
        <v>28.47</v>
      </c>
      <c r="AV93" s="1">
        <f t="shared" si="90"/>
        <v>0.26</v>
      </c>
      <c r="AW93" s="2">
        <f t="shared" si="95"/>
        <v>3.332</v>
      </c>
      <c r="AX93" s="1">
        <f t="shared" si="91"/>
        <v>1064.08954441807</v>
      </c>
      <c r="AZ93" s="2">
        <f t="shared" si="96"/>
        <v>1.40940271720876</v>
      </c>
      <c r="BA93" s="1">
        <f t="shared" si="92"/>
        <v>450.099248276188</v>
      </c>
    </row>
    <row r="94" s="1" customFormat="1" spans="1:53">
      <c r="A94" s="13"/>
      <c r="B94" s="13"/>
      <c r="C94" s="16">
        <v>4</v>
      </c>
      <c r="D94" s="19">
        <v>8.56212506723333</v>
      </c>
      <c r="E94" s="20">
        <f t="shared" si="93"/>
        <v>2.483168901</v>
      </c>
      <c r="F94" s="16" t="s">
        <v>73</v>
      </c>
      <c r="G94" s="13">
        <v>5</v>
      </c>
      <c r="H94" s="18">
        <f t="shared" si="76"/>
        <v>8.56212506723333</v>
      </c>
      <c r="I94" s="18">
        <f t="shared" si="77"/>
        <v>281.712125067233</v>
      </c>
      <c r="J94" s="18">
        <f t="shared" si="78"/>
        <v>0.051490083174503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1.04296754770702</v>
      </c>
      <c r="O94" s="18">
        <f t="shared" si="94"/>
        <v>0.339593028826685</v>
      </c>
      <c r="P94" s="18">
        <f t="shared" si="81"/>
        <v>0.0174856732997674</v>
      </c>
      <c r="Q94" s="24">
        <f t="shared" si="82"/>
        <v>0.00454627505793953</v>
      </c>
      <c r="R94" s="18">
        <f t="shared" si="83"/>
        <v>0.074022</v>
      </c>
      <c r="S94" s="25">
        <f t="shared" si="84"/>
        <v>0.061417890058895</v>
      </c>
      <c r="T94" s="3">
        <v>0.01</v>
      </c>
      <c r="U94" s="26">
        <f t="shared" si="85"/>
        <v>0.00061417890058895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0.00610417890058895</v>
      </c>
      <c r="AU94" s="29">
        <f t="shared" si="89"/>
        <v>28.47</v>
      </c>
      <c r="AV94" s="1">
        <f t="shared" si="90"/>
        <v>0.26</v>
      </c>
      <c r="AW94" s="2">
        <f t="shared" si="95"/>
        <v>3.332</v>
      </c>
      <c r="AX94" s="1">
        <f t="shared" si="91"/>
        <v>1008.71357140667</v>
      </c>
      <c r="AZ94" s="2">
        <f t="shared" si="96"/>
        <v>1.40940271720876</v>
      </c>
      <c r="BA94" s="1">
        <f t="shared" si="92"/>
        <v>426.675764833705</v>
      </c>
    </row>
    <row r="95" s="1" customFormat="1" spans="1:53">
      <c r="A95" s="13"/>
      <c r="B95" s="13"/>
      <c r="C95" s="16">
        <v>5</v>
      </c>
      <c r="D95" s="19">
        <v>13.7094657498065</v>
      </c>
      <c r="E95" s="20">
        <f t="shared" si="93"/>
        <v>8.56212506723333</v>
      </c>
      <c r="F95" s="16" t="s">
        <v>75</v>
      </c>
      <c r="G95" s="13">
        <v>6</v>
      </c>
      <c r="H95" s="18">
        <f t="shared" si="76"/>
        <v>13.7094657498065</v>
      </c>
      <c r="I95" s="18">
        <f t="shared" si="77"/>
        <v>286.859465749806</v>
      </c>
      <c r="J95" s="18">
        <f t="shared" si="78"/>
        <v>0.0957344370982959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0.606807355526918</v>
      </c>
      <c r="P95" s="18">
        <f t="shared" si="81"/>
        <v>0.058092360608475</v>
      </c>
      <c r="Q95" s="24">
        <f t="shared" si="82"/>
        <v>0.0151040137582035</v>
      </c>
      <c r="R95" s="18">
        <f t="shared" si="83"/>
        <v>0.074022</v>
      </c>
      <c r="S95" s="25">
        <f t="shared" si="84"/>
        <v>0.204047631220495</v>
      </c>
      <c r="T95" s="3">
        <v>0.01</v>
      </c>
      <c r="U95" s="26">
        <f t="shared" si="85"/>
        <v>0.00204047631220495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0.00753047631220495</v>
      </c>
      <c r="AU95" s="29">
        <f t="shared" si="89"/>
        <v>28.47</v>
      </c>
      <c r="AV95" s="1">
        <f t="shared" si="90"/>
        <v>0.26</v>
      </c>
      <c r="AW95" s="2">
        <f t="shared" si="95"/>
        <v>3.332</v>
      </c>
      <c r="AX95" s="1">
        <f t="shared" si="91"/>
        <v>1244.40875324684</v>
      </c>
      <c r="AZ95" s="2">
        <f t="shared" si="96"/>
        <v>1.40940271720876</v>
      </c>
      <c r="BA95" s="1">
        <f t="shared" si="92"/>
        <v>526.37247243231</v>
      </c>
    </row>
    <row r="96" s="1" customFormat="1" spans="1:53">
      <c r="A96" s="13"/>
      <c r="B96" s="13"/>
      <c r="C96" s="16">
        <v>6</v>
      </c>
      <c r="D96" s="19">
        <v>16.947327551</v>
      </c>
      <c r="E96" s="20">
        <f t="shared" si="93"/>
        <v>13.7094657498065</v>
      </c>
      <c r="F96" s="16" t="s">
        <v>73</v>
      </c>
      <c r="G96" s="13">
        <v>7</v>
      </c>
      <c r="H96" s="18">
        <f t="shared" si="76"/>
        <v>16.947327551</v>
      </c>
      <c r="I96" s="18">
        <f t="shared" si="77"/>
        <v>290.097327551</v>
      </c>
      <c r="J96" s="18">
        <f t="shared" si="78"/>
        <v>0.139829346965467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0.833414994918443</v>
      </c>
      <c r="P96" s="18">
        <f t="shared" si="81"/>
        <v>0.116535874490674</v>
      </c>
      <c r="Q96" s="24">
        <f t="shared" si="82"/>
        <v>0.0302993273675752</v>
      </c>
      <c r="R96" s="18">
        <f t="shared" si="83"/>
        <v>0.074022</v>
      </c>
      <c r="S96" s="25">
        <f t="shared" si="84"/>
        <v>0.409328677522564</v>
      </c>
      <c r="T96" s="3">
        <v>0.01</v>
      </c>
      <c r="U96" s="26">
        <f t="shared" si="85"/>
        <v>0.00409328677522564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0.0140432867752256</v>
      </c>
      <c r="AU96" s="29">
        <f t="shared" si="89"/>
        <v>28.47</v>
      </c>
      <c r="AV96" s="1">
        <f t="shared" si="90"/>
        <v>0.26</v>
      </c>
      <c r="AW96" s="2">
        <f t="shared" si="95"/>
        <v>3.332</v>
      </c>
      <c r="AX96" s="1">
        <f t="shared" si="91"/>
        <v>2320.6485570007</v>
      </c>
      <c r="AZ96" s="2">
        <f t="shared" si="96"/>
        <v>1.40940271720876</v>
      </c>
      <c r="BA96" s="1">
        <f t="shared" si="92"/>
        <v>981.611159040626</v>
      </c>
    </row>
    <row r="97" s="1" customFormat="1" spans="1:53">
      <c r="A97" s="13"/>
      <c r="B97" s="13"/>
      <c r="C97" s="16">
        <v>7</v>
      </c>
      <c r="D97" s="19">
        <v>19.6675487232258</v>
      </c>
      <c r="E97" s="20">
        <f t="shared" si="93"/>
        <v>16.947327551</v>
      </c>
      <c r="F97" s="16" t="s">
        <v>73</v>
      </c>
      <c r="G97" s="13">
        <v>8</v>
      </c>
      <c r="H97" s="18">
        <f t="shared" si="76"/>
        <v>19.6675487232258</v>
      </c>
      <c r="I97" s="18">
        <f t="shared" si="77"/>
        <v>292.817548723226</v>
      </c>
      <c r="J97" s="18">
        <f t="shared" si="78"/>
        <v>0.190990733757311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1.00157912042777</v>
      </c>
      <c r="P97" s="18">
        <f t="shared" si="81"/>
        <v>0.191292331126502</v>
      </c>
      <c r="Q97" s="24">
        <f t="shared" si="82"/>
        <v>0.0497360060928905</v>
      </c>
      <c r="R97" s="18">
        <f t="shared" si="83"/>
        <v>0.074022</v>
      </c>
      <c r="S97" s="25">
        <f t="shared" si="84"/>
        <v>0.671908433883041</v>
      </c>
      <c r="T97" s="3">
        <v>0.01</v>
      </c>
      <c r="U97" s="26">
        <f t="shared" si="85"/>
        <v>0.00671908433883041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0.0166690843388304</v>
      </c>
      <c r="AU97" s="29">
        <f t="shared" si="89"/>
        <v>28.47</v>
      </c>
      <c r="AV97" s="1">
        <f t="shared" si="90"/>
        <v>0.26</v>
      </c>
      <c r="AW97" s="2">
        <f t="shared" si="95"/>
        <v>3.332</v>
      </c>
      <c r="AX97" s="1">
        <f t="shared" si="91"/>
        <v>2754.56074753612</v>
      </c>
      <c r="AZ97" s="2">
        <f t="shared" si="96"/>
        <v>1.40940271720876</v>
      </c>
      <c r="BA97" s="1">
        <f t="shared" si="92"/>
        <v>1165.15168136074</v>
      </c>
    </row>
    <row r="98" s="1" customFormat="1" spans="1:53">
      <c r="A98" s="13"/>
      <c r="B98" s="13"/>
      <c r="C98" s="16">
        <v>8</v>
      </c>
      <c r="D98" s="19">
        <v>18.5931863545161</v>
      </c>
      <c r="E98" s="20">
        <f t="shared" si="93"/>
        <v>19.6675487232258</v>
      </c>
      <c r="F98" s="16" t="s">
        <v>73</v>
      </c>
      <c r="G98" s="13">
        <v>9</v>
      </c>
      <c r="H98" s="18">
        <f t="shared" si="76"/>
        <v>18.5931863545161</v>
      </c>
      <c r="I98" s="18">
        <f t="shared" si="77"/>
        <v>291.743186354516</v>
      </c>
      <c r="J98" s="18">
        <f t="shared" si="78"/>
        <v>0.168978605076015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1.09498678930127</v>
      </c>
      <c r="P98" s="18">
        <f t="shared" si="81"/>
        <v>0.185029340232792</v>
      </c>
      <c r="Q98" s="24">
        <f t="shared" si="82"/>
        <v>0.048107628460526</v>
      </c>
      <c r="R98" s="18">
        <f t="shared" si="83"/>
        <v>0.074022</v>
      </c>
      <c r="S98" s="25">
        <f t="shared" si="84"/>
        <v>0.649909870856313</v>
      </c>
      <c r="T98" s="3">
        <v>0.01</v>
      </c>
      <c r="U98" s="26">
        <f t="shared" si="85"/>
        <v>0.00649909870856313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0.0164490987085631</v>
      </c>
      <c r="AU98" s="29">
        <f t="shared" si="89"/>
        <v>28.47</v>
      </c>
      <c r="AV98" s="1">
        <f t="shared" si="90"/>
        <v>0.26</v>
      </c>
      <c r="AW98" s="2">
        <f t="shared" si="95"/>
        <v>3.332</v>
      </c>
      <c r="AX98" s="1">
        <f t="shared" si="91"/>
        <v>2718.20819392017</v>
      </c>
      <c r="AZ98" s="2">
        <f t="shared" si="96"/>
        <v>1.40940271720876</v>
      </c>
      <c r="BA98" s="1">
        <f t="shared" si="92"/>
        <v>1149.77491430078</v>
      </c>
    </row>
    <row r="99" s="1" customFormat="1" spans="1:53">
      <c r="A99" s="13"/>
      <c r="B99" s="13"/>
      <c r="C99" s="16">
        <v>9</v>
      </c>
      <c r="D99" s="19">
        <v>12.5187749243333</v>
      </c>
      <c r="E99" s="20">
        <f t="shared" si="93"/>
        <v>18.5931863545161</v>
      </c>
      <c r="F99" s="16" t="s">
        <v>73</v>
      </c>
      <c r="G99" s="13">
        <v>10</v>
      </c>
      <c r="H99" s="18">
        <f t="shared" si="76"/>
        <v>12.5187749243333</v>
      </c>
      <c r="I99" s="18">
        <f t="shared" si="77"/>
        <v>285.668774924333</v>
      </c>
      <c r="J99" s="18">
        <f t="shared" si="78"/>
        <v>0.0831047669607897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1.19465744906847</v>
      </c>
      <c r="P99" s="18">
        <f t="shared" si="81"/>
        <v>0.0992817289028071</v>
      </c>
      <c r="Q99" s="24">
        <f t="shared" si="82"/>
        <v>0.0258132495147298</v>
      </c>
      <c r="R99" s="18">
        <f t="shared" si="83"/>
        <v>0.074022</v>
      </c>
      <c r="S99" s="25">
        <f t="shared" si="84"/>
        <v>0.348724021435922</v>
      </c>
      <c r="T99" s="3">
        <v>0.01</v>
      </c>
      <c r="U99" s="26">
        <f t="shared" si="85"/>
        <v>0.00348724021435922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0.00897724021435922</v>
      </c>
      <c r="AU99" s="29">
        <f t="shared" si="89"/>
        <v>28.47</v>
      </c>
      <c r="AV99" s="1">
        <f t="shared" si="90"/>
        <v>0.26</v>
      </c>
      <c r="AW99" s="2">
        <f t="shared" si="95"/>
        <v>3.332</v>
      </c>
      <c r="AX99" s="1">
        <f t="shared" si="91"/>
        <v>1483.48601596983</v>
      </c>
      <c r="AZ99" s="2">
        <f t="shared" si="96"/>
        <v>1.40940271720876</v>
      </c>
      <c r="BA99" s="1">
        <f t="shared" si="92"/>
        <v>627.499766461309</v>
      </c>
    </row>
    <row r="100" s="1" customFormat="1" spans="1:53">
      <c r="A100" s="13"/>
      <c r="B100" s="13"/>
      <c r="C100" s="16">
        <v>10</v>
      </c>
      <c r="D100" s="19">
        <v>7.07300167790323</v>
      </c>
      <c r="E100" s="20">
        <f t="shared" si="93"/>
        <v>12.5187749243333</v>
      </c>
      <c r="F100" s="16" t="s">
        <v>73</v>
      </c>
      <c r="G100" s="13">
        <v>11</v>
      </c>
      <c r="H100" s="18">
        <f t="shared" si="76"/>
        <v>7.07300167790323</v>
      </c>
      <c r="I100" s="18">
        <f t="shared" si="77"/>
        <v>280.223001677903</v>
      </c>
      <c r="J100" s="18">
        <f t="shared" si="78"/>
        <v>0.0428506019723376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1.04060693415738</v>
      </c>
      <c r="O100" s="18">
        <f t="shared" si="94"/>
        <v>0.339468786008283</v>
      </c>
      <c r="P100" s="18">
        <f t="shared" si="81"/>
        <v>0.0145464418312736</v>
      </c>
      <c r="Q100" s="24">
        <f t="shared" si="82"/>
        <v>0.00378207487613114</v>
      </c>
      <c r="R100" s="18">
        <f t="shared" si="83"/>
        <v>0.074022</v>
      </c>
      <c r="S100" s="25">
        <f t="shared" si="84"/>
        <v>0.0510939298604622</v>
      </c>
      <c r="T100" s="3">
        <v>0.01</v>
      </c>
      <c r="U100" s="26">
        <f t="shared" si="85"/>
        <v>0.000510939298604622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0.00600093929860462</v>
      </c>
      <c r="AU100" s="29">
        <f t="shared" si="89"/>
        <v>28.47</v>
      </c>
      <c r="AV100" s="1">
        <f t="shared" si="90"/>
        <v>0.26</v>
      </c>
      <c r="AW100" s="2">
        <f t="shared" si="95"/>
        <v>3.332</v>
      </c>
      <c r="AX100" s="1">
        <f t="shared" si="91"/>
        <v>991.653260867902</v>
      </c>
      <c r="AZ100" s="2">
        <f t="shared" si="96"/>
        <v>1.40940271720876</v>
      </c>
      <c r="BA100" s="1">
        <f t="shared" si="92"/>
        <v>419.459423888399</v>
      </c>
    </row>
    <row r="101" s="1" customFormat="1" spans="1:54">
      <c r="A101" s="13"/>
      <c r="B101" s="13"/>
      <c r="C101" s="16">
        <v>11</v>
      </c>
      <c r="D101" s="19">
        <v>0.66023531</v>
      </c>
      <c r="E101" s="20">
        <f t="shared" si="93"/>
        <v>7.07300167790323</v>
      </c>
      <c r="F101" s="16" t="s">
        <v>75</v>
      </c>
      <c r="G101" s="13">
        <v>12</v>
      </c>
      <c r="H101" s="18">
        <f t="shared" si="76"/>
        <v>0.66023531</v>
      </c>
      <c r="I101" s="18">
        <f t="shared" si="77"/>
        <v>273.81023531</v>
      </c>
      <c r="J101" s="18">
        <f t="shared" si="78"/>
        <v>0.0189904906375052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0.60962234417701</v>
      </c>
      <c r="P101" s="18">
        <f t="shared" si="81"/>
        <v>0.0115770274195075</v>
      </c>
      <c r="Q101" s="24">
        <f t="shared" si="82"/>
        <v>0.00301002712907194</v>
      </c>
      <c r="R101" s="18">
        <f t="shared" si="83"/>
        <v>0.074022</v>
      </c>
      <c r="S101" s="25">
        <f t="shared" si="84"/>
        <v>0.0406639530014313</v>
      </c>
      <c r="T101" s="3">
        <v>0.01</v>
      </c>
      <c r="U101" s="26">
        <f t="shared" si="85"/>
        <v>0.000406639530014313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0.00589663953001431</v>
      </c>
      <c r="AU101" s="29">
        <f t="shared" si="89"/>
        <v>28.47</v>
      </c>
      <c r="AV101" s="1">
        <f t="shared" si="90"/>
        <v>0.26</v>
      </c>
      <c r="AW101" s="2">
        <f t="shared" si="95"/>
        <v>3.332</v>
      </c>
      <c r="AX101" s="1">
        <f t="shared" si="91"/>
        <v>974.417758143454</v>
      </c>
      <c r="AY101" s="1">
        <f>SUM(AX90:AX101)</f>
        <v>17362.6061890645</v>
      </c>
      <c r="AZ101" s="2">
        <f t="shared" si="96"/>
        <v>1.40940271720876</v>
      </c>
      <c r="BA101" s="1">
        <f t="shared" si="92"/>
        <v>412.168978398515</v>
      </c>
      <c r="BB101" s="1">
        <f>SUM(BA90:BA101)</f>
        <v>7344.20898580227</v>
      </c>
    </row>
    <row r="102" s="1" customFormat="1" spans="1:46">
      <c r="A102" s="13"/>
      <c r="B102" s="13"/>
      <c r="C102" s="16">
        <v>12</v>
      </c>
      <c r="D102" s="19">
        <v>-7.12510656535484</v>
      </c>
      <c r="E102" s="20">
        <f t="shared" si="93"/>
        <v>0.66023531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3" t="s">
        <v>45</v>
      </c>
      <c r="T103" s="23"/>
      <c r="U103" s="23"/>
      <c r="V103" s="23" t="s">
        <v>46</v>
      </c>
      <c r="W103" s="23"/>
      <c r="X103" s="23"/>
      <c r="Y103" s="23" t="s">
        <v>47</v>
      </c>
      <c r="Z103" s="23"/>
      <c r="AA103" s="23"/>
      <c r="AB103" s="23" t="s">
        <v>48</v>
      </c>
      <c r="AC103" s="23"/>
      <c r="AD103" s="23"/>
      <c r="AE103" s="23" t="s">
        <v>49</v>
      </c>
      <c r="AF103" s="23"/>
      <c r="AG103" s="23"/>
      <c r="AH103" s="23" t="s">
        <v>50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52</v>
      </c>
      <c r="AR103" s="23"/>
      <c r="AS103" s="23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12</v>
      </c>
      <c r="T104" s="3" t="s">
        <v>13</v>
      </c>
      <c r="U104" s="3"/>
      <c r="V104" s="4" t="s">
        <v>12</v>
      </c>
      <c r="W104" s="3" t="s">
        <v>13</v>
      </c>
      <c r="X104" s="3"/>
      <c r="Y104" s="4" t="s">
        <v>12</v>
      </c>
      <c r="Z104" s="3" t="s">
        <v>13</v>
      </c>
      <c r="AA104" s="3"/>
      <c r="AB104" s="4" t="s">
        <v>12</v>
      </c>
      <c r="AC104" s="3" t="s">
        <v>13</v>
      </c>
      <c r="AD104" s="3"/>
      <c r="AE104" s="4" t="s">
        <v>12</v>
      </c>
      <c r="AF104" s="3" t="s">
        <v>13</v>
      </c>
      <c r="AG104" s="3"/>
      <c r="AH104" s="4" t="s">
        <v>12</v>
      </c>
      <c r="AI104" s="3" t="s">
        <v>13</v>
      </c>
      <c r="AJ104" s="3"/>
      <c r="AK104" s="4" t="s">
        <v>12</v>
      </c>
      <c r="AL104" s="3" t="s">
        <v>13</v>
      </c>
      <c r="AM104" s="3"/>
      <c r="AN104" s="4" t="s">
        <v>12</v>
      </c>
      <c r="AO104" s="3" t="s">
        <v>13</v>
      </c>
      <c r="AP104" s="3"/>
      <c r="AQ104" s="34" t="s">
        <v>12</v>
      </c>
      <c r="AR104" s="34" t="s">
        <v>13</v>
      </c>
      <c r="AS104" s="34"/>
      <c r="AT104" s="2" t="s">
        <v>67</v>
      </c>
      <c r="AU104" s="1" t="s">
        <v>68</v>
      </c>
      <c r="AV104" s="1" t="s">
        <v>38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-7</v>
      </c>
      <c r="E105" s="16"/>
      <c r="F105" s="16"/>
      <c r="G105" s="13">
        <v>1</v>
      </c>
      <c r="H105" s="18">
        <f t="shared" ref="H105:H116" si="97">E106</f>
        <v>-7</v>
      </c>
      <c r="I105" s="18">
        <f t="shared" ref="I105:I116" si="98">H105+273.15</f>
        <v>266.15</v>
      </c>
      <c r="J105" s="18">
        <f t="shared" ref="J105:J116" si="99">EXP(($C$16*(I105-$C$14))/($C$17*I105*$C$14))</f>
        <v>0.00682404760193068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0.00517977911547965</v>
      </c>
      <c r="Q105" s="24">
        <f t="shared" ref="Q105:Q116" si="103">P105*$B$107</f>
        <v>0.00108775361425073</v>
      </c>
      <c r="R105" s="18">
        <f t="shared" ref="R105:R116" si="104">L105*$B$107</f>
        <v>0.1594000625</v>
      </c>
      <c r="S105" s="25">
        <f t="shared" ref="S105:S116" si="105">Q105/R105</f>
        <v>0.00682404760193068</v>
      </c>
      <c r="T105" s="3">
        <v>0.01</v>
      </c>
      <c r="U105" s="26">
        <f t="shared" ref="U105:U116" si="106">S105*T105</f>
        <v>6.82404760193068e-5</v>
      </c>
      <c r="V105" s="25"/>
      <c r="W105" s="3"/>
      <c r="X105" s="3"/>
      <c r="Y105" s="28"/>
      <c r="Z105" s="3"/>
      <c r="AA105" s="27"/>
      <c r="AB105" s="3"/>
      <c r="AC105" s="3"/>
      <c r="AD105" s="3"/>
      <c r="AE105" s="25">
        <v>0.001</v>
      </c>
      <c r="AF105" s="3">
        <v>0.49</v>
      </c>
      <c r="AG105" s="26">
        <f t="shared" ref="AG105:AG116" si="107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0.00555824047601931</v>
      </c>
      <c r="AU105" s="29">
        <f t="shared" ref="AU105:AU116" si="110">$B$105/12</f>
        <v>75.9047916666667</v>
      </c>
      <c r="AV105" s="1">
        <f t="shared" ref="AV105:AV116" si="111">$B$107</f>
        <v>0.21</v>
      </c>
      <c r="AW105" s="2">
        <f t="shared" ref="AW105:AW116" si="112">$E$11/12</f>
        <v>0.2108</v>
      </c>
      <c r="AX105" s="1">
        <f t="shared" ref="AX105:AX116" si="113">AW105*10000*AV105*0.67*AU105*AT105</f>
        <v>125.132819172226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9">
        <v>-7.17578922783871</v>
      </c>
      <c r="E106" s="20">
        <f t="shared" ref="E106:E117" si="114">D105</f>
        <v>-7</v>
      </c>
      <c r="F106" s="16" t="s">
        <v>73</v>
      </c>
      <c r="G106" s="13">
        <v>2</v>
      </c>
      <c r="H106" s="18">
        <f t="shared" si="97"/>
        <v>-7.17578922783871</v>
      </c>
      <c r="I106" s="18">
        <f t="shared" si="98"/>
        <v>265.974210772161</v>
      </c>
      <c r="J106" s="18">
        <f t="shared" si="99"/>
        <v>0.00666102635795419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1.51291605421785</v>
      </c>
      <c r="P106" s="18">
        <f t="shared" si="102"/>
        <v>0.0100775737145172</v>
      </c>
      <c r="Q106" s="24">
        <f t="shared" si="103"/>
        <v>0.00211629048004861</v>
      </c>
      <c r="R106" s="18">
        <f t="shared" si="104"/>
        <v>0.1594000625</v>
      </c>
      <c r="S106" s="25">
        <f t="shared" si="105"/>
        <v>0.013276597554964</v>
      </c>
      <c r="T106" s="3">
        <v>0.01</v>
      </c>
      <c r="U106" s="26">
        <f t="shared" si="106"/>
        <v>0.00013276597554964</v>
      </c>
      <c r="V106" s="25"/>
      <c r="W106" s="3"/>
      <c r="X106" s="3"/>
      <c r="Y106" s="28"/>
      <c r="Z106" s="3"/>
      <c r="AA106" s="27"/>
      <c r="AB106" s="3"/>
      <c r="AC106" s="3"/>
      <c r="AD106" s="3"/>
      <c r="AE106" s="25">
        <v>0.001</v>
      </c>
      <c r="AF106" s="3">
        <v>0.49</v>
      </c>
      <c r="AG106" s="26">
        <f t="shared" si="107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0.00562276597554964</v>
      </c>
      <c r="AU106" s="29">
        <f t="shared" si="110"/>
        <v>75.9047916666667</v>
      </c>
      <c r="AV106" s="1">
        <f t="shared" si="111"/>
        <v>0.21</v>
      </c>
      <c r="AW106" s="2">
        <f t="shared" si="112"/>
        <v>0.2108</v>
      </c>
      <c r="AX106" s="1">
        <f t="shared" si="113"/>
        <v>126.585483500004</v>
      </c>
      <c r="AZ106" s="2"/>
    </row>
    <row r="107" s="1" customFormat="1" spans="1:52">
      <c r="A107" s="13" t="s">
        <v>38</v>
      </c>
      <c r="B107" s="13">
        <f>H11</f>
        <v>0.21</v>
      </c>
      <c r="C107" s="16">
        <v>2</v>
      </c>
      <c r="D107" s="19">
        <v>-4.45158818039286</v>
      </c>
      <c r="E107" s="20">
        <f t="shared" si="114"/>
        <v>-7.17578922783871</v>
      </c>
      <c r="F107" s="16" t="s">
        <v>73</v>
      </c>
      <c r="G107" s="13">
        <v>3</v>
      </c>
      <c r="H107" s="18">
        <f t="shared" si="97"/>
        <v>-4.45158818039286</v>
      </c>
      <c r="I107" s="18">
        <f t="shared" si="98"/>
        <v>268.698411819607</v>
      </c>
      <c r="J107" s="18">
        <f t="shared" si="99"/>
        <v>0.00965450153733986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2.26188639717</v>
      </c>
      <c r="P107" s="18">
        <f t="shared" si="102"/>
        <v>0.0218373856987659</v>
      </c>
      <c r="Q107" s="24">
        <f t="shared" si="103"/>
        <v>0.00458585099674084</v>
      </c>
      <c r="R107" s="18">
        <f t="shared" si="104"/>
        <v>0.1594000625</v>
      </c>
      <c r="S107" s="25">
        <f t="shared" si="105"/>
        <v>0.0287694429024508</v>
      </c>
      <c r="T107" s="3">
        <v>0.01</v>
      </c>
      <c r="U107" s="26">
        <f t="shared" si="106"/>
        <v>0.000287694429024508</v>
      </c>
      <c r="V107" s="25"/>
      <c r="W107" s="3"/>
      <c r="X107" s="3"/>
      <c r="Y107" s="28"/>
      <c r="Z107" s="3"/>
      <c r="AA107" s="27"/>
      <c r="AB107" s="3"/>
      <c r="AC107" s="3"/>
      <c r="AD107" s="3"/>
      <c r="AE107" s="25">
        <v>0.001</v>
      </c>
      <c r="AF107" s="3">
        <v>0.49</v>
      </c>
      <c r="AG107" s="26">
        <f t="shared" si="107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0.00577769442902451</v>
      </c>
      <c r="AU107" s="29">
        <f t="shared" si="110"/>
        <v>75.9047916666667</v>
      </c>
      <c r="AV107" s="1">
        <f t="shared" si="111"/>
        <v>0.21</v>
      </c>
      <c r="AW107" s="2">
        <f t="shared" si="112"/>
        <v>0.2108</v>
      </c>
      <c r="AX107" s="1">
        <f t="shared" si="113"/>
        <v>130.073391991359</v>
      </c>
      <c r="AZ107" s="2"/>
    </row>
    <row r="108" s="1" customFormat="1" spans="1:52">
      <c r="A108" s="13"/>
      <c r="B108" s="13"/>
      <c r="C108" s="16">
        <v>3</v>
      </c>
      <c r="D108" s="19">
        <v>2.483168901</v>
      </c>
      <c r="E108" s="20">
        <f t="shared" si="114"/>
        <v>-4.45158818039286</v>
      </c>
      <c r="F108" s="16" t="s">
        <v>73</v>
      </c>
      <c r="G108" s="13">
        <v>4</v>
      </c>
      <c r="H108" s="18">
        <f t="shared" si="97"/>
        <v>2.483168901</v>
      </c>
      <c r="I108" s="18">
        <f t="shared" si="98"/>
        <v>275.633168901</v>
      </c>
      <c r="J108" s="18">
        <f t="shared" si="99"/>
        <v>0.0240256283000368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2.9990969281379</v>
      </c>
      <c r="P108" s="18">
        <f t="shared" si="102"/>
        <v>0.0720551880312235</v>
      </c>
      <c r="Q108" s="24">
        <f t="shared" si="103"/>
        <v>0.0151315894865569</v>
      </c>
      <c r="R108" s="18">
        <f t="shared" si="104"/>
        <v>0.1594000625</v>
      </c>
      <c r="S108" s="25">
        <f t="shared" si="105"/>
        <v>0.0949283786294433</v>
      </c>
      <c r="T108" s="3">
        <v>0.01</v>
      </c>
      <c r="U108" s="26">
        <f t="shared" si="106"/>
        <v>0.000949283786294433</v>
      </c>
      <c r="V108" s="25"/>
      <c r="W108" s="3"/>
      <c r="X108" s="3"/>
      <c r="Y108" s="28"/>
      <c r="Z108" s="3"/>
      <c r="AA108" s="27"/>
      <c r="AB108" s="3"/>
      <c r="AC108" s="3"/>
      <c r="AD108" s="3"/>
      <c r="AE108" s="25">
        <v>0.001</v>
      </c>
      <c r="AF108" s="3">
        <v>0.49</v>
      </c>
      <c r="AG108" s="26">
        <f t="shared" si="107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0.00643928378629443</v>
      </c>
      <c r="AU108" s="29">
        <f t="shared" si="110"/>
        <v>75.9047916666667</v>
      </c>
      <c r="AV108" s="1">
        <f t="shared" si="111"/>
        <v>0.21</v>
      </c>
      <c r="AW108" s="2">
        <f t="shared" si="112"/>
        <v>0.2108</v>
      </c>
      <c r="AX108" s="1">
        <f t="shared" si="113"/>
        <v>144.967771204836</v>
      </c>
      <c r="AZ108" s="2"/>
    </row>
    <row r="109" s="1" customFormat="1" spans="1:52">
      <c r="A109" s="13"/>
      <c r="B109" s="13"/>
      <c r="C109" s="16">
        <v>4</v>
      </c>
      <c r="D109" s="19">
        <v>8.56212506723333</v>
      </c>
      <c r="E109" s="20">
        <f t="shared" si="114"/>
        <v>2.483168901</v>
      </c>
      <c r="F109" s="16" t="s">
        <v>73</v>
      </c>
      <c r="G109" s="13">
        <v>5</v>
      </c>
      <c r="H109" s="18">
        <f t="shared" si="97"/>
        <v>8.56212506723333</v>
      </c>
      <c r="I109" s="18">
        <f t="shared" si="98"/>
        <v>281.712125067233</v>
      </c>
      <c r="J109" s="18">
        <f t="shared" si="99"/>
        <v>0.051490083174503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2.78068965310135</v>
      </c>
      <c r="O109" s="18">
        <f t="shared" si="115"/>
        <v>0.905400003672001</v>
      </c>
      <c r="P109" s="18">
        <f t="shared" si="102"/>
        <v>0.0466191214952667</v>
      </c>
      <c r="Q109" s="24">
        <f t="shared" si="103"/>
        <v>0.009790015514006</v>
      </c>
      <c r="R109" s="18">
        <f t="shared" si="104"/>
        <v>0.1594000625</v>
      </c>
      <c r="S109" s="25">
        <f t="shared" si="105"/>
        <v>0.061417890058895</v>
      </c>
      <c r="T109" s="3">
        <v>0.01</v>
      </c>
      <c r="U109" s="26">
        <f t="shared" si="106"/>
        <v>0.00061417890058895</v>
      </c>
      <c r="V109" s="25"/>
      <c r="W109" s="3"/>
      <c r="X109" s="3"/>
      <c r="Y109" s="28"/>
      <c r="Z109" s="3"/>
      <c r="AA109" s="27"/>
      <c r="AB109" s="3"/>
      <c r="AC109" s="3"/>
      <c r="AD109" s="3"/>
      <c r="AE109" s="25">
        <v>0.001</v>
      </c>
      <c r="AF109" s="3">
        <v>0.49</v>
      </c>
      <c r="AG109" s="26">
        <f t="shared" si="107"/>
        <v>0.00049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</v>
      </c>
      <c r="AR109" s="3">
        <v>0.5</v>
      </c>
      <c r="AS109" s="3">
        <f t="shared" si="108"/>
        <v>0.005</v>
      </c>
      <c r="AT109" s="2">
        <f t="shared" si="109"/>
        <v>0.00610417890058895</v>
      </c>
      <c r="AU109" s="29">
        <f t="shared" si="110"/>
        <v>75.9047916666667</v>
      </c>
      <c r="AV109" s="1">
        <f t="shared" si="111"/>
        <v>0.21</v>
      </c>
      <c r="AW109" s="2">
        <f t="shared" si="112"/>
        <v>0.2108</v>
      </c>
      <c r="AX109" s="1">
        <f t="shared" si="113"/>
        <v>137.423545788964</v>
      </c>
      <c r="AZ109" s="2"/>
    </row>
    <row r="110" s="1" customFormat="1" spans="1:52">
      <c r="A110" s="13"/>
      <c r="B110" s="13"/>
      <c r="C110" s="16">
        <v>5</v>
      </c>
      <c r="D110" s="19">
        <v>13.7094657498065</v>
      </c>
      <c r="E110" s="20">
        <f t="shared" si="114"/>
        <v>8.56212506723333</v>
      </c>
      <c r="F110" s="16" t="s">
        <v>75</v>
      </c>
      <c r="G110" s="13">
        <v>6</v>
      </c>
      <c r="H110" s="18">
        <f t="shared" si="97"/>
        <v>13.7094657498065</v>
      </c>
      <c r="I110" s="18">
        <f t="shared" si="98"/>
        <v>286.859465749806</v>
      </c>
      <c r="J110" s="18">
        <f t="shared" si="99"/>
        <v>0.0957344370982959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1.6178287988434</v>
      </c>
      <c r="P110" s="18">
        <f t="shared" si="102"/>
        <v>0.154881929378685</v>
      </c>
      <c r="Q110" s="24">
        <f t="shared" si="103"/>
        <v>0.0325252051695239</v>
      </c>
      <c r="R110" s="18">
        <f t="shared" si="104"/>
        <v>0.1594000625</v>
      </c>
      <c r="S110" s="25">
        <f t="shared" si="105"/>
        <v>0.204047631220495</v>
      </c>
      <c r="T110" s="3">
        <v>0.01</v>
      </c>
      <c r="U110" s="26">
        <f t="shared" si="106"/>
        <v>0.00204047631220495</v>
      </c>
      <c r="V110" s="25"/>
      <c r="W110" s="3"/>
      <c r="X110" s="3"/>
      <c r="Y110" s="28"/>
      <c r="Z110" s="3"/>
      <c r="AA110" s="27"/>
      <c r="AB110" s="3"/>
      <c r="AC110" s="3"/>
      <c r="AD110" s="3"/>
      <c r="AE110" s="25">
        <v>0.001</v>
      </c>
      <c r="AF110" s="3">
        <v>0.49</v>
      </c>
      <c r="AG110" s="26">
        <f t="shared" si="107"/>
        <v>0.00049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</v>
      </c>
      <c r="AR110" s="3">
        <v>0.5</v>
      </c>
      <c r="AS110" s="3">
        <f t="shared" si="108"/>
        <v>0.005</v>
      </c>
      <c r="AT110" s="2">
        <f t="shared" si="109"/>
        <v>0.00753047631220495</v>
      </c>
      <c r="AU110" s="29">
        <f t="shared" si="110"/>
        <v>75.9047916666667</v>
      </c>
      <c r="AV110" s="1">
        <f t="shared" si="111"/>
        <v>0.21</v>
      </c>
      <c r="AW110" s="2">
        <f t="shared" si="112"/>
        <v>0.2108</v>
      </c>
      <c r="AX110" s="1">
        <f t="shared" si="113"/>
        <v>169.533818250831</v>
      </c>
      <c r="AZ110" s="2"/>
    </row>
    <row r="111" s="1" customFormat="1" spans="1:52">
      <c r="A111" s="13"/>
      <c r="B111" s="13"/>
      <c r="C111" s="16">
        <v>6</v>
      </c>
      <c r="D111" s="19">
        <v>16.947327551</v>
      </c>
      <c r="E111" s="20">
        <f t="shared" si="114"/>
        <v>13.7094657498065</v>
      </c>
      <c r="F111" s="16" t="s">
        <v>73</v>
      </c>
      <c r="G111" s="13">
        <v>7</v>
      </c>
      <c r="H111" s="18">
        <f t="shared" si="97"/>
        <v>16.947327551</v>
      </c>
      <c r="I111" s="18">
        <f t="shared" si="98"/>
        <v>290.097327551</v>
      </c>
      <c r="J111" s="18">
        <f t="shared" si="99"/>
        <v>0.139829346965467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2.22199478613138</v>
      </c>
      <c r="P111" s="18">
        <f t="shared" si="102"/>
        <v>0.310700079905424</v>
      </c>
      <c r="Q111" s="24">
        <f t="shared" si="103"/>
        <v>0.065247016780139</v>
      </c>
      <c r="R111" s="18">
        <f t="shared" si="104"/>
        <v>0.1594000625</v>
      </c>
      <c r="S111" s="25">
        <f t="shared" si="105"/>
        <v>0.409328677522564</v>
      </c>
      <c r="T111" s="3">
        <v>0.01</v>
      </c>
      <c r="U111" s="26">
        <f t="shared" si="106"/>
        <v>0.00409328677522564</v>
      </c>
      <c r="V111" s="25"/>
      <c r="W111" s="3"/>
      <c r="X111" s="3"/>
      <c r="Y111" s="28"/>
      <c r="Z111" s="3"/>
      <c r="AA111" s="27"/>
      <c r="AB111" s="3"/>
      <c r="AC111" s="3"/>
      <c r="AD111" s="3"/>
      <c r="AE111" s="25">
        <v>0.005</v>
      </c>
      <c r="AF111" s="3">
        <v>0.49</v>
      </c>
      <c r="AG111" s="26">
        <f t="shared" si="107"/>
        <v>0.00245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0.015</v>
      </c>
      <c r="AR111" s="3">
        <v>0.5</v>
      </c>
      <c r="AS111" s="3">
        <f t="shared" si="108"/>
        <v>0.0075</v>
      </c>
      <c r="AT111" s="2">
        <f t="shared" si="109"/>
        <v>0.0140432867752256</v>
      </c>
      <c r="AU111" s="29">
        <f t="shared" si="110"/>
        <v>75.9047916666667</v>
      </c>
      <c r="AV111" s="1">
        <f t="shared" si="111"/>
        <v>0.21</v>
      </c>
      <c r="AW111" s="2">
        <f t="shared" si="112"/>
        <v>0.2108</v>
      </c>
      <c r="AX111" s="1">
        <f t="shared" si="113"/>
        <v>316.156897530735</v>
      </c>
      <c r="AZ111" s="2"/>
    </row>
    <row r="112" s="1" customFormat="1" spans="1:52">
      <c r="A112" s="13"/>
      <c r="B112" s="13"/>
      <c r="C112" s="16">
        <v>7</v>
      </c>
      <c r="D112" s="19">
        <v>19.6675487232258</v>
      </c>
      <c r="E112" s="20">
        <f t="shared" si="114"/>
        <v>16.947327551</v>
      </c>
      <c r="F112" s="16" t="s">
        <v>73</v>
      </c>
      <c r="G112" s="13">
        <v>8</v>
      </c>
      <c r="H112" s="18">
        <f t="shared" si="97"/>
        <v>19.6675487232258</v>
      </c>
      <c r="I112" s="18">
        <f t="shared" si="98"/>
        <v>292.817548723226</v>
      </c>
      <c r="J112" s="18">
        <f t="shared" si="99"/>
        <v>0.190990733757311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2.67034262289263</v>
      </c>
      <c r="P112" s="18">
        <f t="shared" si="102"/>
        <v>0.510010696929685</v>
      </c>
      <c r="Q112" s="24">
        <f t="shared" si="103"/>
        <v>0.107102246355234</v>
      </c>
      <c r="R112" s="18">
        <f t="shared" si="104"/>
        <v>0.1594000625</v>
      </c>
      <c r="S112" s="25">
        <f t="shared" si="105"/>
        <v>0.671908433883041</v>
      </c>
      <c r="T112" s="3">
        <v>0.01</v>
      </c>
      <c r="U112" s="26">
        <f t="shared" si="106"/>
        <v>0.00671908433883041</v>
      </c>
      <c r="V112" s="25"/>
      <c r="W112" s="3"/>
      <c r="X112" s="3"/>
      <c r="Y112" s="28"/>
      <c r="Z112" s="3"/>
      <c r="AA112" s="27"/>
      <c r="AB112" s="3"/>
      <c r="AC112" s="3"/>
      <c r="AD112" s="3"/>
      <c r="AE112" s="25">
        <v>0.005</v>
      </c>
      <c r="AF112" s="3">
        <v>0.49</v>
      </c>
      <c r="AG112" s="26">
        <f t="shared" si="107"/>
        <v>0.00245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0.015</v>
      </c>
      <c r="AR112" s="3">
        <v>0.5</v>
      </c>
      <c r="AS112" s="3">
        <f t="shared" si="108"/>
        <v>0.0075</v>
      </c>
      <c r="AT112" s="2">
        <f t="shared" si="109"/>
        <v>0.0166690843388304</v>
      </c>
      <c r="AU112" s="29">
        <f t="shared" si="110"/>
        <v>75.9047916666667</v>
      </c>
      <c r="AV112" s="1">
        <f t="shared" si="111"/>
        <v>0.21</v>
      </c>
      <c r="AW112" s="2">
        <f t="shared" si="112"/>
        <v>0.2108</v>
      </c>
      <c r="AX112" s="1">
        <f t="shared" si="113"/>
        <v>375.271549573416</v>
      </c>
      <c r="AZ112" s="2"/>
    </row>
    <row r="113" s="1" customFormat="1" spans="1:52">
      <c r="A113" s="13"/>
      <c r="B113" s="13"/>
      <c r="C113" s="16">
        <v>8</v>
      </c>
      <c r="D113" s="19">
        <v>18.5931863545161</v>
      </c>
      <c r="E113" s="20">
        <f t="shared" si="114"/>
        <v>19.6675487232258</v>
      </c>
      <c r="F113" s="16" t="s">
        <v>73</v>
      </c>
      <c r="G113" s="13">
        <v>9</v>
      </c>
      <c r="H113" s="18">
        <f t="shared" si="97"/>
        <v>18.5931863545161</v>
      </c>
      <c r="I113" s="18">
        <f t="shared" si="98"/>
        <v>291.743186354516</v>
      </c>
      <c r="J113" s="18">
        <f t="shared" si="99"/>
        <v>0.168978605076015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2.91937984262961</v>
      </c>
      <c r="P113" s="18">
        <f t="shared" si="102"/>
        <v>0.493312733494587</v>
      </c>
      <c r="Q113" s="24">
        <f t="shared" si="103"/>
        <v>0.103595674033863</v>
      </c>
      <c r="R113" s="18">
        <f t="shared" si="104"/>
        <v>0.1594000625</v>
      </c>
      <c r="S113" s="25">
        <f t="shared" si="105"/>
        <v>0.649909870856314</v>
      </c>
      <c r="T113" s="3">
        <v>0.01</v>
      </c>
      <c r="U113" s="26">
        <f t="shared" si="106"/>
        <v>0.00649909870856314</v>
      </c>
      <c r="V113" s="25"/>
      <c r="W113" s="3"/>
      <c r="X113" s="3"/>
      <c r="Y113" s="28"/>
      <c r="Z113" s="3"/>
      <c r="AA113" s="27"/>
      <c r="AB113" s="3"/>
      <c r="AC113" s="3"/>
      <c r="AD113" s="3"/>
      <c r="AE113" s="25">
        <v>0.005</v>
      </c>
      <c r="AF113" s="3">
        <v>0.49</v>
      </c>
      <c r="AG113" s="26">
        <f t="shared" si="107"/>
        <v>0.00245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0.015</v>
      </c>
      <c r="AR113" s="3">
        <v>0.5</v>
      </c>
      <c r="AS113" s="3">
        <f t="shared" si="108"/>
        <v>0.0075</v>
      </c>
      <c r="AT113" s="2">
        <f t="shared" si="109"/>
        <v>0.0164490987085631</v>
      </c>
      <c r="AU113" s="29">
        <f t="shared" si="110"/>
        <v>75.9047916666667</v>
      </c>
      <c r="AV113" s="1">
        <f t="shared" si="111"/>
        <v>0.21</v>
      </c>
      <c r="AW113" s="2">
        <f t="shared" si="112"/>
        <v>0.2108</v>
      </c>
      <c r="AX113" s="1">
        <f t="shared" si="113"/>
        <v>370.319007089605</v>
      </c>
      <c r="AZ113" s="2"/>
    </row>
    <row r="114" s="1" customFormat="1" spans="1:52">
      <c r="A114" s="13"/>
      <c r="B114" s="13"/>
      <c r="C114" s="16">
        <v>9</v>
      </c>
      <c r="D114" s="19">
        <v>12.5187749243333</v>
      </c>
      <c r="E114" s="20">
        <f t="shared" si="114"/>
        <v>18.5931863545161</v>
      </c>
      <c r="F114" s="16" t="s">
        <v>73</v>
      </c>
      <c r="G114" s="13">
        <v>10</v>
      </c>
      <c r="H114" s="18">
        <f t="shared" si="97"/>
        <v>12.5187749243333</v>
      </c>
      <c r="I114" s="18">
        <f t="shared" si="98"/>
        <v>285.668774924333</v>
      </c>
      <c r="J114" s="18">
        <f t="shared" si="99"/>
        <v>0.0831047669607897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3.18511502580169</v>
      </c>
      <c r="P114" s="18">
        <f t="shared" si="102"/>
        <v>0.264698241962559</v>
      </c>
      <c r="Q114" s="24">
        <f t="shared" si="103"/>
        <v>0.0555866308121374</v>
      </c>
      <c r="R114" s="18">
        <f t="shared" si="104"/>
        <v>0.1594000625</v>
      </c>
      <c r="S114" s="25">
        <f t="shared" si="105"/>
        <v>0.348724021435922</v>
      </c>
      <c r="T114" s="3">
        <v>0.01</v>
      </c>
      <c r="U114" s="26">
        <f t="shared" si="106"/>
        <v>0.00348724021435922</v>
      </c>
      <c r="V114" s="25"/>
      <c r="W114" s="3"/>
      <c r="X114" s="3"/>
      <c r="Y114" s="28"/>
      <c r="Z114" s="3"/>
      <c r="AA114" s="27"/>
      <c r="AB114" s="3"/>
      <c r="AC114" s="3"/>
      <c r="AD114" s="3"/>
      <c r="AE114" s="25">
        <v>0.001</v>
      </c>
      <c r="AF114" s="3">
        <v>0.49</v>
      </c>
      <c r="AG114" s="26">
        <f t="shared" si="107"/>
        <v>0.00049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0.00897724021435922</v>
      </c>
      <c r="AU114" s="29">
        <f t="shared" si="110"/>
        <v>75.9047916666667</v>
      </c>
      <c r="AV114" s="1">
        <f t="shared" si="111"/>
        <v>0.21</v>
      </c>
      <c r="AW114" s="2">
        <f t="shared" si="112"/>
        <v>0.2108</v>
      </c>
      <c r="AX114" s="1">
        <f t="shared" si="113"/>
        <v>202.104853371433</v>
      </c>
      <c r="AZ114" s="2"/>
    </row>
    <row r="115" s="1" customFormat="1" spans="1:52">
      <c r="A115" s="13"/>
      <c r="B115" s="13"/>
      <c r="C115" s="16">
        <v>10</v>
      </c>
      <c r="D115" s="19">
        <v>7.07300167790323</v>
      </c>
      <c r="E115" s="20">
        <f t="shared" si="114"/>
        <v>12.5187749243333</v>
      </c>
      <c r="F115" s="16" t="s">
        <v>73</v>
      </c>
      <c r="G115" s="13">
        <v>11</v>
      </c>
      <c r="H115" s="18">
        <f t="shared" si="97"/>
        <v>7.07300167790323</v>
      </c>
      <c r="I115" s="18">
        <f t="shared" si="98"/>
        <v>280.223001677903</v>
      </c>
      <c r="J115" s="18">
        <f t="shared" si="99"/>
        <v>0.0428506019723376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2.77439594464717</v>
      </c>
      <c r="O115" s="18">
        <f t="shared" si="115"/>
        <v>0.905068755858623</v>
      </c>
      <c r="P115" s="18">
        <f t="shared" si="102"/>
        <v>0.0387827410148967</v>
      </c>
      <c r="Q115" s="24">
        <f t="shared" si="103"/>
        <v>0.0081443756131283</v>
      </c>
      <c r="R115" s="18">
        <f t="shared" si="104"/>
        <v>0.1594000625</v>
      </c>
      <c r="S115" s="25">
        <f t="shared" si="105"/>
        <v>0.0510939298604623</v>
      </c>
      <c r="T115" s="3">
        <v>0.01</v>
      </c>
      <c r="U115" s="26">
        <f t="shared" si="106"/>
        <v>0.000510939298604623</v>
      </c>
      <c r="V115" s="25"/>
      <c r="W115" s="3"/>
      <c r="X115" s="3"/>
      <c r="Y115" s="28"/>
      <c r="Z115" s="3"/>
      <c r="AA115" s="27"/>
      <c r="AB115" s="3"/>
      <c r="AC115" s="3"/>
      <c r="AD115" s="3"/>
      <c r="AE115" s="25">
        <v>0.001</v>
      </c>
      <c r="AF115" s="3">
        <v>0.49</v>
      </c>
      <c r="AG115" s="26">
        <f t="shared" si="107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0.00600093929860462</v>
      </c>
      <c r="AU115" s="29">
        <f t="shared" si="110"/>
        <v>75.9047916666667</v>
      </c>
      <c r="AV115" s="1">
        <f t="shared" si="111"/>
        <v>0.21</v>
      </c>
      <c r="AW115" s="2">
        <f t="shared" si="112"/>
        <v>0.2108</v>
      </c>
      <c r="AX115" s="1">
        <f t="shared" si="113"/>
        <v>135.09930981856</v>
      </c>
      <c r="AZ115" s="2"/>
    </row>
    <row r="116" s="1" customFormat="1" spans="1:52">
      <c r="A116" s="13"/>
      <c r="B116" s="13"/>
      <c r="C116" s="16">
        <v>11</v>
      </c>
      <c r="D116" s="19">
        <v>0.66023531</v>
      </c>
      <c r="E116" s="20">
        <f t="shared" si="114"/>
        <v>7.07300167790323</v>
      </c>
      <c r="F116" s="16" t="s">
        <v>75</v>
      </c>
      <c r="G116" s="13">
        <v>12</v>
      </c>
      <c r="H116" s="18">
        <f t="shared" si="97"/>
        <v>0.66023531</v>
      </c>
      <c r="I116" s="18">
        <f t="shared" si="98"/>
        <v>273.81023531</v>
      </c>
      <c r="J116" s="18">
        <f t="shared" si="99"/>
        <v>0.0189904906375052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1.62533393151039</v>
      </c>
      <c r="P116" s="18">
        <f t="shared" si="102"/>
        <v>0.0308658888091676</v>
      </c>
      <c r="Q116" s="24">
        <f t="shared" si="103"/>
        <v>0.00648183664992521</v>
      </c>
      <c r="R116" s="18">
        <f t="shared" si="104"/>
        <v>0.1594000625</v>
      </c>
      <c r="S116" s="25">
        <f t="shared" si="105"/>
        <v>0.0406639530014313</v>
      </c>
      <c r="T116" s="3">
        <v>0.01</v>
      </c>
      <c r="U116" s="26">
        <f t="shared" si="106"/>
        <v>0.000406639530014313</v>
      </c>
      <c r="V116" s="25"/>
      <c r="W116" s="3"/>
      <c r="X116" s="3"/>
      <c r="Y116" s="28"/>
      <c r="Z116" s="3"/>
      <c r="AA116" s="27"/>
      <c r="AB116" s="3"/>
      <c r="AC116" s="3"/>
      <c r="AD116" s="3"/>
      <c r="AE116" s="25">
        <v>0.001</v>
      </c>
      <c r="AF116" s="3">
        <v>0.49</v>
      </c>
      <c r="AG116" s="26">
        <f t="shared" si="107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0.00589663953001431</v>
      </c>
      <c r="AU116" s="29">
        <f t="shared" si="110"/>
        <v>75.9047916666667</v>
      </c>
      <c r="AV116" s="1">
        <f t="shared" si="111"/>
        <v>0.21</v>
      </c>
      <c r="AW116" s="2">
        <f t="shared" si="112"/>
        <v>0.2108</v>
      </c>
      <c r="AX116" s="1">
        <f t="shared" si="113"/>
        <v>132.751206288491</v>
      </c>
      <c r="AY116" s="1">
        <f>SUM(AX105:AX116)</f>
        <v>2365.41965358046</v>
      </c>
      <c r="AZ116" s="2"/>
    </row>
    <row r="117" s="1" customFormat="1" spans="1:46">
      <c r="A117" s="13"/>
      <c r="B117" s="13"/>
      <c r="C117" s="16">
        <v>12</v>
      </c>
      <c r="D117" s="19">
        <v>-7.12510656535484</v>
      </c>
      <c r="E117" s="20">
        <f t="shared" si="114"/>
        <v>0.66023531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topLeftCell="A19"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10</v>
      </c>
      <c r="B2" s="5" t="s">
        <v>11</v>
      </c>
      <c r="C2" s="3"/>
      <c r="D2" s="3"/>
      <c r="E2" s="6">
        <v>846.3133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16</v>
      </c>
      <c r="C5" s="3"/>
      <c r="D5" s="3"/>
      <c r="E5" s="6">
        <v>1660.89312328767</v>
      </c>
      <c r="F5" s="3">
        <v>91.104</v>
      </c>
      <c r="G5" s="7">
        <f>(F5+F6)/2</f>
        <v>92.50925</v>
      </c>
      <c r="H5" s="3">
        <v>0.13</v>
      </c>
      <c r="I5" s="21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17</v>
      </c>
      <c r="C6" s="3"/>
      <c r="D6" s="3"/>
      <c r="E6" s="10"/>
      <c r="F6" s="3">
        <v>93.9145</v>
      </c>
      <c r="G6" s="11"/>
      <c r="H6" s="3">
        <v>0.19</v>
      </c>
      <c r="I6" s="2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177.290516936687</v>
      </c>
      <c r="F7" s="3">
        <v>134.758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10.383699694673</v>
      </c>
      <c r="F8" s="3">
        <v>625.464</v>
      </c>
      <c r="G8" s="3"/>
      <c r="H8" s="3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0.388</v>
      </c>
      <c r="F9" s="3">
        <v>341.64</v>
      </c>
      <c r="G9" s="3"/>
      <c r="H9" s="3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0.184852974376394</v>
      </c>
      <c r="F10" s="3">
        <v>341.64</v>
      </c>
      <c r="G10" s="3"/>
      <c r="H10" s="3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1.09</v>
      </c>
      <c r="F11" s="3">
        <v>910.8575</v>
      </c>
      <c r="G11" s="3"/>
      <c r="H11" s="3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AV38+AV53+BB69+AY85+AY101+BB101+AY116+AG69</f>
        <v>6560360.25587215</v>
      </c>
      <c r="J14" s="14" t="s">
        <v>22</v>
      </c>
      <c r="K14" s="14">
        <f>I14/(10000*1000)</f>
        <v>0.656036025587215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12453260.1308096</v>
      </c>
      <c r="J15" s="14" t="s">
        <v>22</v>
      </c>
      <c r="K15" s="14">
        <f>I15/(10000*1000)</f>
        <v>1.24532601308096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-14</v>
      </c>
      <c r="E27" s="16"/>
      <c r="F27" s="16"/>
      <c r="G27" s="13">
        <v>1</v>
      </c>
      <c r="H27" s="18">
        <f t="shared" ref="H27:H38" si="0">E28</f>
        <v>-14</v>
      </c>
      <c r="I27" s="18">
        <f t="shared" ref="I27:I38" si="1">H27+273.15</f>
        <v>259.15</v>
      </c>
      <c r="J27" s="18">
        <f t="shared" ref="J27:J38" si="2">EXP(($C$16*(I27-$C$14))/($C$17*I27*$C$14))</f>
        <v>0.00254027577249845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0.00252785805776389</v>
      </c>
      <c r="Q27" s="24">
        <f t="shared" ref="Q27:Q38" si="6">P27*$B$29</f>
        <v>0.000345473934561065</v>
      </c>
      <c r="R27" s="18">
        <f t="shared" ref="R27:R38" si="7">L27*$B$29</f>
        <v>0.135998594444444</v>
      </c>
      <c r="S27" s="25">
        <f t="shared" ref="S27:S38" si="8">Q27/R27</f>
        <v>0.00254027577249845</v>
      </c>
      <c r="T27" s="3">
        <v>0.01</v>
      </c>
      <c r="U27" s="26">
        <f t="shared" ref="U27:U38" si="9">S27*T27</f>
        <v>2.54027577249845e-5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0.021925402757725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70.5261083333333</v>
      </c>
      <c r="AU27" s="1">
        <f t="shared" ref="AU27:AU38" si="17">AT27*10000*AS27*0.67*AR27*AQ27</f>
        <v>140898.61444503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-14.8254471395484</v>
      </c>
      <c r="E28" s="20">
        <f t="shared" ref="E28:E39" si="18">D27</f>
        <v>-14</v>
      </c>
      <c r="F28" s="16" t="s">
        <v>73</v>
      </c>
      <c r="G28" s="13">
        <v>2</v>
      </c>
      <c r="H28" s="18">
        <f t="shared" si="0"/>
        <v>-14.8254471395484</v>
      </c>
      <c r="I28" s="18">
        <f t="shared" si="1"/>
        <v>258.324552860452</v>
      </c>
      <c r="J28" s="18">
        <f t="shared" si="2"/>
        <v>0.0022528936772117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1.98769547527557</v>
      </c>
      <c r="P28" s="18">
        <f t="shared" si="5"/>
        <v>0.00447806656847064</v>
      </c>
      <c r="Q28" s="24">
        <f t="shared" si="6"/>
        <v>0.00061200243102432</v>
      </c>
      <c r="R28" s="18">
        <f t="shared" si="7"/>
        <v>0.135998594444444</v>
      </c>
      <c r="S28" s="25">
        <f t="shared" si="8"/>
        <v>0.00450006438319716</v>
      </c>
      <c r="T28" s="3">
        <v>0.01</v>
      </c>
      <c r="U28" s="26">
        <f t="shared" si="9"/>
        <v>4.50006438319716e-5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0.021945000643832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70.5261083333333</v>
      </c>
      <c r="AU28" s="1">
        <f t="shared" si="17"/>
        <v>141024.555803054</v>
      </c>
    </row>
    <row r="29" s="1" customFormat="1" spans="1:47">
      <c r="A29" s="13" t="s">
        <v>38</v>
      </c>
      <c r="B29" s="13">
        <f>I2</f>
        <v>0.136666666666667</v>
      </c>
      <c r="C29" s="16">
        <v>2</v>
      </c>
      <c r="D29" s="19">
        <v>-11.0251433124643</v>
      </c>
      <c r="E29" s="20">
        <f t="shared" si="18"/>
        <v>-14.8254471395484</v>
      </c>
      <c r="F29" s="16" t="s">
        <v>73</v>
      </c>
      <c r="G29" s="13">
        <v>3</v>
      </c>
      <c r="H29" s="18">
        <f t="shared" si="0"/>
        <v>-11.0251433124643</v>
      </c>
      <c r="I29" s="18">
        <f t="shared" si="1"/>
        <v>262.124856687536</v>
      </c>
      <c r="J29" s="18">
        <f t="shared" si="2"/>
        <v>0.00389104496647112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2.97832907537377</v>
      </c>
      <c r="P29" s="18">
        <f t="shared" si="5"/>
        <v>0.0115888123572277</v>
      </c>
      <c r="Q29" s="24">
        <f t="shared" si="6"/>
        <v>0.00158380435548778</v>
      </c>
      <c r="R29" s="18">
        <f t="shared" si="7"/>
        <v>0.135998594444444</v>
      </c>
      <c r="S29" s="25">
        <f t="shared" si="8"/>
        <v>0.0116457406192883</v>
      </c>
      <c r="T29" s="3">
        <v>0.01</v>
      </c>
      <c r="U29" s="26">
        <f t="shared" si="9"/>
        <v>0.000116457406192883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0.0220164574061929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70.5261083333333</v>
      </c>
      <c r="AU29" s="1">
        <f t="shared" si="17"/>
        <v>141483.756435336</v>
      </c>
    </row>
    <row r="30" s="1" customFormat="1" spans="1:47">
      <c r="A30" s="13"/>
      <c r="B30" s="13"/>
      <c r="C30" s="16">
        <v>3</v>
      </c>
      <c r="D30" s="19">
        <v>-6.12019661393548</v>
      </c>
      <c r="E30" s="20">
        <f t="shared" si="18"/>
        <v>-11.0251433124643</v>
      </c>
      <c r="F30" s="16" t="s">
        <v>73</v>
      </c>
      <c r="G30" s="13">
        <v>4</v>
      </c>
      <c r="H30" s="18">
        <f t="shared" si="0"/>
        <v>-6.12019661393548</v>
      </c>
      <c r="I30" s="18">
        <f t="shared" si="1"/>
        <v>267.029803386064</v>
      </c>
      <c r="J30" s="18">
        <f t="shared" si="2"/>
        <v>0.00769821393190353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3.9618519296832</v>
      </c>
      <c r="P30" s="18">
        <f t="shared" si="5"/>
        <v>0.0304991837212261</v>
      </c>
      <c r="Q30" s="24">
        <f t="shared" si="6"/>
        <v>0.00416822177523424</v>
      </c>
      <c r="R30" s="18">
        <f t="shared" si="7"/>
        <v>0.135998594444444</v>
      </c>
      <c r="S30" s="25">
        <f t="shared" si="8"/>
        <v>0.0306490062802595</v>
      </c>
      <c r="T30" s="3">
        <v>0.01</v>
      </c>
      <c r="U30" s="26">
        <f t="shared" si="9"/>
        <v>0.000306490062802595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0.0222064900628026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70.5261083333333</v>
      </c>
      <c r="AU30" s="1">
        <f t="shared" si="17"/>
        <v>142704.958084924</v>
      </c>
    </row>
    <row r="31" s="1" customFormat="1" spans="1:47">
      <c r="A31" s="13"/>
      <c r="B31" s="13"/>
      <c r="C31" s="16">
        <v>4</v>
      </c>
      <c r="D31" s="19">
        <v>-2.83352557623333</v>
      </c>
      <c r="E31" s="20">
        <f t="shared" si="18"/>
        <v>-6.12019661393548</v>
      </c>
      <c r="F31" s="16" t="s">
        <v>73</v>
      </c>
      <c r="G31" s="13">
        <v>5</v>
      </c>
      <c r="H31" s="18">
        <f t="shared" si="0"/>
        <v>-2.83352557623333</v>
      </c>
      <c r="I31" s="18">
        <f t="shared" si="1"/>
        <v>270.316474423767</v>
      </c>
      <c r="J31" s="18">
        <f t="shared" si="2"/>
        <v>0.0119930970564272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3.73478510866388</v>
      </c>
      <c r="O31" s="18">
        <f t="shared" si="19"/>
        <v>1.19167930396477</v>
      </c>
      <c r="P31" s="18">
        <f t="shared" si="5"/>
        <v>0.014291925552585</v>
      </c>
      <c r="Q31" s="24">
        <f t="shared" si="6"/>
        <v>0.00195322982551996</v>
      </c>
      <c r="R31" s="18">
        <f t="shared" si="7"/>
        <v>0.135998594444444</v>
      </c>
      <c r="S31" s="25">
        <f t="shared" si="8"/>
        <v>0.0143621324433456</v>
      </c>
      <c r="T31" s="3">
        <v>0.01</v>
      </c>
      <c r="U31" s="26">
        <f t="shared" si="9"/>
        <v>0.000143621324433456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0.0220436213244335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70.5261083333333</v>
      </c>
      <c r="AU31" s="1">
        <f t="shared" si="17"/>
        <v>141658.319178163</v>
      </c>
    </row>
    <row r="32" s="1" customFormat="1" spans="1:47">
      <c r="A32" s="13"/>
      <c r="B32" s="13"/>
      <c r="C32" s="16">
        <v>5</v>
      </c>
      <c r="D32" s="19">
        <v>2.43632925470968</v>
      </c>
      <c r="E32" s="20">
        <f t="shared" si="18"/>
        <v>-2.83352557623333</v>
      </c>
      <c r="F32" s="16" t="s">
        <v>75</v>
      </c>
      <c r="G32" s="13">
        <v>6</v>
      </c>
      <c r="H32" s="18">
        <f t="shared" si="0"/>
        <v>2.43632925470968</v>
      </c>
      <c r="I32" s="18">
        <f t="shared" si="1"/>
        <v>275.58632925471</v>
      </c>
      <c r="J32" s="18">
        <f t="shared" si="2"/>
        <v>0.0238818107525094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2.17249904507885</v>
      </c>
      <c r="P32" s="18">
        <f t="shared" si="5"/>
        <v>0.0518832110545804</v>
      </c>
      <c r="Q32" s="24">
        <f t="shared" si="6"/>
        <v>0.00709070551079266</v>
      </c>
      <c r="R32" s="18">
        <f t="shared" si="7"/>
        <v>0.135998594444444</v>
      </c>
      <c r="S32" s="25">
        <f t="shared" si="8"/>
        <v>0.0521380793658806</v>
      </c>
      <c r="T32" s="3">
        <v>0.01</v>
      </c>
      <c r="U32" s="26">
        <f t="shared" si="9"/>
        <v>0.000521380793658806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0.0224213807936588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70.5261083333333</v>
      </c>
      <c r="AU32" s="1">
        <f t="shared" si="17"/>
        <v>144085.904495317</v>
      </c>
    </row>
    <row r="33" s="1" customFormat="1" spans="1:47">
      <c r="A33" s="13"/>
      <c r="B33" s="13"/>
      <c r="C33" s="16">
        <v>6</v>
      </c>
      <c r="D33" s="19">
        <v>6.72707112886667</v>
      </c>
      <c r="E33" s="20">
        <f t="shared" si="18"/>
        <v>2.43632925470968</v>
      </c>
      <c r="F33" s="16" t="s">
        <v>73</v>
      </c>
      <c r="G33" s="13">
        <v>7</v>
      </c>
      <c r="H33" s="18">
        <f t="shared" si="0"/>
        <v>6.72707112886667</v>
      </c>
      <c r="I33" s="18">
        <f t="shared" si="1"/>
        <v>279.877071128867</v>
      </c>
      <c r="J33" s="18">
        <f t="shared" si="2"/>
        <v>0.0410492522202097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3.11572750069093</v>
      </c>
      <c r="P33" s="18">
        <f t="shared" si="5"/>
        <v>0.127898284025306</v>
      </c>
      <c r="Q33" s="24">
        <f t="shared" si="6"/>
        <v>0.0174794321501251</v>
      </c>
      <c r="R33" s="18">
        <f t="shared" si="7"/>
        <v>0.135998594444444</v>
      </c>
      <c r="S33" s="25">
        <f t="shared" si="8"/>
        <v>0.128526564715825</v>
      </c>
      <c r="T33" s="3">
        <v>0.01</v>
      </c>
      <c r="U33" s="26">
        <f t="shared" si="9"/>
        <v>0.00128526564715825</v>
      </c>
      <c r="V33" s="25"/>
      <c r="W33" s="3"/>
      <c r="X33" s="26"/>
      <c r="Y33" s="28">
        <v>0.02</v>
      </c>
      <c r="Z33" s="3">
        <v>0.21</v>
      </c>
      <c r="AA33" s="27">
        <f t="shared" si="10"/>
        <v>0.0042</v>
      </c>
      <c r="AB33" s="3">
        <v>0.01</v>
      </c>
      <c r="AC33" s="3">
        <v>0.29</v>
      </c>
      <c r="AD33" s="27">
        <f t="shared" si="11"/>
        <v>0.0029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</v>
      </c>
      <c r="AO33" s="3">
        <v>0.38</v>
      </c>
      <c r="AP33" s="3">
        <f t="shared" si="13"/>
        <v>0.0038</v>
      </c>
      <c r="AQ33" s="1">
        <f t="shared" si="14"/>
        <v>0.0231852656471582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70.5261083333333</v>
      </c>
      <c r="AU33" s="1">
        <f t="shared" si="17"/>
        <v>148994.836780071</v>
      </c>
    </row>
    <row r="34" s="1" customFormat="1" spans="1:47">
      <c r="A34" s="13"/>
      <c r="B34" s="13"/>
      <c r="C34" s="16">
        <v>7</v>
      </c>
      <c r="D34" s="19">
        <v>9.08819783932258</v>
      </c>
      <c r="E34" s="20">
        <f t="shared" si="18"/>
        <v>6.72707112886667</v>
      </c>
      <c r="F34" s="16" t="s">
        <v>73</v>
      </c>
      <c r="G34" s="13">
        <v>8</v>
      </c>
      <c r="H34" s="18">
        <f t="shared" si="0"/>
        <v>9.08819783932258</v>
      </c>
      <c r="I34" s="18">
        <f t="shared" si="1"/>
        <v>282.238197839323</v>
      </c>
      <c r="J34" s="18">
        <f t="shared" si="2"/>
        <v>0.0549164054271791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3.98294088333229</v>
      </c>
      <c r="P34" s="18">
        <f t="shared" si="5"/>
        <v>0.218728796341563</v>
      </c>
      <c r="Q34" s="24">
        <f t="shared" si="6"/>
        <v>0.0298929355000136</v>
      </c>
      <c r="R34" s="18">
        <f t="shared" si="7"/>
        <v>0.135998594444444</v>
      </c>
      <c r="S34" s="25">
        <f t="shared" si="8"/>
        <v>0.219803267983221</v>
      </c>
      <c r="T34" s="3">
        <v>0.01</v>
      </c>
      <c r="U34" s="26">
        <f t="shared" si="9"/>
        <v>0.00219803267983221</v>
      </c>
      <c r="V34" s="25"/>
      <c r="W34" s="3"/>
      <c r="X34" s="26"/>
      <c r="Y34" s="28">
        <v>0.02</v>
      </c>
      <c r="Z34" s="3">
        <v>0.21</v>
      </c>
      <c r="AA34" s="27">
        <f t="shared" si="10"/>
        <v>0.0042</v>
      </c>
      <c r="AB34" s="3">
        <v>0.01</v>
      </c>
      <c r="AC34" s="3">
        <v>0.29</v>
      </c>
      <c r="AD34" s="27">
        <f t="shared" si="11"/>
        <v>0.0029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</v>
      </c>
      <c r="AO34" s="3">
        <v>0.38</v>
      </c>
      <c r="AP34" s="3">
        <f t="shared" si="13"/>
        <v>0.0038</v>
      </c>
      <c r="AQ34" s="1">
        <f t="shared" si="14"/>
        <v>0.0240980326798322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70.5261083333333</v>
      </c>
      <c r="AU34" s="1">
        <f t="shared" si="17"/>
        <v>154860.526529809</v>
      </c>
    </row>
    <row r="35" s="1" customFormat="1" spans="1:47">
      <c r="A35" s="13"/>
      <c r="B35" s="13"/>
      <c r="C35" s="16">
        <v>8</v>
      </c>
      <c r="D35" s="19">
        <v>8.99087135783871</v>
      </c>
      <c r="E35" s="20">
        <f t="shared" si="18"/>
        <v>9.08819783932258</v>
      </c>
      <c r="F35" s="16" t="s">
        <v>73</v>
      </c>
      <c r="G35" s="13">
        <v>9</v>
      </c>
      <c r="H35" s="18">
        <f t="shared" si="0"/>
        <v>8.99087135783871</v>
      </c>
      <c r="I35" s="18">
        <f t="shared" si="1"/>
        <v>282.140871357839</v>
      </c>
      <c r="J35" s="18">
        <f t="shared" si="2"/>
        <v>0.0542667463663865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4.7593237536574</v>
      </c>
      <c r="P35" s="18">
        <f t="shared" si="5"/>
        <v>0.258273015015245</v>
      </c>
      <c r="Q35" s="24">
        <f t="shared" si="6"/>
        <v>0.0352973120520834</v>
      </c>
      <c r="R35" s="18">
        <f t="shared" si="7"/>
        <v>0.135998594444444</v>
      </c>
      <c r="S35" s="25">
        <f t="shared" si="8"/>
        <v>0.259541741561913</v>
      </c>
      <c r="T35" s="3">
        <v>0.01</v>
      </c>
      <c r="U35" s="26">
        <f t="shared" si="9"/>
        <v>0.00259541741561913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0.0244954174156191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70.5261083333333</v>
      </c>
      <c r="AU35" s="1">
        <f t="shared" si="17"/>
        <v>157414.229159251</v>
      </c>
    </row>
    <row r="36" s="1" customFormat="1" spans="1:47">
      <c r="A36" s="13"/>
      <c r="B36" s="13"/>
      <c r="C36" s="16">
        <v>9</v>
      </c>
      <c r="D36" s="19">
        <v>5.30842941833333</v>
      </c>
      <c r="E36" s="20">
        <f t="shared" si="18"/>
        <v>8.99087135783871</v>
      </c>
      <c r="F36" s="16" t="s">
        <v>73</v>
      </c>
      <c r="G36" s="13">
        <v>10</v>
      </c>
      <c r="H36" s="18">
        <f t="shared" si="0"/>
        <v>5.30842941833333</v>
      </c>
      <c r="I36" s="18">
        <f t="shared" si="1"/>
        <v>278.458429418333</v>
      </c>
      <c r="J36" s="18">
        <f t="shared" si="2"/>
        <v>0.0343819942292362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5.49616240530882</v>
      </c>
      <c r="P36" s="18">
        <f t="shared" si="5"/>
        <v>0.188969024102273</v>
      </c>
      <c r="Q36" s="24">
        <f t="shared" si="6"/>
        <v>0.0258257666273106</v>
      </c>
      <c r="R36" s="18">
        <f t="shared" si="7"/>
        <v>0.135998594444444</v>
      </c>
      <c r="S36" s="25">
        <f t="shared" si="8"/>
        <v>0.189897305430318</v>
      </c>
      <c r="T36" s="3">
        <v>0.01</v>
      </c>
      <c r="U36" s="26">
        <f t="shared" si="9"/>
        <v>0.00189897305430318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0.0237989730543032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70.5261083333333</v>
      </c>
      <c r="AU36" s="1">
        <f t="shared" si="17"/>
        <v>152938.687859883</v>
      </c>
    </row>
    <row r="37" s="1" customFormat="1" spans="1:47">
      <c r="A37" s="13"/>
      <c r="B37" s="13"/>
      <c r="C37" s="16">
        <v>10</v>
      </c>
      <c r="D37" s="19">
        <v>-0.683672962548387</v>
      </c>
      <c r="E37" s="20">
        <f t="shared" si="18"/>
        <v>5.30842941833333</v>
      </c>
      <c r="F37" s="16" t="s">
        <v>73</v>
      </c>
      <c r="G37" s="13">
        <v>11</v>
      </c>
      <c r="H37" s="18">
        <f t="shared" si="0"/>
        <v>-0.683672962548387</v>
      </c>
      <c r="I37" s="18">
        <f t="shared" si="1"/>
        <v>272.466327037452</v>
      </c>
      <c r="J37" s="18">
        <f t="shared" si="2"/>
        <v>0.0159353684919108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5.04183371214622</v>
      </c>
      <c r="O37" s="18">
        <f t="shared" si="19"/>
        <v>1.26047133572699</v>
      </c>
      <c r="P37" s="18">
        <f t="shared" si="5"/>
        <v>0.0200860752083007</v>
      </c>
      <c r="Q37" s="24">
        <f t="shared" si="6"/>
        <v>0.00274509694513442</v>
      </c>
      <c r="R37" s="18">
        <f t="shared" si="7"/>
        <v>0.135998594444444</v>
      </c>
      <c r="S37" s="25">
        <f t="shared" si="8"/>
        <v>0.0201847449699621</v>
      </c>
      <c r="T37" s="3">
        <v>0.01</v>
      </c>
      <c r="U37" s="26">
        <f t="shared" si="9"/>
        <v>0.000201847449699621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0.0221018474496996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70.5261083333333</v>
      </c>
      <c r="AU37" s="1">
        <f t="shared" si="17"/>
        <v>142032.496130129</v>
      </c>
    </row>
    <row r="38" s="1" customFormat="1" spans="1:48">
      <c r="A38" s="13"/>
      <c r="B38" s="13"/>
      <c r="C38" s="16">
        <v>11</v>
      </c>
      <c r="D38" s="19">
        <v>-6.39419661873333</v>
      </c>
      <c r="E38" s="20">
        <f t="shared" si="18"/>
        <v>-0.683672962548387</v>
      </c>
      <c r="F38" s="16" t="s">
        <v>75</v>
      </c>
      <c r="G38" s="13">
        <v>12</v>
      </c>
      <c r="H38" s="18">
        <f t="shared" si="0"/>
        <v>-6.39419661873333</v>
      </c>
      <c r="I38" s="18">
        <f t="shared" si="1"/>
        <v>266.755803381267</v>
      </c>
      <c r="J38" s="18">
        <f t="shared" si="2"/>
        <v>0.00741522128453297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2.23549692718536</v>
      </c>
      <c r="P38" s="18">
        <f t="shared" si="5"/>
        <v>0.0165767043959729</v>
      </c>
      <c r="Q38" s="24">
        <f t="shared" si="6"/>
        <v>0.0022654829341163</v>
      </c>
      <c r="R38" s="18">
        <f t="shared" si="7"/>
        <v>0.135998594444444</v>
      </c>
      <c r="S38" s="25">
        <f t="shared" si="8"/>
        <v>0.0166581349121351</v>
      </c>
      <c r="T38" s="3">
        <v>0.01</v>
      </c>
      <c r="U38" s="26">
        <f t="shared" si="9"/>
        <v>0.000166581349121351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0.0220665813491214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70.5261083333333</v>
      </c>
      <c r="AU38" s="1">
        <f t="shared" si="17"/>
        <v>141805.866555144</v>
      </c>
      <c r="AV38" s="1">
        <f>SUM(AU27:AU38)</f>
        <v>1749902.75145611</v>
      </c>
    </row>
    <row r="39" s="1" customFormat="1" spans="1:46">
      <c r="A39" s="13"/>
      <c r="B39" s="13"/>
      <c r="C39" s="16">
        <v>12</v>
      </c>
      <c r="D39" s="19">
        <v>-14.1567655965806</v>
      </c>
      <c r="E39" s="20">
        <f t="shared" si="18"/>
        <v>-6.39419661873333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-14</v>
      </c>
      <c r="E42" s="16"/>
      <c r="F42" s="16"/>
      <c r="G42" s="13">
        <v>1</v>
      </c>
      <c r="H42" s="18">
        <f t="shared" ref="H42:H53" si="21">E43</f>
        <v>-14</v>
      </c>
      <c r="I42" s="18">
        <f t="shared" ref="I42:I53" si="22">H42+273.15</f>
        <v>259.15</v>
      </c>
      <c r="J42" s="18">
        <f t="shared" ref="J42:J53" si="23">EXP(($C$16*(I42-$C$14))/($C$17*I42*$C$14))</f>
        <v>0.00254027577249845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0.000195832505422502</v>
      </c>
      <c r="Q42" s="24">
        <f t="shared" ref="Q42:Q53" si="27">P42*$B$44</f>
        <v>3.13332008676003e-5</v>
      </c>
      <c r="R42" s="18">
        <f t="shared" ref="R42:R53" si="28">L42*$B$44</f>
        <v>0.0123345666666667</v>
      </c>
      <c r="S42" s="25">
        <f t="shared" ref="S42:S53" si="29">Q42/R42</f>
        <v>0.00254027577249845</v>
      </c>
      <c r="T42" s="3">
        <v>0.01</v>
      </c>
      <c r="U42" s="26">
        <f t="shared" ref="U42:U53" si="30">S42*T42</f>
        <v>2.54027577249845e-5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0.014825402757725</v>
      </c>
      <c r="AR42" s="29">
        <f t="shared" ref="AR42:AR53" si="34">$B$42/12</f>
        <v>7.70910416666667</v>
      </c>
      <c r="AS42" s="1">
        <f t="shared" ref="AS42:AS53" si="35">$B$44</f>
        <v>0.16</v>
      </c>
      <c r="AT42" s="2">
        <f t="shared" ref="AT42:AT53" si="36">$E$5/12</f>
        <v>138.407760273973</v>
      </c>
      <c r="AU42" s="1">
        <f t="shared" ref="AU42:AU53" si="37">AT42*10000*AS42*0.67*AR42*AQ42</f>
        <v>16957.6489637793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-14.8254471395484</v>
      </c>
      <c r="E43" s="20">
        <f t="shared" ref="E43:E54" si="38">D42</f>
        <v>-14</v>
      </c>
      <c r="F43" s="16" t="s">
        <v>73</v>
      </c>
      <c r="G43" s="13">
        <v>2</v>
      </c>
      <c r="H43" s="18">
        <f t="shared" si="21"/>
        <v>-14.8254471395484</v>
      </c>
      <c r="I43" s="18">
        <f t="shared" si="22"/>
        <v>258.324552860452</v>
      </c>
      <c r="J43" s="18">
        <f t="shared" si="23"/>
        <v>0.0022528936772117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0.153986250827911</v>
      </c>
      <c r="P43" s="18">
        <f t="shared" si="26"/>
        <v>0.000346914650867735</v>
      </c>
      <c r="Q43" s="24">
        <f t="shared" si="27"/>
        <v>5.55063441388376e-5</v>
      </c>
      <c r="R43" s="18">
        <f t="shared" si="28"/>
        <v>0.0123345666666667</v>
      </c>
      <c r="S43" s="25">
        <f t="shared" si="29"/>
        <v>0.00450006438319716</v>
      </c>
      <c r="T43" s="3">
        <v>0.01</v>
      </c>
      <c r="U43" s="26">
        <f t="shared" si="30"/>
        <v>4.50006438319716e-5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0.014845000643832</v>
      </c>
      <c r="AR43" s="29">
        <f t="shared" si="34"/>
        <v>7.70910416666667</v>
      </c>
      <c r="AS43" s="1">
        <f t="shared" si="35"/>
        <v>0.16</v>
      </c>
      <c r="AT43" s="2">
        <f t="shared" si="36"/>
        <v>138.407760273973</v>
      </c>
      <c r="AU43" s="1">
        <f t="shared" si="37"/>
        <v>16980.0654929263</v>
      </c>
    </row>
    <row r="44" s="1" customFormat="1" spans="1:47">
      <c r="A44" s="13" t="s">
        <v>38</v>
      </c>
      <c r="B44" s="13">
        <f>I5</f>
        <v>0.16</v>
      </c>
      <c r="C44" s="16">
        <v>2</v>
      </c>
      <c r="D44" s="19">
        <v>-11.0251433124643</v>
      </c>
      <c r="E44" s="20">
        <f t="shared" si="38"/>
        <v>-14.8254471395484</v>
      </c>
      <c r="F44" s="16" t="s">
        <v>73</v>
      </c>
      <c r="G44" s="13">
        <v>3</v>
      </c>
      <c r="H44" s="18">
        <f t="shared" si="21"/>
        <v>-11.0251433124643</v>
      </c>
      <c r="I44" s="18">
        <f t="shared" si="22"/>
        <v>262.124856687536</v>
      </c>
      <c r="J44" s="18">
        <f t="shared" si="23"/>
        <v>0.00389104496647112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0.23073037784371</v>
      </c>
      <c r="P44" s="18">
        <f t="shared" si="26"/>
        <v>0.000897782275320747</v>
      </c>
      <c r="Q44" s="24">
        <f t="shared" si="27"/>
        <v>0.000143645164051319</v>
      </c>
      <c r="R44" s="18">
        <f t="shared" si="28"/>
        <v>0.0123345666666667</v>
      </c>
      <c r="S44" s="25">
        <f t="shared" si="29"/>
        <v>0.0116457406192883</v>
      </c>
      <c r="T44" s="3">
        <v>0.01</v>
      </c>
      <c r="U44" s="26">
        <f t="shared" si="30"/>
        <v>0.000116457406192883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0.0149164574061929</v>
      </c>
      <c r="AR44" s="29">
        <f t="shared" si="34"/>
        <v>7.70910416666667</v>
      </c>
      <c r="AS44" s="1">
        <f t="shared" si="35"/>
        <v>0.16</v>
      </c>
      <c r="AT44" s="2">
        <f t="shared" si="36"/>
        <v>138.407760273973</v>
      </c>
      <c r="AU44" s="1">
        <f t="shared" si="37"/>
        <v>17061.7994405301</v>
      </c>
    </row>
    <row r="45" s="1" customFormat="1" spans="1:47">
      <c r="A45" s="13"/>
      <c r="B45" s="13"/>
      <c r="C45" s="16">
        <v>3</v>
      </c>
      <c r="D45" s="19">
        <v>-6.12019661393548</v>
      </c>
      <c r="E45" s="20">
        <f t="shared" si="38"/>
        <v>-11.0251433124643</v>
      </c>
      <c r="F45" s="16" t="s">
        <v>73</v>
      </c>
      <c r="G45" s="13">
        <v>4</v>
      </c>
      <c r="H45" s="18">
        <f t="shared" si="21"/>
        <v>-6.12019661393548</v>
      </c>
      <c r="I45" s="18">
        <f t="shared" si="22"/>
        <v>267.029803386064</v>
      </c>
      <c r="J45" s="18">
        <f t="shared" si="23"/>
        <v>0.00769821393190353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0.306923637235056</v>
      </c>
      <c r="P45" s="18">
        <f t="shared" si="26"/>
        <v>0.00236276382019341</v>
      </c>
      <c r="Q45" s="24">
        <f t="shared" si="27"/>
        <v>0.000378042211230946</v>
      </c>
      <c r="R45" s="18">
        <f t="shared" si="28"/>
        <v>0.0123345666666667</v>
      </c>
      <c r="S45" s="25">
        <f t="shared" si="29"/>
        <v>0.0306490062802595</v>
      </c>
      <c r="T45" s="3">
        <v>0.01</v>
      </c>
      <c r="U45" s="26">
        <f t="shared" si="30"/>
        <v>0.000306490062802595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0.0151064900628026</v>
      </c>
      <c r="AR45" s="29">
        <f t="shared" si="34"/>
        <v>7.70910416666667</v>
      </c>
      <c r="AS45" s="1">
        <f t="shared" si="35"/>
        <v>0.16</v>
      </c>
      <c r="AT45" s="2">
        <f t="shared" si="36"/>
        <v>138.407760273973</v>
      </c>
      <c r="AU45" s="1">
        <f t="shared" si="37"/>
        <v>17279.1633216403</v>
      </c>
    </row>
    <row r="46" s="1" customFormat="1" spans="1:47">
      <c r="A46" s="13"/>
      <c r="B46" s="13"/>
      <c r="C46" s="16">
        <v>4</v>
      </c>
      <c r="D46" s="19">
        <v>-2.83352557623333</v>
      </c>
      <c r="E46" s="20">
        <f t="shared" si="38"/>
        <v>-6.12019661393548</v>
      </c>
      <c r="F46" s="16" t="s">
        <v>73</v>
      </c>
      <c r="G46" s="13">
        <v>5</v>
      </c>
      <c r="H46" s="18">
        <f t="shared" si="21"/>
        <v>-2.83352557623333</v>
      </c>
      <c r="I46" s="18">
        <f t="shared" si="22"/>
        <v>270.316474423767</v>
      </c>
      <c r="J46" s="18">
        <f t="shared" si="23"/>
        <v>0.0119930970564272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0.289332829744119</v>
      </c>
      <c r="O46" s="18">
        <f t="shared" si="39"/>
        <v>0.0923190853374097</v>
      </c>
      <c r="P46" s="18">
        <f t="shared" si="26"/>
        <v>0.00110719175061214</v>
      </c>
      <c r="Q46" s="24">
        <f t="shared" si="27"/>
        <v>0.000177150680097942</v>
      </c>
      <c r="R46" s="18">
        <f t="shared" si="28"/>
        <v>0.0123345666666667</v>
      </c>
      <c r="S46" s="25">
        <f t="shared" si="29"/>
        <v>0.0143621324433456</v>
      </c>
      <c r="T46" s="3">
        <v>0.01</v>
      </c>
      <c r="U46" s="26">
        <f t="shared" si="30"/>
        <v>0.000143621324433456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0.0149436213244335</v>
      </c>
      <c r="AR46" s="29">
        <f t="shared" si="34"/>
        <v>7.70910416666667</v>
      </c>
      <c r="AS46" s="1">
        <f t="shared" si="35"/>
        <v>0.16</v>
      </c>
      <c r="AT46" s="2">
        <f t="shared" si="36"/>
        <v>138.407760273973</v>
      </c>
      <c r="AU46" s="1">
        <f t="shared" si="37"/>
        <v>17092.8701775301</v>
      </c>
    </row>
    <row r="47" s="1" customFormat="1" spans="1:47">
      <c r="A47" s="13"/>
      <c r="B47" s="13"/>
      <c r="C47" s="16">
        <v>5</v>
      </c>
      <c r="D47" s="19">
        <v>2.43632925470968</v>
      </c>
      <c r="E47" s="20">
        <f t="shared" si="38"/>
        <v>-2.83352557623333</v>
      </c>
      <c r="F47" s="16" t="s">
        <v>75</v>
      </c>
      <c r="G47" s="13">
        <v>6</v>
      </c>
      <c r="H47" s="18">
        <f t="shared" si="21"/>
        <v>2.43632925470968</v>
      </c>
      <c r="I47" s="18">
        <f t="shared" si="22"/>
        <v>275.58632925471</v>
      </c>
      <c r="J47" s="18">
        <f t="shared" si="23"/>
        <v>0.0238818107525094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0.168302935253464</v>
      </c>
      <c r="P47" s="18">
        <f t="shared" si="26"/>
        <v>0.00401937884881508</v>
      </c>
      <c r="Q47" s="24">
        <f t="shared" si="27"/>
        <v>0.000643100615810412</v>
      </c>
      <c r="R47" s="18">
        <f t="shared" si="28"/>
        <v>0.0123345666666667</v>
      </c>
      <c r="S47" s="25">
        <f t="shared" si="29"/>
        <v>0.0521380793658806</v>
      </c>
      <c r="T47" s="3">
        <v>0.01</v>
      </c>
      <c r="U47" s="26">
        <f t="shared" si="30"/>
        <v>0.000521380793658806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0.0153213807936588</v>
      </c>
      <c r="AR47" s="29">
        <f t="shared" si="34"/>
        <v>7.70910416666667</v>
      </c>
      <c r="AS47" s="1">
        <f t="shared" si="35"/>
        <v>0.16</v>
      </c>
      <c r="AT47" s="2">
        <f t="shared" si="36"/>
        <v>138.407760273973</v>
      </c>
      <c r="AU47" s="1">
        <f t="shared" si="37"/>
        <v>17524.9604604419</v>
      </c>
    </row>
    <row r="48" s="1" customFormat="1" spans="1:47">
      <c r="A48" s="13"/>
      <c r="B48" s="13"/>
      <c r="C48" s="16">
        <v>6</v>
      </c>
      <c r="D48" s="19">
        <v>6.72707112886667</v>
      </c>
      <c r="E48" s="20">
        <f t="shared" si="38"/>
        <v>2.43632925470968</v>
      </c>
      <c r="F48" s="16" t="s">
        <v>73</v>
      </c>
      <c r="G48" s="13">
        <v>7</v>
      </c>
      <c r="H48" s="18">
        <f t="shared" si="21"/>
        <v>6.72707112886667</v>
      </c>
      <c r="I48" s="18">
        <f t="shared" si="22"/>
        <v>279.877071128867</v>
      </c>
      <c r="J48" s="18">
        <f t="shared" si="23"/>
        <v>0.0410492522202097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0.241374598071316</v>
      </c>
      <c r="P48" s="18">
        <f t="shared" si="26"/>
        <v>0.00990824675578119</v>
      </c>
      <c r="Q48" s="24">
        <f t="shared" si="27"/>
        <v>0.00158531948092499</v>
      </c>
      <c r="R48" s="18">
        <f t="shared" si="28"/>
        <v>0.0123345666666667</v>
      </c>
      <c r="S48" s="25">
        <f t="shared" si="29"/>
        <v>0.128526564715825</v>
      </c>
      <c r="T48" s="3">
        <v>0.01</v>
      </c>
      <c r="U48" s="26">
        <f t="shared" si="30"/>
        <v>0.00128526564715825</v>
      </c>
      <c r="V48" s="25"/>
      <c r="W48" s="3"/>
      <c r="X48" s="26"/>
      <c r="Y48" s="28">
        <v>0.02</v>
      </c>
      <c r="Z48" s="3">
        <v>0.49</v>
      </c>
      <c r="AA48" s="27">
        <f t="shared" si="31"/>
        <v>0.0098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</v>
      </c>
      <c r="AO48" s="3">
        <v>0.5</v>
      </c>
      <c r="AP48" s="3">
        <f t="shared" si="32"/>
        <v>0.005</v>
      </c>
      <c r="AQ48" s="1">
        <f t="shared" si="33"/>
        <v>0.0160852656471582</v>
      </c>
      <c r="AR48" s="29">
        <f t="shared" si="34"/>
        <v>7.70910416666667</v>
      </c>
      <c r="AS48" s="1">
        <f t="shared" si="35"/>
        <v>0.16</v>
      </c>
      <c r="AT48" s="2">
        <f t="shared" si="36"/>
        <v>138.407760273973</v>
      </c>
      <c r="AU48" s="1">
        <f t="shared" si="37"/>
        <v>18398.7101592581</v>
      </c>
    </row>
    <row r="49" s="1" customFormat="1" spans="1:47">
      <c r="A49" s="13"/>
      <c r="B49" s="13"/>
      <c r="C49" s="16">
        <v>7</v>
      </c>
      <c r="D49" s="19">
        <v>9.08819783932258</v>
      </c>
      <c r="E49" s="20">
        <f t="shared" si="38"/>
        <v>6.72707112886667</v>
      </c>
      <c r="F49" s="16" t="s">
        <v>73</v>
      </c>
      <c r="G49" s="13">
        <v>8</v>
      </c>
      <c r="H49" s="18">
        <f t="shared" si="21"/>
        <v>9.08819783932258</v>
      </c>
      <c r="I49" s="18">
        <f t="shared" si="22"/>
        <v>282.238197839323</v>
      </c>
      <c r="J49" s="18">
        <f t="shared" si="23"/>
        <v>0.0549164054271791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0.308557392982201</v>
      </c>
      <c r="P49" s="18">
        <f t="shared" si="26"/>
        <v>0.016944862890564</v>
      </c>
      <c r="Q49" s="24">
        <f t="shared" si="27"/>
        <v>0.00271117806249024</v>
      </c>
      <c r="R49" s="18">
        <f t="shared" si="28"/>
        <v>0.0123345666666667</v>
      </c>
      <c r="S49" s="25">
        <f t="shared" si="29"/>
        <v>0.219803267983221</v>
      </c>
      <c r="T49" s="3">
        <v>0.01</v>
      </c>
      <c r="U49" s="26">
        <f t="shared" si="30"/>
        <v>0.00219803267983221</v>
      </c>
      <c r="V49" s="25"/>
      <c r="W49" s="3"/>
      <c r="X49" s="26"/>
      <c r="Y49" s="28">
        <v>0.02</v>
      </c>
      <c r="Z49" s="3">
        <v>0.49</v>
      </c>
      <c r="AA49" s="27">
        <f t="shared" si="31"/>
        <v>0.0098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</v>
      </c>
      <c r="AO49" s="3">
        <v>0.5</v>
      </c>
      <c r="AP49" s="3">
        <f t="shared" si="32"/>
        <v>0.005</v>
      </c>
      <c r="AQ49" s="1">
        <f t="shared" si="33"/>
        <v>0.0169980326798322</v>
      </c>
      <c r="AR49" s="29">
        <f t="shared" si="34"/>
        <v>7.70910416666667</v>
      </c>
      <c r="AS49" s="1">
        <f t="shared" si="35"/>
        <v>0.16</v>
      </c>
      <c r="AT49" s="2">
        <f t="shared" si="36"/>
        <v>138.407760273973</v>
      </c>
      <c r="AU49" s="1">
        <f t="shared" si="37"/>
        <v>19442.754842478</v>
      </c>
    </row>
    <row r="50" s="1" customFormat="1" spans="1:47">
      <c r="A50" s="13"/>
      <c r="B50" s="13"/>
      <c r="C50" s="16">
        <v>8</v>
      </c>
      <c r="D50" s="19">
        <v>8.99087135783871</v>
      </c>
      <c r="E50" s="20">
        <f t="shared" si="38"/>
        <v>9.08819783932258</v>
      </c>
      <c r="F50" s="16" t="s">
        <v>73</v>
      </c>
      <c r="G50" s="13">
        <v>9</v>
      </c>
      <c r="H50" s="18">
        <f t="shared" si="21"/>
        <v>8.99087135783871</v>
      </c>
      <c r="I50" s="18">
        <f t="shared" si="22"/>
        <v>282.140871357839</v>
      </c>
      <c r="J50" s="18">
        <f t="shared" si="23"/>
        <v>0.0542667463663865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0.368703571758304</v>
      </c>
      <c r="P50" s="18">
        <f t="shared" si="26"/>
        <v>0.0200083432129887</v>
      </c>
      <c r="Q50" s="24">
        <f t="shared" si="27"/>
        <v>0.00320133491407819</v>
      </c>
      <c r="R50" s="18">
        <f t="shared" si="28"/>
        <v>0.0123345666666667</v>
      </c>
      <c r="S50" s="25">
        <f t="shared" si="29"/>
        <v>0.259541741561913</v>
      </c>
      <c r="T50" s="3">
        <v>0.01</v>
      </c>
      <c r="U50" s="26">
        <f t="shared" si="30"/>
        <v>0.00259541741561913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0.0173954174156191</v>
      </c>
      <c r="AR50" s="29">
        <f t="shared" si="34"/>
        <v>7.70910416666667</v>
      </c>
      <c r="AS50" s="1">
        <f t="shared" si="35"/>
        <v>0.16</v>
      </c>
      <c r="AT50" s="2">
        <f t="shared" si="36"/>
        <v>138.407760273973</v>
      </c>
      <c r="AU50" s="1">
        <f t="shared" si="37"/>
        <v>19897.2929729532</v>
      </c>
    </row>
    <row r="51" s="1" customFormat="1" spans="1:47">
      <c r="A51" s="13"/>
      <c r="B51" s="13"/>
      <c r="C51" s="16">
        <v>9</v>
      </c>
      <c r="D51" s="19">
        <v>5.30842941833333</v>
      </c>
      <c r="E51" s="20">
        <f t="shared" si="38"/>
        <v>8.99087135783871</v>
      </c>
      <c r="F51" s="16" t="s">
        <v>73</v>
      </c>
      <c r="G51" s="13">
        <v>10</v>
      </c>
      <c r="H51" s="18">
        <f t="shared" si="21"/>
        <v>5.30842941833333</v>
      </c>
      <c r="I51" s="18">
        <f t="shared" si="22"/>
        <v>278.458429418333</v>
      </c>
      <c r="J51" s="18">
        <f t="shared" si="23"/>
        <v>0.0343819942292362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0.425786270211982</v>
      </c>
      <c r="P51" s="18">
        <f t="shared" si="26"/>
        <v>0.0146393810853164</v>
      </c>
      <c r="Q51" s="24">
        <f t="shared" si="27"/>
        <v>0.00234230097365062</v>
      </c>
      <c r="R51" s="18">
        <f t="shared" si="28"/>
        <v>0.0123345666666667</v>
      </c>
      <c r="S51" s="25">
        <f t="shared" si="29"/>
        <v>0.189897305430318</v>
      </c>
      <c r="T51" s="3">
        <v>0.01</v>
      </c>
      <c r="U51" s="26">
        <f t="shared" si="30"/>
        <v>0.00189897305430318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0.0166989730543032</v>
      </c>
      <c r="AR51" s="29">
        <f t="shared" si="34"/>
        <v>7.70910416666667</v>
      </c>
      <c r="AS51" s="1">
        <f t="shared" si="35"/>
        <v>0.16</v>
      </c>
      <c r="AT51" s="2">
        <f t="shared" si="36"/>
        <v>138.407760273973</v>
      </c>
      <c r="AU51" s="1">
        <f t="shared" si="37"/>
        <v>19100.6833162041</v>
      </c>
    </row>
    <row r="52" s="1" customFormat="1" spans="1:47">
      <c r="A52" s="13"/>
      <c r="B52" s="13"/>
      <c r="C52" s="16">
        <v>10</v>
      </c>
      <c r="D52" s="19">
        <v>-0.683672962548387</v>
      </c>
      <c r="E52" s="20">
        <f t="shared" si="38"/>
        <v>5.30842941833333</v>
      </c>
      <c r="F52" s="16" t="s">
        <v>73</v>
      </c>
      <c r="G52" s="13">
        <v>11</v>
      </c>
      <c r="H52" s="18">
        <f t="shared" si="21"/>
        <v>-0.683672962548387</v>
      </c>
      <c r="I52" s="18">
        <f t="shared" si="22"/>
        <v>272.466327037452</v>
      </c>
      <c r="J52" s="18">
        <f t="shared" si="23"/>
        <v>0.0159353684919108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0.390589544670332</v>
      </c>
      <c r="O52" s="18">
        <f t="shared" si="39"/>
        <v>0.0976483861229999</v>
      </c>
      <c r="P52" s="18">
        <f t="shared" si="26"/>
        <v>0.00155606301551039</v>
      </c>
      <c r="Q52" s="24">
        <f t="shared" si="27"/>
        <v>0.000248970082481663</v>
      </c>
      <c r="R52" s="18">
        <f t="shared" si="28"/>
        <v>0.0123345666666667</v>
      </c>
      <c r="S52" s="25">
        <f t="shared" si="29"/>
        <v>0.0201847449699622</v>
      </c>
      <c r="T52" s="3">
        <v>0.01</v>
      </c>
      <c r="U52" s="26">
        <f t="shared" si="30"/>
        <v>0.000201847449699622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0.0150018474496996</v>
      </c>
      <c r="AR52" s="29">
        <f t="shared" si="34"/>
        <v>7.70910416666667</v>
      </c>
      <c r="AS52" s="1">
        <f t="shared" si="35"/>
        <v>0.16</v>
      </c>
      <c r="AT52" s="2">
        <f t="shared" si="36"/>
        <v>138.407760273973</v>
      </c>
      <c r="AU52" s="1">
        <f t="shared" si="37"/>
        <v>17159.4706071387</v>
      </c>
    </row>
    <row r="53" s="1" customFormat="1" spans="1:48">
      <c r="A53" s="13"/>
      <c r="B53" s="13"/>
      <c r="C53" s="16">
        <v>11</v>
      </c>
      <c r="D53" s="19">
        <v>-6.39419661873333</v>
      </c>
      <c r="E53" s="20">
        <f t="shared" si="38"/>
        <v>-0.683672962548387</v>
      </c>
      <c r="F53" s="16" t="s">
        <v>75</v>
      </c>
      <c r="G53" s="13">
        <v>12</v>
      </c>
      <c r="H53" s="18">
        <f t="shared" si="21"/>
        <v>-6.39419661873333</v>
      </c>
      <c r="I53" s="18">
        <f t="shared" si="22"/>
        <v>266.755803381267</v>
      </c>
      <c r="J53" s="18">
        <f t="shared" si="23"/>
        <v>0.00741522128453297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0.173183364774156</v>
      </c>
      <c r="P53" s="18">
        <f t="shared" si="26"/>
        <v>0.00128419297260036</v>
      </c>
      <c r="Q53" s="24">
        <f t="shared" si="27"/>
        <v>0.000205470875616058</v>
      </c>
      <c r="R53" s="18">
        <f t="shared" si="28"/>
        <v>0.0123345666666667</v>
      </c>
      <c r="S53" s="25">
        <f t="shared" si="29"/>
        <v>0.0166581349121351</v>
      </c>
      <c r="T53" s="3">
        <v>0.01</v>
      </c>
      <c r="U53" s="26">
        <f t="shared" si="30"/>
        <v>0.000166581349121351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0.0149665813491214</v>
      </c>
      <c r="AR53" s="29">
        <f t="shared" si="34"/>
        <v>7.70910416666667</v>
      </c>
      <c r="AS53" s="1">
        <f t="shared" si="35"/>
        <v>0.16</v>
      </c>
      <c r="AT53" s="2">
        <f t="shared" si="36"/>
        <v>138.407760273973</v>
      </c>
      <c r="AU53" s="1">
        <f t="shared" si="37"/>
        <v>17119.1324009057</v>
      </c>
      <c r="AV53" s="1">
        <f>SUM(AU42:AU53)</f>
        <v>214014.552155786</v>
      </c>
    </row>
    <row r="54" s="1" customFormat="1" spans="1:46">
      <c r="A54" s="13"/>
      <c r="B54" s="13"/>
      <c r="C54" s="16">
        <v>12</v>
      </c>
      <c r="D54" s="19">
        <v>-14.1567655965806</v>
      </c>
      <c r="E54" s="20">
        <f t="shared" si="38"/>
        <v>-6.39419661873333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-14</v>
      </c>
      <c r="E58" s="16"/>
      <c r="F58" s="16"/>
      <c r="G58" s="13">
        <v>1</v>
      </c>
      <c r="H58" s="18">
        <f t="shared" ref="H58:H69" si="40">E59</f>
        <v>-14</v>
      </c>
      <c r="I58" s="18">
        <f t="shared" ref="I58:I69" si="41">H58+273.15</f>
        <v>259.15</v>
      </c>
      <c r="J58" s="18">
        <f t="shared" ref="J58:J69" si="42">EXP(($C$16*(I58-$C$14))/($C$17*I58*$C$14))</f>
        <v>0.00254027577249845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0.00770225585738279</v>
      </c>
      <c r="Q58" s="24">
        <f t="shared" ref="Q58:Q69" si="46">P58*$B$60</f>
        <v>0.00223365419864101</v>
      </c>
      <c r="R58" s="18">
        <f t="shared" ref="R58:R69" si="47">L58*$B$60</f>
        <v>0.87929595</v>
      </c>
      <c r="S58" s="25">
        <f t="shared" ref="S58:S69" si="48">Q58/R58</f>
        <v>0.00254027577249845</v>
      </c>
      <c r="T58" s="3">
        <v>0.27</v>
      </c>
      <c r="U58" s="26">
        <f t="shared" ref="U58:U69" si="49">S58*T58</f>
        <v>0.000685874458574582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0.226533265407301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14.7742097447239</v>
      </c>
      <c r="AF58" s="1">
        <f t="shared" ref="AF58:AF69" si="54">AE58*10000*AC58*AB58</f>
        <v>375845.674365774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-14.8254471395484</v>
      </c>
      <c r="E59" s="20">
        <f t="shared" ref="E59:E70" si="55">D58</f>
        <v>-14</v>
      </c>
      <c r="F59" s="16" t="s">
        <v>73</v>
      </c>
      <c r="G59" s="13">
        <v>2</v>
      </c>
      <c r="H59" s="18">
        <f t="shared" si="40"/>
        <v>-14.8254471395484</v>
      </c>
      <c r="I59" s="18">
        <f t="shared" si="41"/>
        <v>258.324552860452</v>
      </c>
      <c r="J59" s="18">
        <f t="shared" si="42"/>
        <v>0.0022528936772117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6.05640774414262</v>
      </c>
      <c r="P59" s="18">
        <f t="shared" si="45"/>
        <v>0.0136444427133949</v>
      </c>
      <c r="Q59" s="24">
        <f t="shared" si="46"/>
        <v>0.00395688838688451</v>
      </c>
      <c r="R59" s="18">
        <f t="shared" si="47"/>
        <v>0.87929595</v>
      </c>
      <c r="S59" s="25">
        <f t="shared" si="48"/>
        <v>0.00450006438319716</v>
      </c>
      <c r="T59" s="3">
        <v>0.27</v>
      </c>
      <c r="U59" s="26">
        <f t="shared" si="49"/>
        <v>0.00121501738346323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0.226636077877607</v>
      </c>
      <c r="AC59" s="29">
        <f t="shared" si="51"/>
        <v>11.2298333333333</v>
      </c>
      <c r="AD59" s="1">
        <f t="shared" si="52"/>
        <v>0.29</v>
      </c>
      <c r="AE59" s="30">
        <f t="shared" si="53"/>
        <v>14.7742097447239</v>
      </c>
      <c r="AF59" s="1">
        <f t="shared" si="54"/>
        <v>376016.252502128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-11.0251433124643</v>
      </c>
      <c r="E60" s="20">
        <f t="shared" si="55"/>
        <v>-14.8254471395484</v>
      </c>
      <c r="F60" s="16" t="s">
        <v>73</v>
      </c>
      <c r="G60" s="13">
        <v>3</v>
      </c>
      <c r="H60" s="18">
        <f t="shared" si="40"/>
        <v>-11.0251433124643</v>
      </c>
      <c r="I60" s="18">
        <f t="shared" si="41"/>
        <v>262.124856687536</v>
      </c>
      <c r="J60" s="18">
        <f t="shared" si="42"/>
        <v>0.00389104496647112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9.07481830142922</v>
      </c>
      <c r="P60" s="18">
        <f t="shared" si="45"/>
        <v>0.0353105260734162</v>
      </c>
      <c r="Q60" s="24">
        <f t="shared" si="46"/>
        <v>0.0102400525612907</v>
      </c>
      <c r="R60" s="18">
        <f t="shared" si="47"/>
        <v>0.87929595</v>
      </c>
      <c r="S60" s="25">
        <f t="shared" si="48"/>
        <v>0.0116457406192883</v>
      </c>
      <c r="T60" s="3">
        <v>0.27</v>
      </c>
      <c r="U60" s="26">
        <f t="shared" si="49"/>
        <v>0.00314434996720784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0.227010947198628</v>
      </c>
      <c r="AC60" s="29">
        <f t="shared" si="51"/>
        <v>11.2298333333333</v>
      </c>
      <c r="AD60" s="1">
        <f t="shared" si="52"/>
        <v>0.29</v>
      </c>
      <c r="AE60" s="30">
        <f t="shared" si="53"/>
        <v>14.7742097447239</v>
      </c>
      <c r="AF60" s="1">
        <f t="shared" si="54"/>
        <v>376638.205364128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-6.12019661393548</v>
      </c>
      <c r="E61" s="20">
        <f t="shared" si="55"/>
        <v>-11.0251433124643</v>
      </c>
      <c r="F61" s="16" t="s">
        <v>73</v>
      </c>
      <c r="G61" s="13">
        <v>4</v>
      </c>
      <c r="H61" s="18">
        <f t="shared" si="40"/>
        <v>-6.12019661393548</v>
      </c>
      <c r="I61" s="18">
        <f t="shared" si="41"/>
        <v>267.029803386064</v>
      </c>
      <c r="J61" s="18">
        <f t="shared" si="42"/>
        <v>0.00769821393190353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12.0715627753558</v>
      </c>
      <c r="P61" s="18">
        <f t="shared" si="45"/>
        <v>0.0929294727370921</v>
      </c>
      <c r="Q61" s="24">
        <f t="shared" si="46"/>
        <v>0.0269495470937567</v>
      </c>
      <c r="R61" s="18">
        <f t="shared" si="47"/>
        <v>0.87929595</v>
      </c>
      <c r="S61" s="25">
        <f t="shared" si="48"/>
        <v>0.0306490062802595</v>
      </c>
      <c r="T61" s="3">
        <v>0.27</v>
      </c>
      <c r="U61" s="26">
        <f t="shared" si="49"/>
        <v>0.00827523169567006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0.228007877518469</v>
      </c>
      <c r="AC61" s="29">
        <f t="shared" si="51"/>
        <v>11.2298333333333</v>
      </c>
      <c r="AD61" s="1">
        <f t="shared" si="52"/>
        <v>0.29</v>
      </c>
      <c r="AE61" s="30">
        <f t="shared" si="53"/>
        <v>14.7742097447239</v>
      </c>
      <c r="AF61" s="1">
        <f t="shared" si="54"/>
        <v>378292.2315297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-2.83352557623333</v>
      </c>
      <c r="E62" s="20">
        <f t="shared" si="55"/>
        <v>-6.12019661393548</v>
      </c>
      <c r="F62" s="16" t="s">
        <v>73</v>
      </c>
      <c r="G62" s="13">
        <v>5</v>
      </c>
      <c r="H62" s="18">
        <f t="shared" si="40"/>
        <v>-2.83352557623333</v>
      </c>
      <c r="I62" s="18">
        <f t="shared" si="41"/>
        <v>270.316474423767</v>
      </c>
      <c r="J62" s="18">
        <f t="shared" si="42"/>
        <v>0.0119930970564272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11.3797016374878</v>
      </c>
      <c r="O62" s="18">
        <f t="shared" si="56"/>
        <v>3.63098666513094</v>
      </c>
      <c r="P62" s="18">
        <f t="shared" si="45"/>
        <v>0.0435467754855082</v>
      </c>
      <c r="Q62" s="24">
        <f t="shared" si="46"/>
        <v>0.0126285648907974</v>
      </c>
      <c r="R62" s="18">
        <f t="shared" si="47"/>
        <v>0.87929595</v>
      </c>
      <c r="S62" s="25">
        <f t="shared" si="48"/>
        <v>0.0143621324433456</v>
      </c>
      <c r="T62" s="3">
        <v>0.27</v>
      </c>
      <c r="U62" s="26">
        <f t="shared" si="49"/>
        <v>0.00387777575970331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0.22715345183011</v>
      </c>
      <c r="AC62" s="29">
        <f t="shared" si="51"/>
        <v>11.2298333333333</v>
      </c>
      <c r="AD62" s="1">
        <f t="shared" si="52"/>
        <v>0.29</v>
      </c>
      <c r="AE62" s="30">
        <f t="shared" si="53"/>
        <v>14.7742097447239</v>
      </c>
      <c r="AF62" s="1">
        <f t="shared" si="54"/>
        <v>376874.637524426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2.43632925470968</v>
      </c>
      <c r="E63" s="20">
        <f t="shared" si="55"/>
        <v>-2.83352557623333</v>
      </c>
      <c r="F63" s="16" t="s">
        <v>75</v>
      </c>
      <c r="G63" s="13">
        <v>6</v>
      </c>
      <c r="H63" s="18">
        <f t="shared" si="40"/>
        <v>2.43632925470968</v>
      </c>
      <c r="I63" s="18">
        <f t="shared" si="41"/>
        <v>275.58632925471</v>
      </c>
      <c r="J63" s="18">
        <f t="shared" si="42"/>
        <v>0.0238818107525094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6.61949488964543</v>
      </c>
      <c r="P63" s="18">
        <f t="shared" si="45"/>
        <v>0.158085524231715</v>
      </c>
      <c r="Q63" s="24">
        <f t="shared" si="46"/>
        <v>0.0458448020271974</v>
      </c>
      <c r="R63" s="18">
        <f t="shared" si="47"/>
        <v>0.87929595</v>
      </c>
      <c r="S63" s="25">
        <f t="shared" si="48"/>
        <v>0.0521380793658806</v>
      </c>
      <c r="T63" s="3">
        <v>0.27</v>
      </c>
      <c r="U63" s="26">
        <f t="shared" si="49"/>
        <v>0.0140772814287878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0.229135215781613</v>
      </c>
      <c r="AC63" s="29">
        <f t="shared" si="51"/>
        <v>11.2298333333333</v>
      </c>
      <c r="AD63" s="1">
        <f t="shared" si="52"/>
        <v>0.29</v>
      </c>
      <c r="AE63" s="30">
        <f t="shared" si="53"/>
        <v>14.7742097447239</v>
      </c>
      <c r="AF63" s="1">
        <f t="shared" si="54"/>
        <v>380162.620008796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6.72707112886667</v>
      </c>
      <c r="E64" s="20">
        <f t="shared" si="55"/>
        <v>2.43632925470968</v>
      </c>
      <c r="F64" s="16" t="s">
        <v>73</v>
      </c>
      <c r="G64" s="13">
        <v>7</v>
      </c>
      <c r="H64" s="18">
        <f t="shared" si="40"/>
        <v>6.72707112886667</v>
      </c>
      <c r="I64" s="18">
        <f t="shared" si="41"/>
        <v>279.877071128867</v>
      </c>
      <c r="J64" s="18">
        <f t="shared" si="42"/>
        <v>0.0410492522202097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9.49346436541371</v>
      </c>
      <c r="P64" s="18">
        <f t="shared" si="45"/>
        <v>0.38969961317944</v>
      </c>
      <c r="Q64" s="24">
        <f t="shared" si="46"/>
        <v>0.113012887822038</v>
      </c>
      <c r="R64" s="18">
        <f t="shared" si="47"/>
        <v>0.87929595</v>
      </c>
      <c r="S64" s="25">
        <f t="shared" si="48"/>
        <v>0.128526564715825</v>
      </c>
      <c r="T64" s="3">
        <v>0.27</v>
      </c>
      <c r="U64" s="26">
        <f t="shared" si="49"/>
        <v>0.0347021724732727</v>
      </c>
      <c r="V64" s="3">
        <v>180.9</v>
      </c>
      <c r="W64" s="27">
        <v>6</v>
      </c>
      <c r="X64" s="27">
        <v>3</v>
      </c>
      <c r="Y64" s="27">
        <v>0.3</v>
      </c>
      <c r="Z64" s="27">
        <v>6</v>
      </c>
      <c r="AA64" s="3">
        <v>30.2</v>
      </c>
      <c r="AB64" s="2">
        <f t="shared" si="50"/>
        <v>0.233142632111557</v>
      </c>
      <c r="AC64" s="29">
        <f t="shared" si="51"/>
        <v>11.2298333333333</v>
      </c>
      <c r="AD64" s="1">
        <f t="shared" si="52"/>
        <v>0.29</v>
      </c>
      <c r="AE64" s="30">
        <f t="shared" si="53"/>
        <v>14.7742097447239</v>
      </c>
      <c r="AF64" s="1">
        <f t="shared" si="54"/>
        <v>386811.401106283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9.08819783932258</v>
      </c>
      <c r="E65" s="20">
        <f t="shared" si="55"/>
        <v>6.72707112886667</v>
      </c>
      <c r="F65" s="16" t="s">
        <v>73</v>
      </c>
      <c r="G65" s="13">
        <v>8</v>
      </c>
      <c r="H65" s="18">
        <f t="shared" si="40"/>
        <v>9.08819783932258</v>
      </c>
      <c r="I65" s="18">
        <f t="shared" si="41"/>
        <v>282.238197839323</v>
      </c>
      <c r="J65" s="18">
        <f t="shared" si="42"/>
        <v>0.0549164054271791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12.1358197522343</v>
      </c>
      <c r="P65" s="18">
        <f t="shared" si="45"/>
        <v>0.666455597704865</v>
      </c>
      <c r="Q65" s="24">
        <f t="shared" si="46"/>
        <v>0.193272123334411</v>
      </c>
      <c r="R65" s="18">
        <f t="shared" si="47"/>
        <v>0.87929595</v>
      </c>
      <c r="S65" s="25">
        <f t="shared" si="48"/>
        <v>0.219803267983221</v>
      </c>
      <c r="T65" s="3">
        <v>0.27</v>
      </c>
      <c r="U65" s="26">
        <f t="shared" si="49"/>
        <v>0.0593468823554697</v>
      </c>
      <c r="V65" s="3">
        <v>180.9</v>
      </c>
      <c r="W65" s="27">
        <v>6</v>
      </c>
      <c r="X65" s="27">
        <v>3</v>
      </c>
      <c r="Y65" s="27">
        <v>0.3</v>
      </c>
      <c r="Z65" s="27">
        <v>6</v>
      </c>
      <c r="AA65" s="3">
        <v>30.2</v>
      </c>
      <c r="AB65" s="2">
        <f t="shared" si="50"/>
        <v>0.237931099241668</v>
      </c>
      <c r="AC65" s="29">
        <f t="shared" si="51"/>
        <v>11.2298333333333</v>
      </c>
      <c r="AD65" s="1">
        <f t="shared" si="52"/>
        <v>0.29</v>
      </c>
      <c r="AE65" s="30">
        <f t="shared" si="53"/>
        <v>14.7742097447239</v>
      </c>
      <c r="AF65" s="1">
        <f t="shared" si="54"/>
        <v>394756.038528337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8.99087135783871</v>
      </c>
      <c r="E66" s="20">
        <f t="shared" si="55"/>
        <v>9.08819783932258</v>
      </c>
      <c r="F66" s="16" t="s">
        <v>73</v>
      </c>
      <c r="G66" s="13">
        <v>9</v>
      </c>
      <c r="H66" s="18">
        <f t="shared" si="40"/>
        <v>8.99087135783871</v>
      </c>
      <c r="I66" s="18">
        <f t="shared" si="41"/>
        <v>282.140871357839</v>
      </c>
      <c r="J66" s="18">
        <f t="shared" si="42"/>
        <v>0.0542667463663865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14.5014191545294</v>
      </c>
      <c r="P66" s="18">
        <f t="shared" si="45"/>
        <v>0.786944835211506</v>
      </c>
      <c r="Q66" s="24">
        <f t="shared" si="46"/>
        <v>0.228214002211337</v>
      </c>
      <c r="R66" s="18">
        <f t="shared" si="47"/>
        <v>0.87929595</v>
      </c>
      <c r="S66" s="25">
        <f t="shared" si="48"/>
        <v>0.259541741561913</v>
      </c>
      <c r="T66" s="3">
        <v>0.27</v>
      </c>
      <c r="U66" s="26">
        <f t="shared" si="49"/>
        <v>0.0700762702217165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0.24001581930408</v>
      </c>
      <c r="AC66" s="29">
        <f t="shared" si="51"/>
        <v>11.2298333333333</v>
      </c>
      <c r="AD66" s="1">
        <f t="shared" si="52"/>
        <v>0.29</v>
      </c>
      <c r="AE66" s="30">
        <f t="shared" si="53"/>
        <v>14.7742097447239</v>
      </c>
      <c r="AF66" s="1">
        <f t="shared" si="54"/>
        <v>398214.837465933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5.30842941833333</v>
      </c>
      <c r="E67" s="20">
        <f t="shared" si="55"/>
        <v>8.99087135783871</v>
      </c>
      <c r="F67" s="16" t="s">
        <v>73</v>
      </c>
      <c r="G67" s="13">
        <v>10</v>
      </c>
      <c r="H67" s="18">
        <f t="shared" si="40"/>
        <v>5.30842941833333</v>
      </c>
      <c r="I67" s="18">
        <f t="shared" si="41"/>
        <v>278.458429418333</v>
      </c>
      <c r="J67" s="18">
        <f t="shared" si="42"/>
        <v>0.0343819942292362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16.7465293193179</v>
      </c>
      <c r="P67" s="18">
        <f t="shared" si="45"/>
        <v>0.575779074416523</v>
      </c>
      <c r="Q67" s="24">
        <f t="shared" si="46"/>
        <v>0.166975931580792</v>
      </c>
      <c r="R67" s="18">
        <f t="shared" si="47"/>
        <v>0.87929595</v>
      </c>
      <c r="S67" s="25">
        <f t="shared" si="48"/>
        <v>0.189897305430318</v>
      </c>
      <c r="T67" s="3">
        <v>0.27</v>
      </c>
      <c r="U67" s="26">
        <f t="shared" si="49"/>
        <v>0.0512722724661859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0.23636220254018</v>
      </c>
      <c r="AC67" s="29">
        <f t="shared" si="51"/>
        <v>11.2298333333333</v>
      </c>
      <c r="AD67" s="1">
        <f t="shared" si="52"/>
        <v>0.29</v>
      </c>
      <c r="AE67" s="30">
        <f t="shared" si="53"/>
        <v>14.7742097447239</v>
      </c>
      <c r="AF67" s="1">
        <f t="shared" si="54"/>
        <v>392153.051996885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-0.683672962548387</v>
      </c>
      <c r="E68" s="20">
        <f t="shared" si="55"/>
        <v>5.30842941833333</v>
      </c>
      <c r="F68" s="16" t="s">
        <v>73</v>
      </c>
      <c r="G68" s="13">
        <v>11</v>
      </c>
      <c r="H68" s="18">
        <f t="shared" si="40"/>
        <v>-0.683672962548387</v>
      </c>
      <c r="I68" s="18">
        <f t="shared" si="41"/>
        <v>272.466327037452</v>
      </c>
      <c r="J68" s="18">
        <f t="shared" si="42"/>
        <v>0.0159353684919108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15.3622127326563</v>
      </c>
      <c r="O68" s="18">
        <f t="shared" si="56"/>
        <v>3.84059251224507</v>
      </c>
      <c r="P68" s="18">
        <f t="shared" si="45"/>
        <v>0.0612012569098986</v>
      </c>
      <c r="Q68" s="24">
        <f t="shared" si="46"/>
        <v>0.0177483645038706</v>
      </c>
      <c r="R68" s="18">
        <f t="shared" si="47"/>
        <v>0.87929595</v>
      </c>
      <c r="S68" s="25">
        <f t="shared" si="48"/>
        <v>0.0201847449699622</v>
      </c>
      <c r="T68" s="3">
        <v>0.27</v>
      </c>
      <c r="U68" s="26">
        <f t="shared" si="49"/>
        <v>0.00544988114188978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0.227458911905869</v>
      </c>
      <c r="AC68" s="29">
        <f t="shared" si="51"/>
        <v>11.2298333333333</v>
      </c>
      <c r="AD68" s="1">
        <f t="shared" si="52"/>
        <v>0.29</v>
      </c>
      <c r="AE68" s="30">
        <f t="shared" si="53"/>
        <v>14.7742097447239</v>
      </c>
      <c r="AF68" s="1">
        <f t="shared" si="54"/>
        <v>377381.432179767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-6.39419661873333</v>
      </c>
      <c r="E69" s="20">
        <f t="shared" si="55"/>
        <v>-0.683672962548387</v>
      </c>
      <c r="F69" s="16" t="s">
        <v>75</v>
      </c>
      <c r="G69" s="13">
        <v>12</v>
      </c>
      <c r="H69" s="18">
        <f t="shared" si="40"/>
        <v>-6.39419661873333</v>
      </c>
      <c r="I69" s="18">
        <f t="shared" si="41"/>
        <v>266.755803381267</v>
      </c>
      <c r="J69" s="18">
        <f t="shared" si="42"/>
        <v>0.00741522128453297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6.81144625533517</v>
      </c>
      <c r="P69" s="18">
        <f t="shared" si="45"/>
        <v>0.0505083812510137</v>
      </c>
      <c r="Q69" s="24">
        <f t="shared" si="46"/>
        <v>0.014647430562794</v>
      </c>
      <c r="R69" s="18">
        <f t="shared" si="47"/>
        <v>0.87929595</v>
      </c>
      <c r="S69" s="25">
        <f t="shared" si="48"/>
        <v>0.0166581349121351</v>
      </c>
      <c r="T69" s="3">
        <v>0.27</v>
      </c>
      <c r="U69" s="26">
        <f t="shared" si="49"/>
        <v>0.00449769642627647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0.227273902415626</v>
      </c>
      <c r="AC69" s="29">
        <f t="shared" si="51"/>
        <v>11.2298333333333</v>
      </c>
      <c r="AD69" s="1">
        <f t="shared" si="52"/>
        <v>0.29</v>
      </c>
      <c r="AE69" s="30">
        <f t="shared" si="53"/>
        <v>14.7742097447239</v>
      </c>
      <c r="AF69" s="1">
        <f t="shared" si="54"/>
        <v>377074.479395152</v>
      </c>
      <c r="AG69" s="1">
        <f>SUM(AF58:AF69)</f>
        <v>4590220.86196731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-14.1567655965806</v>
      </c>
      <c r="E70" s="20">
        <f t="shared" si="55"/>
        <v>-6.39419661873333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-14</v>
      </c>
      <c r="E74" s="16"/>
      <c r="F74" s="16"/>
      <c r="G74" s="13">
        <v>1</v>
      </c>
      <c r="H74" s="18">
        <f t="shared" ref="H74:H85" si="57">E75</f>
        <v>-14</v>
      </c>
      <c r="I74" s="18">
        <f t="shared" ref="I74:I85" si="58">H74+273.15</f>
        <v>259.15</v>
      </c>
      <c r="J74" s="18">
        <f t="shared" ref="J74:J85" si="59">EXP(($C$16*(I74-$C$14))/($C$17*I74*$C$14))</f>
        <v>0.00254027577249845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0.00132404253814164</v>
      </c>
      <c r="Q74" s="24">
        <f t="shared" ref="Q74:Q85" si="63">P74*$B$76</f>
        <v>0.000344251059916827</v>
      </c>
      <c r="R74" s="18">
        <f t="shared" ref="R74:R85" si="64">L74*$B$76</f>
        <v>0.1355172</v>
      </c>
      <c r="S74" s="25">
        <f t="shared" ref="S74:S85" si="65">Q74/R74</f>
        <v>0.00254027577249845</v>
      </c>
      <c r="T74" s="3">
        <v>0.01</v>
      </c>
      <c r="U74" s="26">
        <f t="shared" ref="U74:U85" si="66">S74*T74</f>
        <v>2.54027577249845e-5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0.00551540275772498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$E$8/12</f>
        <v>0.865308307889417</v>
      </c>
      <c r="AX74" s="1">
        <f t="shared" ref="AX74:AX85" si="73">AW74*10000*AV74*0.67*AU74*AT74</f>
        <v>433.328574254674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-14.8254471395484</v>
      </c>
      <c r="E75" s="20">
        <f t="shared" ref="E75:E86" si="74">D74</f>
        <v>-14</v>
      </c>
      <c r="F75" s="16" t="s">
        <v>73</v>
      </c>
      <c r="G75" s="13">
        <v>2</v>
      </c>
      <c r="H75" s="18">
        <f t="shared" si="57"/>
        <v>-14.8254471395484</v>
      </c>
      <c r="I75" s="18">
        <f t="shared" si="58"/>
        <v>258.324552860452</v>
      </c>
      <c r="J75" s="18">
        <f t="shared" si="59"/>
        <v>0.0022528936772117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1.04111595746186</v>
      </c>
      <c r="P75" s="18">
        <f t="shared" si="62"/>
        <v>0.00234552355781003</v>
      </c>
      <c r="Q75" s="24">
        <f t="shared" si="63"/>
        <v>0.000609836125030607</v>
      </c>
      <c r="R75" s="18">
        <f t="shared" si="64"/>
        <v>0.1355172</v>
      </c>
      <c r="S75" s="25">
        <f t="shared" si="65"/>
        <v>0.00450006438319716</v>
      </c>
      <c r="T75" s="3">
        <v>0.01</v>
      </c>
      <c r="U75" s="26">
        <f t="shared" si="66"/>
        <v>4.50006438319716e-5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0.00553500064383197</v>
      </c>
      <c r="AU75" s="29">
        <f t="shared" si="70"/>
        <v>52.122</v>
      </c>
      <c r="AV75" s="1">
        <f t="shared" si="71"/>
        <v>0.26</v>
      </c>
      <c r="AW75" s="2">
        <f t="shared" si="72"/>
        <v>0.865308307889417</v>
      </c>
      <c r="AX75" s="1">
        <f t="shared" si="73"/>
        <v>434.868321108746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-11.0251433124643</v>
      </c>
      <c r="E76" s="20">
        <f t="shared" si="74"/>
        <v>-14.8254471395484</v>
      </c>
      <c r="F76" s="16" t="s">
        <v>73</v>
      </c>
      <c r="G76" s="13">
        <v>3</v>
      </c>
      <c r="H76" s="18">
        <f t="shared" si="57"/>
        <v>-11.0251433124643</v>
      </c>
      <c r="I76" s="18">
        <f t="shared" si="58"/>
        <v>262.124856687536</v>
      </c>
      <c r="J76" s="18">
        <f t="shared" si="59"/>
        <v>0.00389104496647112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1.55999043390405</v>
      </c>
      <c r="P76" s="18">
        <f t="shared" si="62"/>
        <v>0.00606999292558545</v>
      </c>
      <c r="Q76" s="24">
        <f t="shared" si="63"/>
        <v>0.00157819816065222</v>
      </c>
      <c r="R76" s="18">
        <f t="shared" si="64"/>
        <v>0.1355172</v>
      </c>
      <c r="S76" s="25">
        <f t="shared" si="65"/>
        <v>0.0116457406192883</v>
      </c>
      <c r="T76" s="3">
        <v>0.01</v>
      </c>
      <c r="U76" s="26">
        <f t="shared" si="66"/>
        <v>0.000116457406192883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0.00560645740619288</v>
      </c>
      <c r="AU76" s="29">
        <f t="shared" si="70"/>
        <v>52.122</v>
      </c>
      <c r="AV76" s="1">
        <f t="shared" si="71"/>
        <v>0.26</v>
      </c>
      <c r="AW76" s="2">
        <f t="shared" si="72"/>
        <v>0.865308307889417</v>
      </c>
      <c r="AX76" s="1">
        <f t="shared" si="73"/>
        <v>440.482463595682</v>
      </c>
    </row>
    <row r="77" s="1" customFormat="1" spans="1:50">
      <c r="A77" s="13"/>
      <c r="B77" s="13"/>
      <c r="C77" s="16">
        <v>3</v>
      </c>
      <c r="D77" s="19">
        <v>-6.12019661393548</v>
      </c>
      <c r="E77" s="20">
        <f t="shared" si="74"/>
        <v>-11.0251433124643</v>
      </c>
      <c r="F77" s="16" t="s">
        <v>73</v>
      </c>
      <c r="G77" s="13">
        <v>4</v>
      </c>
      <c r="H77" s="18">
        <f t="shared" si="57"/>
        <v>-6.12019661393548</v>
      </c>
      <c r="I77" s="18">
        <f t="shared" si="58"/>
        <v>267.029803386064</v>
      </c>
      <c r="J77" s="18">
        <f t="shared" si="59"/>
        <v>0.00769821393190353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2.07514044097846</v>
      </c>
      <c r="P77" s="18">
        <f t="shared" si="62"/>
        <v>0.0159748750533968</v>
      </c>
      <c r="Q77" s="24">
        <f t="shared" si="63"/>
        <v>0.00415346751388318</v>
      </c>
      <c r="R77" s="18">
        <f t="shared" si="64"/>
        <v>0.1355172</v>
      </c>
      <c r="S77" s="25">
        <f t="shared" si="65"/>
        <v>0.0306490062802595</v>
      </c>
      <c r="T77" s="3">
        <v>0.01</v>
      </c>
      <c r="U77" s="26">
        <f t="shared" si="66"/>
        <v>0.000306490062802595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0.0057964900628026</v>
      </c>
      <c r="AU77" s="29">
        <f t="shared" si="70"/>
        <v>52.122</v>
      </c>
      <c r="AV77" s="1">
        <f t="shared" si="71"/>
        <v>0.26</v>
      </c>
      <c r="AW77" s="2">
        <f t="shared" si="72"/>
        <v>0.865308307889417</v>
      </c>
      <c r="AX77" s="1">
        <f t="shared" si="73"/>
        <v>455.412756770588</v>
      </c>
    </row>
    <row r="78" s="1" customFormat="1" spans="1:50">
      <c r="A78" s="13"/>
      <c r="B78" s="13"/>
      <c r="C78" s="16">
        <v>4</v>
      </c>
      <c r="D78" s="19">
        <v>-2.83352557623333</v>
      </c>
      <c r="E78" s="20">
        <f t="shared" si="74"/>
        <v>-6.12019661393548</v>
      </c>
      <c r="F78" s="16" t="s">
        <v>73</v>
      </c>
      <c r="G78" s="13">
        <v>5</v>
      </c>
      <c r="H78" s="18">
        <f t="shared" si="57"/>
        <v>-2.83352557623333</v>
      </c>
      <c r="I78" s="18">
        <f t="shared" si="58"/>
        <v>270.316474423767</v>
      </c>
      <c r="J78" s="18">
        <f t="shared" si="59"/>
        <v>0.0119930970564272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1.95620728762881</v>
      </c>
      <c r="O78" s="18">
        <f t="shared" si="75"/>
        <v>0.624178278296253</v>
      </c>
      <c r="P78" s="18">
        <f t="shared" si="62"/>
        <v>0.00748583067212059</v>
      </c>
      <c r="Q78" s="24">
        <f t="shared" si="63"/>
        <v>0.00194631597475135</v>
      </c>
      <c r="R78" s="18">
        <f t="shared" si="64"/>
        <v>0.1355172</v>
      </c>
      <c r="S78" s="25">
        <f t="shared" si="65"/>
        <v>0.0143621324433456</v>
      </c>
      <c r="T78" s="3">
        <v>0.01</v>
      </c>
      <c r="U78" s="26">
        <f t="shared" si="66"/>
        <v>0.000143621324433456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0.00563362132443346</v>
      </c>
      <c r="AU78" s="29">
        <f t="shared" si="70"/>
        <v>52.122</v>
      </c>
      <c r="AV78" s="1">
        <f t="shared" si="71"/>
        <v>0.26</v>
      </c>
      <c r="AW78" s="2">
        <f t="shared" si="72"/>
        <v>0.865308307889417</v>
      </c>
      <c r="AX78" s="1">
        <f t="shared" si="73"/>
        <v>442.61665079459</v>
      </c>
    </row>
    <row r="79" s="1" customFormat="1" spans="1:50">
      <c r="A79" s="13"/>
      <c r="B79" s="13"/>
      <c r="C79" s="16">
        <v>5</v>
      </c>
      <c r="D79" s="19">
        <v>2.43632925470968</v>
      </c>
      <c r="E79" s="20">
        <f t="shared" si="74"/>
        <v>-2.83352557623333</v>
      </c>
      <c r="F79" s="16" t="s">
        <v>75</v>
      </c>
      <c r="G79" s="13">
        <v>6</v>
      </c>
      <c r="H79" s="18">
        <f t="shared" si="57"/>
        <v>2.43632925470968</v>
      </c>
      <c r="I79" s="18">
        <f t="shared" si="58"/>
        <v>275.58632925471</v>
      </c>
      <c r="J79" s="18">
        <f t="shared" si="59"/>
        <v>0.0238818107525094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1.13791244762413</v>
      </c>
      <c r="P79" s="18">
        <f t="shared" si="62"/>
        <v>0.0271754097270843</v>
      </c>
      <c r="Q79" s="24">
        <f t="shared" si="63"/>
        <v>0.00706560652904192</v>
      </c>
      <c r="R79" s="18">
        <f t="shared" si="64"/>
        <v>0.1355172</v>
      </c>
      <c r="S79" s="25">
        <f t="shared" si="65"/>
        <v>0.0521380793658806</v>
      </c>
      <c r="T79" s="3">
        <v>0.01</v>
      </c>
      <c r="U79" s="26">
        <f t="shared" si="66"/>
        <v>0.000521380793658806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0.00601138079365881</v>
      </c>
      <c r="AU79" s="29">
        <f t="shared" si="70"/>
        <v>52.122</v>
      </c>
      <c r="AV79" s="1">
        <f t="shared" si="71"/>
        <v>0.26</v>
      </c>
      <c r="AW79" s="2">
        <f t="shared" si="72"/>
        <v>0.865308307889417</v>
      </c>
      <c r="AX79" s="1">
        <f t="shared" si="73"/>
        <v>472.296073930344</v>
      </c>
    </row>
    <row r="80" s="1" customFormat="1" spans="1:50">
      <c r="A80" s="13"/>
      <c r="B80" s="13"/>
      <c r="C80" s="16">
        <v>6</v>
      </c>
      <c r="D80" s="19">
        <v>6.72707112886667</v>
      </c>
      <c r="E80" s="20">
        <f t="shared" si="74"/>
        <v>2.43632925470968</v>
      </c>
      <c r="F80" s="16" t="s">
        <v>73</v>
      </c>
      <c r="G80" s="13">
        <v>7</v>
      </c>
      <c r="H80" s="18">
        <f t="shared" si="57"/>
        <v>6.72707112886667</v>
      </c>
      <c r="I80" s="18">
        <f t="shared" si="58"/>
        <v>279.877071128867</v>
      </c>
      <c r="J80" s="18">
        <f t="shared" si="59"/>
        <v>0.0410492522202097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1.63195703789705</v>
      </c>
      <c r="P80" s="18">
        <f t="shared" si="62"/>
        <v>0.0669906160611823</v>
      </c>
      <c r="Q80" s="24">
        <f t="shared" si="63"/>
        <v>0.0174175601759074</v>
      </c>
      <c r="R80" s="18">
        <f t="shared" si="64"/>
        <v>0.1355172</v>
      </c>
      <c r="S80" s="25">
        <f t="shared" si="65"/>
        <v>0.128526564715825</v>
      </c>
      <c r="T80" s="3">
        <v>0.01</v>
      </c>
      <c r="U80" s="26">
        <f t="shared" si="66"/>
        <v>0.00128526564715825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0.001</v>
      </c>
      <c r="AF80" s="3">
        <v>0.49</v>
      </c>
      <c r="AG80" s="26">
        <f t="shared" si="67"/>
        <v>0.00049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</v>
      </c>
      <c r="AR80" s="3">
        <v>0.5</v>
      </c>
      <c r="AS80" s="3">
        <f t="shared" si="68"/>
        <v>0.005</v>
      </c>
      <c r="AT80" s="2">
        <f t="shared" si="69"/>
        <v>0.00677526564715825</v>
      </c>
      <c r="AU80" s="29">
        <f t="shared" si="70"/>
        <v>52.122</v>
      </c>
      <c r="AV80" s="1">
        <f t="shared" si="71"/>
        <v>0.26</v>
      </c>
      <c r="AW80" s="2">
        <f t="shared" si="72"/>
        <v>0.865308307889417</v>
      </c>
      <c r="AX80" s="1">
        <f t="shared" si="73"/>
        <v>532.31220493692</v>
      </c>
    </row>
    <row r="81" s="1" customFormat="1" spans="1:50">
      <c r="A81" s="13"/>
      <c r="B81" s="13"/>
      <c r="C81" s="16">
        <v>7</v>
      </c>
      <c r="D81" s="19">
        <v>9.08819783932258</v>
      </c>
      <c r="E81" s="20">
        <f t="shared" si="74"/>
        <v>6.72707112886667</v>
      </c>
      <c r="F81" s="16" t="s">
        <v>73</v>
      </c>
      <c r="G81" s="13">
        <v>8</v>
      </c>
      <c r="H81" s="18">
        <f t="shared" si="57"/>
        <v>9.08819783932258</v>
      </c>
      <c r="I81" s="18">
        <f t="shared" si="58"/>
        <v>282.238197839323</v>
      </c>
      <c r="J81" s="18">
        <f t="shared" si="59"/>
        <v>0.0549164054271791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2.08618642183587</v>
      </c>
      <c r="P81" s="18">
        <f t="shared" si="62"/>
        <v>0.114565859338215</v>
      </c>
      <c r="Q81" s="24">
        <f t="shared" si="63"/>
        <v>0.0297871234279358</v>
      </c>
      <c r="R81" s="18">
        <f t="shared" si="64"/>
        <v>0.1355172</v>
      </c>
      <c r="S81" s="25">
        <f t="shared" si="65"/>
        <v>0.219803267983221</v>
      </c>
      <c r="T81" s="3">
        <v>0.01</v>
      </c>
      <c r="U81" s="26">
        <f t="shared" si="66"/>
        <v>0.00219803267983221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0.001</v>
      </c>
      <c r="AF81" s="3">
        <v>0.49</v>
      </c>
      <c r="AG81" s="26">
        <f t="shared" si="67"/>
        <v>0.00049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</v>
      </c>
      <c r="AR81" s="3">
        <v>0.5</v>
      </c>
      <c r="AS81" s="3">
        <f t="shared" si="68"/>
        <v>0.005</v>
      </c>
      <c r="AT81" s="2">
        <f t="shared" si="69"/>
        <v>0.00768803267983221</v>
      </c>
      <c r="AU81" s="29">
        <f t="shared" si="70"/>
        <v>52.122</v>
      </c>
      <c r="AV81" s="1">
        <f t="shared" si="71"/>
        <v>0.26</v>
      </c>
      <c r="AW81" s="2">
        <f t="shared" si="72"/>
        <v>0.865308307889417</v>
      </c>
      <c r="AX81" s="1">
        <f t="shared" si="73"/>
        <v>604.025560111444</v>
      </c>
    </row>
    <row r="82" s="1" customFormat="1" spans="1:50">
      <c r="A82" s="13"/>
      <c r="B82" s="13"/>
      <c r="C82" s="16">
        <v>8</v>
      </c>
      <c r="D82" s="19">
        <v>8.99087135783871</v>
      </c>
      <c r="E82" s="20">
        <f t="shared" si="74"/>
        <v>9.08819783932258</v>
      </c>
      <c r="F82" s="16" t="s">
        <v>73</v>
      </c>
      <c r="G82" s="13">
        <v>9</v>
      </c>
      <c r="H82" s="18">
        <f t="shared" si="57"/>
        <v>8.99087135783871</v>
      </c>
      <c r="I82" s="18">
        <f t="shared" si="58"/>
        <v>282.140871357839</v>
      </c>
      <c r="J82" s="18">
        <f t="shared" si="59"/>
        <v>0.0542667463663865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2.49284056249765</v>
      </c>
      <c r="P82" s="18">
        <f t="shared" si="62"/>
        <v>0.1352783465369</v>
      </c>
      <c r="Q82" s="24">
        <f t="shared" si="63"/>
        <v>0.0351723700995941</v>
      </c>
      <c r="R82" s="18">
        <f t="shared" si="64"/>
        <v>0.1355172</v>
      </c>
      <c r="S82" s="25">
        <f t="shared" si="65"/>
        <v>0.259541741561913</v>
      </c>
      <c r="T82" s="3">
        <v>0.01</v>
      </c>
      <c r="U82" s="26">
        <f t="shared" si="66"/>
        <v>0.00259541741561913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0.00808541741561913</v>
      </c>
      <c r="AU82" s="29">
        <f t="shared" si="70"/>
        <v>52.122</v>
      </c>
      <c r="AV82" s="1">
        <f t="shared" si="71"/>
        <v>0.26</v>
      </c>
      <c r="AW82" s="2">
        <f t="shared" si="72"/>
        <v>0.865308307889417</v>
      </c>
      <c r="AX82" s="1">
        <f t="shared" si="73"/>
        <v>635.246881301076</v>
      </c>
    </row>
    <row r="83" s="1" customFormat="1" spans="1:50">
      <c r="A83" s="13"/>
      <c r="B83" s="13"/>
      <c r="C83" s="16">
        <v>9</v>
      </c>
      <c r="D83" s="19">
        <v>5.30842941833333</v>
      </c>
      <c r="E83" s="20">
        <f t="shared" si="74"/>
        <v>8.99087135783871</v>
      </c>
      <c r="F83" s="16" t="s">
        <v>73</v>
      </c>
      <c r="G83" s="13">
        <v>10</v>
      </c>
      <c r="H83" s="18">
        <f t="shared" si="57"/>
        <v>5.30842941833333</v>
      </c>
      <c r="I83" s="18">
        <f t="shared" si="58"/>
        <v>278.458429418333</v>
      </c>
      <c r="J83" s="18">
        <f t="shared" si="59"/>
        <v>0.0343819942292362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2.87878221596075</v>
      </c>
      <c r="P83" s="18">
        <f t="shared" si="62"/>
        <v>0.0989782735363903</v>
      </c>
      <c r="Q83" s="24">
        <f t="shared" si="63"/>
        <v>0.0257343511194615</v>
      </c>
      <c r="R83" s="18">
        <f t="shared" si="64"/>
        <v>0.1355172</v>
      </c>
      <c r="S83" s="25">
        <f t="shared" si="65"/>
        <v>0.189897305430318</v>
      </c>
      <c r="T83" s="3">
        <v>0.01</v>
      </c>
      <c r="U83" s="26">
        <f t="shared" si="66"/>
        <v>0.00189897305430318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0.00738897305430318</v>
      </c>
      <c r="AU83" s="29">
        <f t="shared" si="70"/>
        <v>52.122</v>
      </c>
      <c r="AV83" s="1">
        <f t="shared" si="71"/>
        <v>0.26</v>
      </c>
      <c r="AW83" s="2">
        <f t="shared" si="72"/>
        <v>0.865308307889417</v>
      </c>
      <c r="AX83" s="1">
        <f t="shared" si="73"/>
        <v>580.529346536447</v>
      </c>
    </row>
    <row r="84" s="1" customFormat="1" spans="1:50">
      <c r="A84" s="13"/>
      <c r="B84" s="13"/>
      <c r="C84" s="16">
        <v>10</v>
      </c>
      <c r="D84" s="19">
        <v>-0.683672962548387</v>
      </c>
      <c r="E84" s="20">
        <f t="shared" si="74"/>
        <v>5.30842941833333</v>
      </c>
      <c r="F84" s="16" t="s">
        <v>73</v>
      </c>
      <c r="G84" s="13">
        <v>11</v>
      </c>
      <c r="H84" s="18">
        <f t="shared" si="57"/>
        <v>-0.683672962548387</v>
      </c>
      <c r="I84" s="18">
        <f t="shared" si="58"/>
        <v>272.466327037452</v>
      </c>
      <c r="J84" s="18">
        <f t="shared" si="59"/>
        <v>0.0159353684919108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2.64081374530314</v>
      </c>
      <c r="O84" s="18">
        <f t="shared" si="75"/>
        <v>0.660210197121218</v>
      </c>
      <c r="P84" s="18">
        <f t="shared" si="62"/>
        <v>0.0105206927732437</v>
      </c>
      <c r="Q84" s="24">
        <f t="shared" si="63"/>
        <v>0.00273538012104336</v>
      </c>
      <c r="R84" s="18">
        <f t="shared" si="64"/>
        <v>0.1355172</v>
      </c>
      <c r="S84" s="25">
        <f t="shared" si="65"/>
        <v>0.0201847449699622</v>
      </c>
      <c r="T84" s="3">
        <v>0.01</v>
      </c>
      <c r="U84" s="26">
        <f t="shared" si="66"/>
        <v>0.000201847449699622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0.00569184744969962</v>
      </c>
      <c r="AU84" s="29">
        <f t="shared" si="70"/>
        <v>52.122</v>
      </c>
      <c r="AV84" s="1">
        <f t="shared" si="71"/>
        <v>0.26</v>
      </c>
      <c r="AW84" s="2">
        <f t="shared" si="72"/>
        <v>0.865308307889417</v>
      </c>
      <c r="AX84" s="1">
        <f t="shared" si="73"/>
        <v>447.191301994926</v>
      </c>
    </row>
    <row r="85" s="1" customFormat="1" spans="1:51">
      <c r="A85" s="13"/>
      <c r="B85" s="13"/>
      <c r="C85" s="16">
        <v>11</v>
      </c>
      <c r="D85" s="19">
        <v>-6.39419661873333</v>
      </c>
      <c r="E85" s="20">
        <f t="shared" si="74"/>
        <v>-0.683672962548387</v>
      </c>
      <c r="F85" s="16" t="s">
        <v>75</v>
      </c>
      <c r="G85" s="13">
        <v>12</v>
      </c>
      <c r="H85" s="18">
        <f t="shared" si="57"/>
        <v>-6.39419661873333</v>
      </c>
      <c r="I85" s="18">
        <f t="shared" si="58"/>
        <v>266.755803381267</v>
      </c>
      <c r="J85" s="18">
        <f t="shared" si="59"/>
        <v>0.00741522128453297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1.17090950434797</v>
      </c>
      <c r="P85" s="18">
        <f t="shared" si="62"/>
        <v>0.00868255307890305</v>
      </c>
      <c r="Q85" s="24">
        <f t="shared" si="63"/>
        <v>0.00225746380051479</v>
      </c>
      <c r="R85" s="18">
        <f t="shared" si="64"/>
        <v>0.1355172</v>
      </c>
      <c r="S85" s="25">
        <f t="shared" si="65"/>
        <v>0.0166581349121351</v>
      </c>
      <c r="T85" s="3">
        <v>0.01</v>
      </c>
      <c r="U85" s="26">
        <f t="shared" si="66"/>
        <v>0.000166581349121351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0.00565658134912135</v>
      </c>
      <c r="AU85" s="29">
        <f t="shared" si="70"/>
        <v>52.122</v>
      </c>
      <c r="AV85" s="1">
        <f t="shared" si="71"/>
        <v>0.26</v>
      </c>
      <c r="AW85" s="2">
        <f t="shared" si="72"/>
        <v>0.865308307889417</v>
      </c>
      <c r="AX85" s="1">
        <f t="shared" si="73"/>
        <v>444.42055074531</v>
      </c>
      <c r="AY85" s="1">
        <f>SUM(AX74:AX85)</f>
        <v>5922.73068608075</v>
      </c>
    </row>
    <row r="86" s="1" customFormat="1" spans="1:46">
      <c r="A86" s="13"/>
      <c r="B86" s="13"/>
      <c r="C86" s="16">
        <v>12</v>
      </c>
      <c r="D86" s="19">
        <v>-14.1567655965806</v>
      </c>
      <c r="E86" s="20">
        <f t="shared" si="74"/>
        <v>-6.39419661873333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-14</v>
      </c>
      <c r="E90" s="16"/>
      <c r="F90" s="16"/>
      <c r="G90" s="13">
        <v>1</v>
      </c>
      <c r="H90" s="18">
        <f t="shared" ref="H90:H101" si="76">E91</f>
        <v>-14</v>
      </c>
      <c r="I90" s="18">
        <f t="shared" ref="I90:I101" si="77">H90+273.15</f>
        <v>259.15</v>
      </c>
      <c r="J90" s="18">
        <f t="shared" ref="J90:J101" si="78">EXP(($C$16*(I90-$C$14))/($C$17*I90*$C$14))</f>
        <v>0.00254027577249845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0.000723216512430309</v>
      </c>
      <c r="Q90" s="24">
        <f t="shared" ref="Q90:Q101" si="82">P90*$B$76</f>
        <v>0.00018803629323188</v>
      </c>
      <c r="R90" s="18">
        <f t="shared" ref="R90:R101" si="83">L90*$B$76</f>
        <v>0.074022</v>
      </c>
      <c r="S90" s="25">
        <f t="shared" ref="S90:S101" si="84">Q90/R90</f>
        <v>0.00254027577249845</v>
      </c>
      <c r="T90" s="3">
        <v>0.01</v>
      </c>
      <c r="U90" s="26">
        <f t="shared" ref="U90:U101" si="85">S90*T90</f>
        <v>2.54027577249845e-5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0.00551540275772498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$E$9/12</f>
        <v>0.0323333333333333</v>
      </c>
      <c r="AX90" s="1">
        <f t="shared" ref="AX90:AX101" si="92">AW90*10000*AV90*0.67*AU90*AT90</f>
        <v>8.84429722639046</v>
      </c>
      <c r="AZ90" s="2">
        <f t="shared" ref="AZ90:AZ101" si="93">$E$10/12</f>
        <v>0.0154044145313662</v>
      </c>
      <c r="BA90" s="1">
        <f t="shared" ref="BA90:BA101" si="94">AZ90*10000*AV90*0.67*AU90*AT90</f>
        <v>4.21364600146178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-14.8254471395484</v>
      </c>
      <c r="E91" s="20">
        <f t="shared" ref="E91:E102" si="95">D90</f>
        <v>-14</v>
      </c>
      <c r="F91" s="16" t="s">
        <v>73</v>
      </c>
      <c r="G91" s="13">
        <v>2</v>
      </c>
      <c r="H91" s="18">
        <f t="shared" si="76"/>
        <v>-14.8254471395484</v>
      </c>
      <c r="I91" s="18">
        <f t="shared" si="77"/>
        <v>258.324552860452</v>
      </c>
      <c r="J91" s="18">
        <f t="shared" si="78"/>
        <v>0.0022528936772117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0.56867678348757</v>
      </c>
      <c r="P91" s="18">
        <f t="shared" si="81"/>
        <v>0.00128116832989623</v>
      </c>
      <c r="Q91" s="24">
        <f t="shared" si="82"/>
        <v>0.00033310376577302</v>
      </c>
      <c r="R91" s="18">
        <f t="shared" si="83"/>
        <v>0.074022</v>
      </c>
      <c r="S91" s="25">
        <f t="shared" si="84"/>
        <v>0.00450006438319716</v>
      </c>
      <c r="T91" s="3">
        <v>0.01</v>
      </c>
      <c r="U91" s="26">
        <f t="shared" si="85"/>
        <v>4.50006438319716e-5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0.00553500064383197</v>
      </c>
      <c r="AU91" s="29">
        <f t="shared" si="89"/>
        <v>28.47</v>
      </c>
      <c r="AV91" s="1">
        <f t="shared" si="90"/>
        <v>0.26</v>
      </c>
      <c r="AW91" s="2">
        <f t="shared" si="91"/>
        <v>0.0323333333333333</v>
      </c>
      <c r="AX91" s="1">
        <f t="shared" si="92"/>
        <v>8.8757236765253</v>
      </c>
      <c r="AZ91" s="2">
        <f t="shared" si="93"/>
        <v>0.0154044145313662</v>
      </c>
      <c r="BA91" s="1">
        <f t="shared" si="94"/>
        <v>4.22861835399145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-11.0251433124643</v>
      </c>
      <c r="E92" s="20">
        <f t="shared" si="95"/>
        <v>-14.8254471395484</v>
      </c>
      <c r="F92" s="16" t="s">
        <v>73</v>
      </c>
      <c r="G92" s="13">
        <v>3</v>
      </c>
      <c r="H92" s="18">
        <f t="shared" si="76"/>
        <v>-11.0251433124643</v>
      </c>
      <c r="I92" s="18">
        <f t="shared" si="77"/>
        <v>262.124856687536</v>
      </c>
      <c r="J92" s="18">
        <f t="shared" si="78"/>
        <v>0.00389104496647112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0.852095615157673</v>
      </c>
      <c r="P92" s="18">
        <f t="shared" si="81"/>
        <v>0.00331554235431138</v>
      </c>
      <c r="Q92" s="24">
        <f t="shared" si="82"/>
        <v>0.000862041012120958</v>
      </c>
      <c r="R92" s="18">
        <f t="shared" si="83"/>
        <v>0.074022</v>
      </c>
      <c r="S92" s="25">
        <f t="shared" si="84"/>
        <v>0.0116457406192883</v>
      </c>
      <c r="T92" s="3">
        <v>0.01</v>
      </c>
      <c r="U92" s="26">
        <f t="shared" si="85"/>
        <v>0.000116457406192883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0.00560645740619288</v>
      </c>
      <c r="AU92" s="29">
        <f t="shared" si="89"/>
        <v>28.47</v>
      </c>
      <c r="AV92" s="1">
        <f t="shared" si="90"/>
        <v>0.26</v>
      </c>
      <c r="AW92" s="2">
        <f t="shared" si="91"/>
        <v>0.0323333333333333</v>
      </c>
      <c r="AX92" s="1">
        <f t="shared" si="92"/>
        <v>8.9903091153258</v>
      </c>
      <c r="AZ92" s="2">
        <f t="shared" si="93"/>
        <v>0.0154044145313662</v>
      </c>
      <c r="BA92" s="1">
        <f t="shared" si="94"/>
        <v>4.28320974363707</v>
      </c>
    </row>
    <row r="93" s="1" customFormat="1" spans="1:53">
      <c r="A93" s="13"/>
      <c r="B93" s="13"/>
      <c r="C93" s="16">
        <v>3</v>
      </c>
      <c r="D93" s="19">
        <v>-6.12019661393548</v>
      </c>
      <c r="E93" s="20">
        <f t="shared" si="95"/>
        <v>-11.0251433124643</v>
      </c>
      <c r="F93" s="16" t="s">
        <v>73</v>
      </c>
      <c r="G93" s="13">
        <v>4</v>
      </c>
      <c r="H93" s="18">
        <f t="shared" si="76"/>
        <v>-6.12019661393548</v>
      </c>
      <c r="I93" s="18">
        <f t="shared" si="77"/>
        <v>267.029803386064</v>
      </c>
      <c r="J93" s="18">
        <f t="shared" si="78"/>
        <v>0.00769821393190353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1.13348007280336</v>
      </c>
      <c r="P93" s="18">
        <f t="shared" si="81"/>
        <v>0.00872577208798987</v>
      </c>
      <c r="Q93" s="24">
        <f t="shared" si="82"/>
        <v>0.00226870074287737</v>
      </c>
      <c r="R93" s="18">
        <f t="shared" si="83"/>
        <v>0.074022</v>
      </c>
      <c r="S93" s="25">
        <f t="shared" si="84"/>
        <v>0.0306490062802595</v>
      </c>
      <c r="T93" s="3">
        <v>0.01</v>
      </c>
      <c r="U93" s="26">
        <f t="shared" si="85"/>
        <v>0.000306490062802595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0.00579649006280259</v>
      </c>
      <c r="AU93" s="29">
        <f t="shared" si="89"/>
        <v>28.47</v>
      </c>
      <c r="AV93" s="1">
        <f t="shared" si="90"/>
        <v>0.26</v>
      </c>
      <c r="AW93" s="2">
        <f t="shared" si="91"/>
        <v>0.0323333333333333</v>
      </c>
      <c r="AX93" s="1">
        <f t="shared" si="92"/>
        <v>9.29503850166533</v>
      </c>
      <c r="AZ93" s="2">
        <f t="shared" si="93"/>
        <v>0.0154044145313662</v>
      </c>
      <c r="BA93" s="1">
        <f t="shared" si="94"/>
        <v>4.42839049993798</v>
      </c>
    </row>
    <row r="94" s="1" customFormat="1" spans="1:53">
      <c r="A94" s="13"/>
      <c r="B94" s="13"/>
      <c r="C94" s="16">
        <v>4</v>
      </c>
      <c r="D94" s="19">
        <v>-2.83352557623333</v>
      </c>
      <c r="E94" s="20">
        <f t="shared" si="95"/>
        <v>-6.12019661393548</v>
      </c>
      <c r="F94" s="16" t="s">
        <v>73</v>
      </c>
      <c r="G94" s="13">
        <v>5</v>
      </c>
      <c r="H94" s="18">
        <f t="shared" si="76"/>
        <v>-2.83352557623333</v>
      </c>
      <c r="I94" s="18">
        <f t="shared" si="77"/>
        <v>270.316474423767</v>
      </c>
      <c r="J94" s="18">
        <f t="shared" si="78"/>
        <v>0.0119930970564272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1.0685165856796</v>
      </c>
      <c r="O94" s="18">
        <f t="shared" si="96"/>
        <v>0.340937715035769</v>
      </c>
      <c r="P94" s="18">
        <f t="shared" si="81"/>
        <v>0.00408889910662049</v>
      </c>
      <c r="Q94" s="24">
        <f t="shared" si="82"/>
        <v>0.00106311376772133</v>
      </c>
      <c r="R94" s="18">
        <f t="shared" si="83"/>
        <v>0.074022</v>
      </c>
      <c r="S94" s="25">
        <f t="shared" si="84"/>
        <v>0.0143621324433456</v>
      </c>
      <c r="T94" s="3">
        <v>0.01</v>
      </c>
      <c r="U94" s="26">
        <f t="shared" si="85"/>
        <v>0.000143621324433456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0.00563362132443346</v>
      </c>
      <c r="AU94" s="29">
        <f t="shared" si="89"/>
        <v>28.47</v>
      </c>
      <c r="AV94" s="1">
        <f t="shared" si="90"/>
        <v>0.26</v>
      </c>
      <c r="AW94" s="2">
        <f t="shared" si="91"/>
        <v>0.0323333333333333</v>
      </c>
      <c r="AX94" s="1">
        <f t="shared" si="92"/>
        <v>9.03386817661403</v>
      </c>
      <c r="AZ94" s="2">
        <f t="shared" si="93"/>
        <v>0.0154044145313662</v>
      </c>
      <c r="BA94" s="1">
        <f t="shared" si="94"/>
        <v>4.30396237776122</v>
      </c>
    </row>
    <row r="95" s="1" customFormat="1" spans="1:53">
      <c r="A95" s="13"/>
      <c r="B95" s="13"/>
      <c r="C95" s="16">
        <v>5</v>
      </c>
      <c r="D95" s="19">
        <v>2.43632925470968</v>
      </c>
      <c r="E95" s="20">
        <f t="shared" si="95"/>
        <v>-2.83352557623333</v>
      </c>
      <c r="F95" s="16" t="s">
        <v>75</v>
      </c>
      <c r="G95" s="13">
        <v>6</v>
      </c>
      <c r="H95" s="18">
        <f t="shared" si="76"/>
        <v>2.43632925470968</v>
      </c>
      <c r="I95" s="18">
        <f t="shared" si="77"/>
        <v>275.58632925471</v>
      </c>
      <c r="J95" s="18">
        <f t="shared" si="78"/>
        <v>0.0238818107525094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0.621548815929148</v>
      </c>
      <c r="P95" s="18">
        <f t="shared" si="81"/>
        <v>0.0148437111954662</v>
      </c>
      <c r="Q95" s="24">
        <f t="shared" si="82"/>
        <v>0.00385936491082122</v>
      </c>
      <c r="R95" s="18">
        <f t="shared" si="83"/>
        <v>0.074022</v>
      </c>
      <c r="S95" s="25">
        <f t="shared" si="84"/>
        <v>0.0521380793658806</v>
      </c>
      <c r="T95" s="3">
        <v>0.01</v>
      </c>
      <c r="U95" s="26">
        <f t="shared" si="85"/>
        <v>0.000521380793658806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0.00601138079365881</v>
      </c>
      <c r="AU95" s="29">
        <f t="shared" si="89"/>
        <v>28.47</v>
      </c>
      <c r="AV95" s="1">
        <f t="shared" si="90"/>
        <v>0.26</v>
      </c>
      <c r="AW95" s="2">
        <f t="shared" si="91"/>
        <v>0.0323333333333333</v>
      </c>
      <c r="AX95" s="1">
        <f t="shared" si="92"/>
        <v>9.6396293825809</v>
      </c>
      <c r="AZ95" s="2">
        <f t="shared" si="93"/>
        <v>0.0154044145313662</v>
      </c>
      <c r="BA95" s="1">
        <f t="shared" si="94"/>
        <v>4.59256227643341</v>
      </c>
    </row>
    <row r="96" s="1" customFormat="1" spans="1:53">
      <c r="A96" s="13"/>
      <c r="B96" s="13"/>
      <c r="C96" s="16">
        <v>6</v>
      </c>
      <c r="D96" s="19">
        <v>6.72707112886667</v>
      </c>
      <c r="E96" s="20">
        <f t="shared" si="95"/>
        <v>2.43632925470968</v>
      </c>
      <c r="F96" s="16" t="s">
        <v>73</v>
      </c>
      <c r="G96" s="13">
        <v>7</v>
      </c>
      <c r="H96" s="18">
        <f t="shared" si="76"/>
        <v>6.72707112886667</v>
      </c>
      <c r="I96" s="18">
        <f t="shared" si="77"/>
        <v>279.877071128867</v>
      </c>
      <c r="J96" s="18">
        <f t="shared" si="78"/>
        <v>0.0410492522202097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0.891405104733682</v>
      </c>
      <c r="P96" s="18">
        <f t="shared" si="81"/>
        <v>0.0365915129745954</v>
      </c>
      <c r="Q96" s="24">
        <f t="shared" si="82"/>
        <v>0.00951379337339479</v>
      </c>
      <c r="R96" s="18">
        <f t="shared" si="83"/>
        <v>0.074022</v>
      </c>
      <c r="S96" s="25">
        <f t="shared" si="84"/>
        <v>0.128526564715825</v>
      </c>
      <c r="T96" s="3">
        <v>0.01</v>
      </c>
      <c r="U96" s="26">
        <f t="shared" si="85"/>
        <v>0.00128526564715825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0.001</v>
      </c>
      <c r="AF96" s="3">
        <v>0.49</v>
      </c>
      <c r="AG96" s="26">
        <f t="shared" si="86"/>
        <v>0.00049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</v>
      </c>
      <c r="AR96" s="3">
        <v>0.5</v>
      </c>
      <c r="AS96" s="3">
        <f t="shared" si="87"/>
        <v>0.005</v>
      </c>
      <c r="AT96" s="2">
        <f t="shared" si="88"/>
        <v>0.00677526564715825</v>
      </c>
      <c r="AU96" s="29">
        <f t="shared" si="89"/>
        <v>28.47</v>
      </c>
      <c r="AV96" s="1">
        <f t="shared" si="90"/>
        <v>0.26</v>
      </c>
      <c r="AW96" s="2">
        <f t="shared" si="91"/>
        <v>0.0323333333333333</v>
      </c>
      <c r="AX96" s="1">
        <f t="shared" si="92"/>
        <v>10.8645670685231</v>
      </c>
      <c r="AZ96" s="2">
        <f t="shared" si="93"/>
        <v>0.0154044145313662</v>
      </c>
      <c r="BA96" s="1">
        <f t="shared" si="94"/>
        <v>5.17615344826885</v>
      </c>
    </row>
    <row r="97" s="1" customFormat="1" spans="1:53">
      <c r="A97" s="13"/>
      <c r="B97" s="13"/>
      <c r="C97" s="16">
        <v>7</v>
      </c>
      <c r="D97" s="19">
        <v>9.08819783932258</v>
      </c>
      <c r="E97" s="20">
        <f t="shared" si="95"/>
        <v>6.72707112886667</v>
      </c>
      <c r="F97" s="16" t="s">
        <v>73</v>
      </c>
      <c r="G97" s="13">
        <v>8</v>
      </c>
      <c r="H97" s="18">
        <f t="shared" si="76"/>
        <v>9.08819783932258</v>
      </c>
      <c r="I97" s="18">
        <f t="shared" si="77"/>
        <v>282.238197839323</v>
      </c>
      <c r="J97" s="18">
        <f t="shared" si="78"/>
        <v>0.0549164054271791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1.13951359175909</v>
      </c>
      <c r="P97" s="18">
        <f t="shared" si="81"/>
        <v>0.062577990394823</v>
      </c>
      <c r="Q97" s="24">
        <f t="shared" si="82"/>
        <v>0.016270277502654</v>
      </c>
      <c r="R97" s="18">
        <f t="shared" si="83"/>
        <v>0.074022</v>
      </c>
      <c r="S97" s="25">
        <f t="shared" si="84"/>
        <v>0.219803267983221</v>
      </c>
      <c r="T97" s="3">
        <v>0.01</v>
      </c>
      <c r="U97" s="26">
        <f t="shared" si="85"/>
        <v>0.00219803267983221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0.001</v>
      </c>
      <c r="AF97" s="3">
        <v>0.49</v>
      </c>
      <c r="AG97" s="26">
        <f t="shared" si="86"/>
        <v>0.00049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</v>
      </c>
      <c r="AR97" s="3">
        <v>0.5</v>
      </c>
      <c r="AS97" s="3">
        <f t="shared" si="87"/>
        <v>0.005</v>
      </c>
      <c r="AT97" s="2">
        <f t="shared" si="88"/>
        <v>0.00768803267983221</v>
      </c>
      <c r="AU97" s="29">
        <f t="shared" si="89"/>
        <v>28.47</v>
      </c>
      <c r="AV97" s="1">
        <f t="shared" si="90"/>
        <v>0.26</v>
      </c>
      <c r="AW97" s="2">
        <f t="shared" si="91"/>
        <v>0.0323333333333333</v>
      </c>
      <c r="AX97" s="1">
        <f t="shared" si="92"/>
        <v>12.3282467470583</v>
      </c>
      <c r="AZ97" s="2">
        <f t="shared" si="93"/>
        <v>0.0154044145313662</v>
      </c>
      <c r="BA97" s="1">
        <f t="shared" si="94"/>
        <v>5.87348731969027</v>
      </c>
    </row>
    <row r="98" s="1" customFormat="1" spans="1:53">
      <c r="A98" s="13"/>
      <c r="B98" s="13"/>
      <c r="C98" s="16">
        <v>8</v>
      </c>
      <c r="D98" s="19">
        <v>8.99087135783871</v>
      </c>
      <c r="E98" s="20">
        <f t="shared" si="95"/>
        <v>9.08819783932258</v>
      </c>
      <c r="F98" s="16" t="s">
        <v>73</v>
      </c>
      <c r="G98" s="13">
        <v>9</v>
      </c>
      <c r="H98" s="18">
        <f t="shared" si="76"/>
        <v>8.99087135783871</v>
      </c>
      <c r="I98" s="18">
        <f t="shared" si="77"/>
        <v>282.140871357839</v>
      </c>
      <c r="J98" s="18">
        <f t="shared" si="78"/>
        <v>0.0542667463663865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1.36163560136426</v>
      </c>
      <c r="P98" s="18">
        <f t="shared" si="81"/>
        <v>0.0738915338226766</v>
      </c>
      <c r="Q98" s="24">
        <f t="shared" si="82"/>
        <v>0.0192117987938959</v>
      </c>
      <c r="R98" s="18">
        <f t="shared" si="83"/>
        <v>0.074022</v>
      </c>
      <c r="S98" s="25">
        <f t="shared" si="84"/>
        <v>0.259541741561913</v>
      </c>
      <c r="T98" s="3">
        <v>0.01</v>
      </c>
      <c r="U98" s="26">
        <f t="shared" si="85"/>
        <v>0.00259541741561913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0.00808541741561913</v>
      </c>
      <c r="AU98" s="29">
        <f t="shared" si="89"/>
        <v>28.47</v>
      </c>
      <c r="AV98" s="1">
        <f t="shared" si="90"/>
        <v>0.26</v>
      </c>
      <c r="AW98" s="2">
        <f t="shared" si="91"/>
        <v>0.0323333333333333</v>
      </c>
      <c r="AX98" s="1">
        <f t="shared" si="92"/>
        <v>12.965478309451</v>
      </c>
      <c r="AZ98" s="2">
        <f t="shared" si="93"/>
        <v>0.0154044145313662</v>
      </c>
      <c r="BA98" s="1">
        <f t="shared" si="94"/>
        <v>6.17708048895525</v>
      </c>
    </row>
    <row r="99" s="1" customFormat="1" spans="1:53">
      <c r="A99" s="13"/>
      <c r="B99" s="13"/>
      <c r="C99" s="16">
        <v>9</v>
      </c>
      <c r="D99" s="19">
        <v>5.30842941833333</v>
      </c>
      <c r="E99" s="20">
        <f t="shared" si="95"/>
        <v>8.99087135783871</v>
      </c>
      <c r="F99" s="16" t="s">
        <v>73</v>
      </c>
      <c r="G99" s="13">
        <v>10</v>
      </c>
      <c r="H99" s="18">
        <f t="shared" si="76"/>
        <v>5.30842941833333</v>
      </c>
      <c r="I99" s="18">
        <f t="shared" si="77"/>
        <v>278.458429418333</v>
      </c>
      <c r="J99" s="18">
        <f t="shared" si="78"/>
        <v>0.0343819942292362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1.57244406754159</v>
      </c>
      <c r="P99" s="18">
        <f t="shared" si="81"/>
        <v>0.0540637628560115</v>
      </c>
      <c r="Q99" s="24">
        <f t="shared" si="82"/>
        <v>0.014056578342563</v>
      </c>
      <c r="R99" s="18">
        <f t="shared" si="83"/>
        <v>0.074022</v>
      </c>
      <c r="S99" s="25">
        <f t="shared" si="84"/>
        <v>0.189897305430318</v>
      </c>
      <c r="T99" s="3">
        <v>0.01</v>
      </c>
      <c r="U99" s="26">
        <f t="shared" si="85"/>
        <v>0.00189897305430318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0.00738897305430318</v>
      </c>
      <c r="AU99" s="29">
        <f t="shared" si="89"/>
        <v>28.47</v>
      </c>
      <c r="AV99" s="1">
        <f t="shared" si="90"/>
        <v>0.26</v>
      </c>
      <c r="AW99" s="2">
        <f t="shared" si="91"/>
        <v>0.0323333333333333</v>
      </c>
      <c r="AX99" s="1">
        <f t="shared" si="92"/>
        <v>11.8486857190106</v>
      </c>
      <c r="AZ99" s="2">
        <f t="shared" si="93"/>
        <v>0.0154044145313662</v>
      </c>
      <c r="BA99" s="1">
        <f t="shared" si="94"/>
        <v>5.64501236497476</v>
      </c>
    </row>
    <row r="100" s="1" customFormat="1" spans="1:53">
      <c r="A100" s="13"/>
      <c r="B100" s="13"/>
      <c r="C100" s="16">
        <v>10</v>
      </c>
      <c r="D100" s="19">
        <v>-0.683672962548387</v>
      </c>
      <c r="E100" s="20">
        <f t="shared" si="95"/>
        <v>5.30842941833333</v>
      </c>
      <c r="F100" s="16" t="s">
        <v>73</v>
      </c>
      <c r="G100" s="13">
        <v>11</v>
      </c>
      <c r="H100" s="18">
        <f t="shared" si="76"/>
        <v>-0.683672962548387</v>
      </c>
      <c r="I100" s="18">
        <f t="shared" si="77"/>
        <v>272.466327037452</v>
      </c>
      <c r="J100" s="18">
        <f t="shared" si="78"/>
        <v>0.0159353684919108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1.4424612894513</v>
      </c>
      <c r="O100" s="18">
        <f t="shared" si="96"/>
        <v>0.360619015234279</v>
      </c>
      <c r="P100" s="18">
        <f t="shared" si="81"/>
        <v>0.00574659689294823</v>
      </c>
      <c r="Q100" s="24">
        <f t="shared" si="82"/>
        <v>0.00149411519216654</v>
      </c>
      <c r="R100" s="18">
        <f t="shared" si="83"/>
        <v>0.074022</v>
      </c>
      <c r="S100" s="25">
        <f t="shared" si="84"/>
        <v>0.0201847449699622</v>
      </c>
      <c r="T100" s="3">
        <v>0.01</v>
      </c>
      <c r="U100" s="26">
        <f t="shared" si="85"/>
        <v>0.000201847449699622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0.00569184744969962</v>
      </c>
      <c r="AU100" s="29">
        <f t="shared" si="89"/>
        <v>28.47</v>
      </c>
      <c r="AV100" s="1">
        <f t="shared" si="90"/>
        <v>0.26</v>
      </c>
      <c r="AW100" s="2">
        <f t="shared" si="91"/>
        <v>0.0323333333333333</v>
      </c>
      <c r="AX100" s="1">
        <f t="shared" si="92"/>
        <v>9.12723745186301</v>
      </c>
      <c r="AZ100" s="2">
        <f t="shared" si="93"/>
        <v>0.0154044145313662</v>
      </c>
      <c r="BA100" s="1">
        <f t="shared" si="94"/>
        <v>4.34844585261984</v>
      </c>
    </row>
    <row r="101" s="1" customFormat="1" spans="1:54">
      <c r="A101" s="13"/>
      <c r="B101" s="13"/>
      <c r="C101" s="16">
        <v>11</v>
      </c>
      <c r="D101" s="19">
        <v>-6.39419661873333</v>
      </c>
      <c r="E101" s="20">
        <f t="shared" si="95"/>
        <v>-0.683672962548387</v>
      </c>
      <c r="F101" s="16" t="s">
        <v>75</v>
      </c>
      <c r="G101" s="13">
        <v>12</v>
      </c>
      <c r="H101" s="18">
        <f t="shared" si="76"/>
        <v>-6.39419661873333</v>
      </c>
      <c r="I101" s="18">
        <f t="shared" si="77"/>
        <v>266.755803381267</v>
      </c>
      <c r="J101" s="18">
        <f t="shared" si="78"/>
        <v>0.00741522128453297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0.63957241834133</v>
      </c>
      <c r="P101" s="18">
        <f t="shared" si="81"/>
        <v>0.00474257100948486</v>
      </c>
      <c r="Q101" s="24">
        <f t="shared" si="82"/>
        <v>0.00123306846246606</v>
      </c>
      <c r="R101" s="18">
        <f t="shared" si="83"/>
        <v>0.074022</v>
      </c>
      <c r="S101" s="25">
        <f t="shared" si="84"/>
        <v>0.0166581349121351</v>
      </c>
      <c r="T101" s="3">
        <v>0.01</v>
      </c>
      <c r="U101" s="26">
        <f t="shared" si="85"/>
        <v>0.000166581349121351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0.00565658134912135</v>
      </c>
      <c r="AU101" s="29">
        <f t="shared" si="89"/>
        <v>28.47</v>
      </c>
      <c r="AV101" s="1">
        <f t="shared" si="90"/>
        <v>0.26</v>
      </c>
      <c r="AW101" s="2">
        <f t="shared" si="91"/>
        <v>0.0323333333333333</v>
      </c>
      <c r="AX101" s="1">
        <f t="shared" si="92"/>
        <v>9.07068602865223</v>
      </c>
      <c r="AY101" s="1">
        <f>SUM(AX90:AX101)</f>
        <v>120.88376740366</v>
      </c>
      <c r="AZ101" s="2">
        <f t="shared" si="93"/>
        <v>0.0154044145313662</v>
      </c>
      <c r="BA101" s="1">
        <f t="shared" si="94"/>
        <v>4.3215033299762</v>
      </c>
      <c r="BB101" s="1">
        <f>SUM(BA90:BA101)</f>
        <v>57.5920720577081</v>
      </c>
    </row>
    <row r="102" s="1" customFormat="1" spans="1:46">
      <c r="A102" s="13"/>
      <c r="B102" s="13"/>
      <c r="C102" s="16">
        <v>12</v>
      </c>
      <c r="D102" s="19">
        <v>-14.1567655965806</v>
      </c>
      <c r="E102" s="20">
        <f t="shared" si="95"/>
        <v>-6.39419661873333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3" t="s">
        <v>45</v>
      </c>
      <c r="T103" s="23"/>
      <c r="U103" s="23"/>
      <c r="V103" s="23" t="s">
        <v>46</v>
      </c>
      <c r="W103" s="23"/>
      <c r="X103" s="23"/>
      <c r="Y103" s="23" t="s">
        <v>47</v>
      </c>
      <c r="Z103" s="23"/>
      <c r="AA103" s="23"/>
      <c r="AB103" s="23" t="s">
        <v>48</v>
      </c>
      <c r="AC103" s="23"/>
      <c r="AD103" s="23"/>
      <c r="AE103" s="23" t="s">
        <v>49</v>
      </c>
      <c r="AF103" s="23"/>
      <c r="AG103" s="23"/>
      <c r="AH103" s="23" t="s">
        <v>50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52</v>
      </c>
      <c r="AR103" s="23"/>
      <c r="AS103" s="23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12</v>
      </c>
      <c r="T104" s="3" t="s">
        <v>13</v>
      </c>
      <c r="U104" s="3"/>
      <c r="V104" s="4" t="s">
        <v>12</v>
      </c>
      <c r="W104" s="3" t="s">
        <v>13</v>
      </c>
      <c r="X104" s="3"/>
      <c r="Y104" s="4" t="s">
        <v>12</v>
      </c>
      <c r="Z104" s="3" t="s">
        <v>13</v>
      </c>
      <c r="AA104" s="3"/>
      <c r="AB104" s="4" t="s">
        <v>12</v>
      </c>
      <c r="AC104" s="3" t="s">
        <v>13</v>
      </c>
      <c r="AD104" s="3"/>
      <c r="AE104" s="4" t="s">
        <v>12</v>
      </c>
      <c r="AF104" s="3" t="s">
        <v>13</v>
      </c>
      <c r="AG104" s="3"/>
      <c r="AH104" s="4" t="s">
        <v>12</v>
      </c>
      <c r="AI104" s="3" t="s">
        <v>13</v>
      </c>
      <c r="AJ104" s="3"/>
      <c r="AK104" s="4" t="s">
        <v>12</v>
      </c>
      <c r="AL104" s="3" t="s">
        <v>13</v>
      </c>
      <c r="AM104" s="3"/>
      <c r="AN104" s="4" t="s">
        <v>12</v>
      </c>
      <c r="AO104" s="3" t="s">
        <v>13</v>
      </c>
      <c r="AP104" s="3"/>
      <c r="AQ104" s="34" t="s">
        <v>12</v>
      </c>
      <c r="AR104" s="34" t="s">
        <v>13</v>
      </c>
      <c r="AS104" s="34"/>
      <c r="AT104" s="2" t="s">
        <v>67</v>
      </c>
      <c r="AU104" s="1" t="s">
        <v>68</v>
      </c>
      <c r="AV104" s="1" t="s">
        <v>38</v>
      </c>
      <c r="AW104" s="1" t="s">
        <v>81</v>
      </c>
      <c r="AX104" s="1" t="s">
        <v>82</v>
      </c>
    </row>
    <row r="105" s="1" customFormat="1" spans="1:50">
      <c r="A105" s="13" t="s">
        <v>71</v>
      </c>
      <c r="B105" s="13">
        <f>F11</f>
        <v>910.8575</v>
      </c>
      <c r="C105" s="16" t="s">
        <v>72</v>
      </c>
      <c r="D105" s="17">
        <v>-14</v>
      </c>
      <c r="E105" s="16"/>
      <c r="F105" s="16"/>
      <c r="G105" s="13">
        <v>1</v>
      </c>
      <c r="H105" s="18">
        <f t="shared" ref="H105:H116" si="97">E106</f>
        <v>-14</v>
      </c>
      <c r="I105" s="18">
        <f t="shared" ref="I105:I116" si="98">H105+273.15</f>
        <v>259.15</v>
      </c>
      <c r="J105" s="18">
        <f t="shared" ref="J105:J116" si="99">EXP(($C$16*(I105-$C$14))/($C$17*I105*$C$14))</f>
        <v>0.00254027577249845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0.00192819103287376</v>
      </c>
      <c r="Q105" s="24">
        <f t="shared" ref="Q105:Q116" si="103">P105*$B$107</f>
        <v>0.000404920116903489</v>
      </c>
      <c r="R105" s="18">
        <f t="shared" ref="R105:R116" si="104">L105*$B$107</f>
        <v>0.1594000625</v>
      </c>
      <c r="S105" s="25">
        <f t="shared" ref="S105:S116" si="105">Q105/R105</f>
        <v>0.00254027577249845</v>
      </c>
      <c r="T105" s="3">
        <v>0.01</v>
      </c>
      <c r="U105" s="26">
        <f t="shared" ref="U105:U116" si="106">S105*T105</f>
        <v>2.54027577249845e-5</v>
      </c>
      <c r="V105" s="25"/>
      <c r="W105" s="3"/>
      <c r="X105" s="3"/>
      <c r="Y105" s="28"/>
      <c r="Z105" s="3"/>
      <c r="AA105" s="27"/>
      <c r="AB105" s="3"/>
      <c r="AC105" s="3"/>
      <c r="AD105" s="27"/>
      <c r="AE105" s="25">
        <v>0.001</v>
      </c>
      <c r="AF105" s="3">
        <v>0.49</v>
      </c>
      <c r="AG105" s="26">
        <f t="shared" ref="AG105:AG116" si="107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0.00551540275772498</v>
      </c>
      <c r="AU105" s="29">
        <f t="shared" ref="AU105:AU116" si="110">$B$90/12</f>
        <v>28.47</v>
      </c>
      <c r="AV105" s="1">
        <f t="shared" ref="AV105:AV116" si="111">$B$76</f>
        <v>0.26</v>
      </c>
      <c r="AW105" s="2">
        <f t="shared" ref="AW105:AW116" si="112">$E$9/12</f>
        <v>0.0323333333333333</v>
      </c>
      <c r="AX105" s="1">
        <f t="shared" ref="AX105:AX116" si="113">AW105*10000*AV105*0.67*AU105*AT105</f>
        <v>8.84429722639046</v>
      </c>
    </row>
    <row r="106" s="1" customFormat="1" spans="1:50">
      <c r="A106" s="13" t="s">
        <v>74</v>
      </c>
      <c r="B106" s="13">
        <v>1</v>
      </c>
      <c r="C106" s="16">
        <v>1</v>
      </c>
      <c r="D106" s="19">
        <v>-14.8254471395484</v>
      </c>
      <c r="E106" s="20">
        <f t="shared" ref="E106:E117" si="114">D105</f>
        <v>-14</v>
      </c>
      <c r="F106" s="16" t="s">
        <v>73</v>
      </c>
      <c r="G106" s="13">
        <v>2</v>
      </c>
      <c r="H106" s="18">
        <f t="shared" si="97"/>
        <v>-14.8254471395484</v>
      </c>
      <c r="I106" s="18">
        <f t="shared" si="98"/>
        <v>258.324552860452</v>
      </c>
      <c r="J106" s="18">
        <f t="shared" si="99"/>
        <v>0.0022528936772117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1.51616764230046</v>
      </c>
      <c r="P106" s="18">
        <f t="shared" si="102"/>
        <v>0.00341576449493168</v>
      </c>
      <c r="Q106" s="24">
        <f t="shared" si="103"/>
        <v>0.000717310543935652</v>
      </c>
      <c r="R106" s="18">
        <f t="shared" si="104"/>
        <v>0.1594000625</v>
      </c>
      <c r="S106" s="25">
        <f t="shared" si="105"/>
        <v>0.00450006438319716</v>
      </c>
      <c r="T106" s="3">
        <v>0.01</v>
      </c>
      <c r="U106" s="26">
        <f t="shared" si="106"/>
        <v>4.50006438319716e-5</v>
      </c>
      <c r="V106" s="25"/>
      <c r="W106" s="3"/>
      <c r="X106" s="3"/>
      <c r="Y106" s="28"/>
      <c r="Z106" s="3"/>
      <c r="AA106" s="27"/>
      <c r="AB106" s="3"/>
      <c r="AC106" s="3"/>
      <c r="AD106" s="27"/>
      <c r="AE106" s="25">
        <v>0.001</v>
      </c>
      <c r="AF106" s="3">
        <v>0.49</v>
      </c>
      <c r="AG106" s="26">
        <f t="shared" si="107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0.00553500064383197</v>
      </c>
      <c r="AU106" s="29">
        <f t="shared" si="110"/>
        <v>28.47</v>
      </c>
      <c r="AV106" s="1">
        <f t="shared" si="111"/>
        <v>0.26</v>
      </c>
      <c r="AW106" s="2">
        <f t="shared" si="112"/>
        <v>0.0323333333333333</v>
      </c>
      <c r="AX106" s="1">
        <f t="shared" si="113"/>
        <v>8.8757236765253</v>
      </c>
    </row>
    <row r="107" s="1" customFormat="1" spans="1:50">
      <c r="A107" s="13" t="s">
        <v>38</v>
      </c>
      <c r="B107" s="13">
        <f>H11</f>
        <v>0.21</v>
      </c>
      <c r="C107" s="16">
        <v>2</v>
      </c>
      <c r="D107" s="19">
        <v>-11.0251433124643</v>
      </c>
      <c r="E107" s="20">
        <f t="shared" si="114"/>
        <v>-14.8254471395484</v>
      </c>
      <c r="F107" s="16" t="s">
        <v>73</v>
      </c>
      <c r="G107" s="13">
        <v>3</v>
      </c>
      <c r="H107" s="18">
        <f t="shared" si="97"/>
        <v>-11.0251433124643</v>
      </c>
      <c r="I107" s="18">
        <f t="shared" si="98"/>
        <v>262.124856687536</v>
      </c>
      <c r="J107" s="18">
        <f t="shared" si="99"/>
        <v>0.00389104496647112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2.27179979447219</v>
      </c>
      <c r="P107" s="18">
        <f t="shared" si="102"/>
        <v>0.00883967515511116</v>
      </c>
      <c r="Q107" s="24">
        <f t="shared" si="103"/>
        <v>0.00185633178257334</v>
      </c>
      <c r="R107" s="18">
        <f t="shared" si="104"/>
        <v>0.1594000625</v>
      </c>
      <c r="S107" s="25">
        <f t="shared" si="105"/>
        <v>0.0116457406192883</v>
      </c>
      <c r="T107" s="3">
        <v>0.01</v>
      </c>
      <c r="U107" s="26">
        <f t="shared" si="106"/>
        <v>0.000116457406192883</v>
      </c>
      <c r="V107" s="25"/>
      <c r="W107" s="3"/>
      <c r="X107" s="3"/>
      <c r="Y107" s="28"/>
      <c r="Z107" s="3"/>
      <c r="AA107" s="27"/>
      <c r="AB107" s="3"/>
      <c r="AC107" s="3"/>
      <c r="AD107" s="27"/>
      <c r="AE107" s="25">
        <v>0.001</v>
      </c>
      <c r="AF107" s="3">
        <v>0.49</v>
      </c>
      <c r="AG107" s="26">
        <f t="shared" si="107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0.00560645740619288</v>
      </c>
      <c r="AU107" s="29">
        <f t="shared" si="110"/>
        <v>28.47</v>
      </c>
      <c r="AV107" s="1">
        <f t="shared" si="111"/>
        <v>0.26</v>
      </c>
      <c r="AW107" s="2">
        <f t="shared" si="112"/>
        <v>0.0323333333333333</v>
      </c>
      <c r="AX107" s="1">
        <f t="shared" si="113"/>
        <v>8.9903091153258</v>
      </c>
    </row>
    <row r="108" s="1" customFormat="1" spans="1:50">
      <c r="A108" s="13"/>
      <c r="B108" s="13"/>
      <c r="C108" s="16">
        <v>3</v>
      </c>
      <c r="D108" s="19">
        <v>-6.12019661393548</v>
      </c>
      <c r="E108" s="20">
        <f t="shared" si="114"/>
        <v>-11.0251433124643</v>
      </c>
      <c r="F108" s="16" t="s">
        <v>73</v>
      </c>
      <c r="G108" s="13">
        <v>4</v>
      </c>
      <c r="H108" s="18">
        <f t="shared" si="97"/>
        <v>-6.12019661393548</v>
      </c>
      <c r="I108" s="18">
        <f t="shared" si="98"/>
        <v>267.029803386064</v>
      </c>
      <c r="J108" s="18">
        <f t="shared" si="99"/>
        <v>0.00769821393190353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3.02200803598375</v>
      </c>
      <c r="P108" s="18">
        <f t="shared" si="102"/>
        <v>0.0232640643649345</v>
      </c>
      <c r="Q108" s="24">
        <f t="shared" si="103"/>
        <v>0.00488545351663625</v>
      </c>
      <c r="R108" s="18">
        <f t="shared" si="104"/>
        <v>0.1594000625</v>
      </c>
      <c r="S108" s="25">
        <f t="shared" si="105"/>
        <v>0.0306490062802595</v>
      </c>
      <c r="T108" s="3">
        <v>0.01</v>
      </c>
      <c r="U108" s="26">
        <f t="shared" si="106"/>
        <v>0.000306490062802595</v>
      </c>
      <c r="V108" s="25"/>
      <c r="W108" s="3"/>
      <c r="X108" s="3"/>
      <c r="Y108" s="28"/>
      <c r="Z108" s="3"/>
      <c r="AA108" s="27"/>
      <c r="AB108" s="3"/>
      <c r="AC108" s="3"/>
      <c r="AD108" s="27"/>
      <c r="AE108" s="25">
        <v>0.001</v>
      </c>
      <c r="AF108" s="3">
        <v>0.49</v>
      </c>
      <c r="AG108" s="26">
        <f t="shared" si="107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0.0057964900628026</v>
      </c>
      <c r="AU108" s="29">
        <f t="shared" si="110"/>
        <v>28.47</v>
      </c>
      <c r="AV108" s="1">
        <f t="shared" si="111"/>
        <v>0.26</v>
      </c>
      <c r="AW108" s="2">
        <f t="shared" si="112"/>
        <v>0.0323333333333333</v>
      </c>
      <c r="AX108" s="1">
        <f t="shared" si="113"/>
        <v>9.29503850166533</v>
      </c>
    </row>
    <row r="109" s="1" customFormat="1" spans="1:50">
      <c r="A109" s="13"/>
      <c r="B109" s="13"/>
      <c r="C109" s="16">
        <v>4</v>
      </c>
      <c r="D109" s="19">
        <v>-2.83352557623333</v>
      </c>
      <c r="E109" s="20">
        <f t="shared" si="114"/>
        <v>-6.12019661393548</v>
      </c>
      <c r="F109" s="16" t="s">
        <v>73</v>
      </c>
      <c r="G109" s="13">
        <v>5</v>
      </c>
      <c r="H109" s="18">
        <f t="shared" si="97"/>
        <v>-2.83352557623333</v>
      </c>
      <c r="I109" s="18">
        <f t="shared" si="98"/>
        <v>270.316474423767</v>
      </c>
      <c r="J109" s="18">
        <f t="shared" si="99"/>
        <v>0.0119930970564272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2.84880677303788</v>
      </c>
      <c r="O109" s="18">
        <f t="shared" si="115"/>
        <v>0.908985115247608</v>
      </c>
      <c r="P109" s="18">
        <f t="shared" si="102"/>
        <v>0.0109015467100122</v>
      </c>
      <c r="Q109" s="24">
        <f t="shared" si="103"/>
        <v>0.00228932480910257</v>
      </c>
      <c r="R109" s="18">
        <f t="shared" si="104"/>
        <v>0.1594000625</v>
      </c>
      <c r="S109" s="25">
        <f t="shared" si="105"/>
        <v>0.0143621324433456</v>
      </c>
      <c r="T109" s="3">
        <v>0.01</v>
      </c>
      <c r="U109" s="26">
        <f t="shared" si="106"/>
        <v>0.000143621324433456</v>
      </c>
      <c r="V109" s="25"/>
      <c r="W109" s="3"/>
      <c r="X109" s="3"/>
      <c r="Y109" s="28"/>
      <c r="Z109" s="3"/>
      <c r="AA109" s="27"/>
      <c r="AB109" s="3"/>
      <c r="AC109" s="3"/>
      <c r="AD109" s="27"/>
      <c r="AE109" s="25">
        <v>0.001</v>
      </c>
      <c r="AF109" s="3">
        <v>0.49</v>
      </c>
      <c r="AG109" s="26">
        <f t="shared" si="107"/>
        <v>0.00049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</v>
      </c>
      <c r="AR109" s="3">
        <v>0.5</v>
      </c>
      <c r="AS109" s="3">
        <f t="shared" si="108"/>
        <v>0.005</v>
      </c>
      <c r="AT109" s="2">
        <f t="shared" si="109"/>
        <v>0.00563362132443346</v>
      </c>
      <c r="AU109" s="29">
        <f t="shared" si="110"/>
        <v>28.47</v>
      </c>
      <c r="AV109" s="1">
        <f t="shared" si="111"/>
        <v>0.26</v>
      </c>
      <c r="AW109" s="2">
        <f t="shared" si="112"/>
        <v>0.0323333333333333</v>
      </c>
      <c r="AX109" s="1">
        <f t="shared" si="113"/>
        <v>9.03386817661403</v>
      </c>
    </row>
    <row r="110" s="1" customFormat="1" spans="1:52">
      <c r="A110" s="13"/>
      <c r="B110" s="13"/>
      <c r="C110" s="16">
        <v>5</v>
      </c>
      <c r="D110" s="19">
        <v>2.43632925470968</v>
      </c>
      <c r="E110" s="20">
        <f t="shared" si="114"/>
        <v>-2.83352557623333</v>
      </c>
      <c r="F110" s="16" t="s">
        <v>75</v>
      </c>
      <c r="G110" s="13">
        <v>6</v>
      </c>
      <c r="H110" s="18">
        <f t="shared" si="97"/>
        <v>2.43632925470968</v>
      </c>
      <c r="I110" s="18">
        <f t="shared" si="98"/>
        <v>275.58632925471</v>
      </c>
      <c r="J110" s="18">
        <f t="shared" si="99"/>
        <v>0.0238818107525094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1.65713148520426</v>
      </c>
      <c r="P110" s="18">
        <f t="shared" si="102"/>
        <v>0.039575300521673</v>
      </c>
      <c r="Q110" s="24">
        <f t="shared" si="103"/>
        <v>0.00831081310955134</v>
      </c>
      <c r="R110" s="18">
        <f t="shared" si="104"/>
        <v>0.1594000625</v>
      </c>
      <c r="S110" s="25">
        <f t="shared" si="105"/>
        <v>0.0521380793658806</v>
      </c>
      <c r="T110" s="3">
        <v>0.01</v>
      </c>
      <c r="U110" s="26">
        <f t="shared" si="106"/>
        <v>0.000521380793658807</v>
      </c>
      <c r="V110" s="25"/>
      <c r="W110" s="3"/>
      <c r="X110" s="3"/>
      <c r="Y110" s="28"/>
      <c r="Z110" s="3"/>
      <c r="AA110" s="27"/>
      <c r="AB110" s="3"/>
      <c r="AC110" s="3"/>
      <c r="AD110" s="27"/>
      <c r="AE110" s="25">
        <v>0.001</v>
      </c>
      <c r="AF110" s="3">
        <v>0.49</v>
      </c>
      <c r="AG110" s="26">
        <f t="shared" si="107"/>
        <v>0.00049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</v>
      </c>
      <c r="AR110" s="3">
        <v>0.5</v>
      </c>
      <c r="AS110" s="3">
        <f t="shared" si="108"/>
        <v>0.005</v>
      </c>
      <c r="AT110" s="2">
        <f t="shared" si="109"/>
        <v>0.00601138079365881</v>
      </c>
      <c r="AU110" s="29">
        <f t="shared" si="110"/>
        <v>28.47</v>
      </c>
      <c r="AV110" s="1">
        <f t="shared" si="111"/>
        <v>0.26</v>
      </c>
      <c r="AW110" s="2">
        <f t="shared" si="112"/>
        <v>0.0323333333333333</v>
      </c>
      <c r="AX110" s="1">
        <f t="shared" si="113"/>
        <v>9.6396293825809</v>
      </c>
      <c r="AZ110" s="2"/>
    </row>
    <row r="111" s="1" customFormat="1" spans="1:52">
      <c r="A111" s="13"/>
      <c r="B111" s="13"/>
      <c r="C111" s="16">
        <v>6</v>
      </c>
      <c r="D111" s="19">
        <v>6.72707112886667</v>
      </c>
      <c r="E111" s="20">
        <f t="shared" si="114"/>
        <v>2.43632925470968</v>
      </c>
      <c r="F111" s="16" t="s">
        <v>73</v>
      </c>
      <c r="G111" s="13">
        <v>7</v>
      </c>
      <c r="H111" s="18">
        <f t="shared" si="97"/>
        <v>6.72707112886667</v>
      </c>
      <c r="I111" s="18">
        <f t="shared" si="98"/>
        <v>279.877071128867</v>
      </c>
      <c r="J111" s="18">
        <f t="shared" si="99"/>
        <v>0.0410492522202097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2.37660410134926</v>
      </c>
      <c r="P111" s="18">
        <f t="shared" si="102"/>
        <v>0.0975578211838704</v>
      </c>
      <c r="Q111" s="24">
        <f t="shared" si="103"/>
        <v>0.0204871424486128</v>
      </c>
      <c r="R111" s="18">
        <f t="shared" si="104"/>
        <v>0.1594000625</v>
      </c>
      <c r="S111" s="25">
        <f t="shared" si="105"/>
        <v>0.128526564715825</v>
      </c>
      <c r="T111" s="3">
        <v>0.01</v>
      </c>
      <c r="U111" s="26">
        <f t="shared" si="106"/>
        <v>0.00128526564715825</v>
      </c>
      <c r="V111" s="25"/>
      <c r="W111" s="3"/>
      <c r="X111" s="3"/>
      <c r="Y111" s="28"/>
      <c r="Z111" s="3"/>
      <c r="AA111" s="27"/>
      <c r="AB111" s="3"/>
      <c r="AC111" s="3"/>
      <c r="AD111" s="27"/>
      <c r="AE111" s="25">
        <v>0.001</v>
      </c>
      <c r="AF111" s="3">
        <v>0.49</v>
      </c>
      <c r="AG111" s="26">
        <f t="shared" si="107"/>
        <v>0.00049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</v>
      </c>
      <c r="AR111" s="3">
        <v>0.5</v>
      </c>
      <c r="AS111" s="3">
        <f t="shared" si="108"/>
        <v>0.005</v>
      </c>
      <c r="AT111" s="2">
        <f t="shared" si="109"/>
        <v>0.00677526564715825</v>
      </c>
      <c r="AU111" s="29">
        <f t="shared" si="110"/>
        <v>28.47</v>
      </c>
      <c r="AV111" s="1">
        <f t="shared" si="111"/>
        <v>0.26</v>
      </c>
      <c r="AW111" s="2">
        <f t="shared" si="112"/>
        <v>0.0323333333333333</v>
      </c>
      <c r="AX111" s="1">
        <f t="shared" si="113"/>
        <v>10.8645670685231</v>
      </c>
      <c r="AZ111" s="2"/>
    </row>
    <row r="112" s="1" customFormat="1" spans="1:52">
      <c r="A112" s="13"/>
      <c r="B112" s="13"/>
      <c r="C112" s="16">
        <v>7</v>
      </c>
      <c r="D112" s="19">
        <v>9.08819783932258</v>
      </c>
      <c r="E112" s="20">
        <f t="shared" si="114"/>
        <v>6.72707112886667</v>
      </c>
      <c r="F112" s="16" t="s">
        <v>73</v>
      </c>
      <c r="G112" s="13">
        <v>8</v>
      </c>
      <c r="H112" s="18">
        <f t="shared" si="97"/>
        <v>9.08819783932258</v>
      </c>
      <c r="I112" s="18">
        <f t="shared" si="98"/>
        <v>282.238197839323</v>
      </c>
      <c r="J112" s="18">
        <f t="shared" si="99"/>
        <v>0.0549164054271791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3.03809419683205</v>
      </c>
      <c r="P112" s="18">
        <f t="shared" si="102"/>
        <v>0.166841212639189</v>
      </c>
      <c r="Q112" s="24">
        <f t="shared" si="103"/>
        <v>0.0350366546542297</v>
      </c>
      <c r="R112" s="18">
        <f t="shared" si="104"/>
        <v>0.1594000625</v>
      </c>
      <c r="S112" s="25">
        <f t="shared" si="105"/>
        <v>0.219803267983221</v>
      </c>
      <c r="T112" s="3">
        <v>0.01</v>
      </c>
      <c r="U112" s="26">
        <f t="shared" si="106"/>
        <v>0.00219803267983221</v>
      </c>
      <c r="V112" s="25"/>
      <c r="W112" s="3"/>
      <c r="X112" s="3"/>
      <c r="Y112" s="28"/>
      <c r="Z112" s="3"/>
      <c r="AA112" s="27"/>
      <c r="AB112" s="3"/>
      <c r="AC112" s="3"/>
      <c r="AD112" s="27"/>
      <c r="AE112" s="25">
        <v>0.001</v>
      </c>
      <c r="AF112" s="3">
        <v>0.49</v>
      </c>
      <c r="AG112" s="26">
        <f t="shared" si="107"/>
        <v>0.00049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</v>
      </c>
      <c r="AR112" s="3">
        <v>0.5</v>
      </c>
      <c r="AS112" s="3">
        <f t="shared" si="108"/>
        <v>0.005</v>
      </c>
      <c r="AT112" s="2">
        <f t="shared" si="109"/>
        <v>0.00768803267983221</v>
      </c>
      <c r="AU112" s="29">
        <f t="shared" si="110"/>
        <v>28.47</v>
      </c>
      <c r="AV112" s="1">
        <f t="shared" si="111"/>
        <v>0.26</v>
      </c>
      <c r="AW112" s="2">
        <f t="shared" si="112"/>
        <v>0.0323333333333333</v>
      </c>
      <c r="AX112" s="1">
        <f t="shared" si="113"/>
        <v>12.3282467470583</v>
      </c>
      <c r="AZ112" s="2"/>
    </row>
    <row r="113" s="1" customFormat="1" spans="1:52">
      <c r="A113" s="13"/>
      <c r="B113" s="13"/>
      <c r="C113" s="16">
        <v>8</v>
      </c>
      <c r="D113" s="19">
        <v>8.99087135783871</v>
      </c>
      <c r="E113" s="20">
        <f t="shared" si="114"/>
        <v>9.08819783932258</v>
      </c>
      <c r="F113" s="16" t="s">
        <v>73</v>
      </c>
      <c r="G113" s="13">
        <v>9</v>
      </c>
      <c r="H113" s="18">
        <f t="shared" si="97"/>
        <v>8.99087135783871</v>
      </c>
      <c r="I113" s="18">
        <f t="shared" si="98"/>
        <v>282.140871357839</v>
      </c>
      <c r="J113" s="18">
        <f t="shared" si="99"/>
        <v>0.0542667463663865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3.63030090085953</v>
      </c>
      <c r="P113" s="18">
        <f t="shared" si="102"/>
        <v>0.197004618220609</v>
      </c>
      <c r="Q113" s="24">
        <f t="shared" si="103"/>
        <v>0.0413709698263278</v>
      </c>
      <c r="R113" s="18">
        <f t="shared" si="104"/>
        <v>0.1594000625</v>
      </c>
      <c r="S113" s="25">
        <f t="shared" si="105"/>
        <v>0.259541741561913</v>
      </c>
      <c r="T113" s="3">
        <v>0.01</v>
      </c>
      <c r="U113" s="26">
        <f t="shared" si="106"/>
        <v>0.00259541741561913</v>
      </c>
      <c r="V113" s="25"/>
      <c r="W113" s="3"/>
      <c r="X113" s="3"/>
      <c r="Y113" s="28"/>
      <c r="Z113" s="3"/>
      <c r="AA113" s="27"/>
      <c r="AB113" s="3"/>
      <c r="AC113" s="3"/>
      <c r="AD113" s="27"/>
      <c r="AE113" s="25">
        <v>0.001</v>
      </c>
      <c r="AF113" s="3">
        <v>0.49</v>
      </c>
      <c r="AG113" s="26">
        <f t="shared" si="107"/>
        <v>0.00049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</v>
      </c>
      <c r="AR113" s="3">
        <v>0.5</v>
      </c>
      <c r="AS113" s="3">
        <f t="shared" si="108"/>
        <v>0.005</v>
      </c>
      <c r="AT113" s="2">
        <f t="shared" si="109"/>
        <v>0.00808541741561913</v>
      </c>
      <c r="AU113" s="29">
        <f t="shared" si="110"/>
        <v>28.47</v>
      </c>
      <c r="AV113" s="1">
        <f t="shared" si="111"/>
        <v>0.26</v>
      </c>
      <c r="AW113" s="2">
        <f t="shared" si="112"/>
        <v>0.0323333333333333</v>
      </c>
      <c r="AX113" s="1">
        <f t="shared" si="113"/>
        <v>12.965478309451</v>
      </c>
      <c r="AZ113" s="2"/>
    </row>
    <row r="114" s="1" customFormat="1" spans="1:52">
      <c r="A114" s="13"/>
      <c r="B114" s="13"/>
      <c r="C114" s="16">
        <v>9</v>
      </c>
      <c r="D114" s="19">
        <v>5.30842941833333</v>
      </c>
      <c r="E114" s="20">
        <f t="shared" si="114"/>
        <v>8.99087135783871</v>
      </c>
      <c r="F114" s="16" t="s">
        <v>73</v>
      </c>
      <c r="G114" s="13">
        <v>10</v>
      </c>
      <c r="H114" s="18">
        <f t="shared" si="97"/>
        <v>5.30842941833333</v>
      </c>
      <c r="I114" s="18">
        <f t="shared" si="98"/>
        <v>278.458429418333</v>
      </c>
      <c r="J114" s="18">
        <f t="shared" si="99"/>
        <v>0.0343819942292362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4.19234419930559</v>
      </c>
      <c r="P114" s="18">
        <f t="shared" si="102"/>
        <v>0.144141154067497</v>
      </c>
      <c r="Q114" s="24">
        <f t="shared" si="103"/>
        <v>0.0302696423541743</v>
      </c>
      <c r="R114" s="18">
        <f t="shared" si="104"/>
        <v>0.1594000625</v>
      </c>
      <c r="S114" s="25">
        <f t="shared" si="105"/>
        <v>0.189897305430318</v>
      </c>
      <c r="T114" s="3">
        <v>0.01</v>
      </c>
      <c r="U114" s="26">
        <f t="shared" si="106"/>
        <v>0.00189897305430318</v>
      </c>
      <c r="V114" s="25"/>
      <c r="W114" s="3"/>
      <c r="X114" s="3"/>
      <c r="Y114" s="28"/>
      <c r="Z114" s="3"/>
      <c r="AA114" s="27"/>
      <c r="AB114" s="3"/>
      <c r="AC114" s="3"/>
      <c r="AD114" s="27"/>
      <c r="AE114" s="25">
        <v>0.001</v>
      </c>
      <c r="AF114" s="3">
        <v>0.49</v>
      </c>
      <c r="AG114" s="26">
        <f t="shared" si="107"/>
        <v>0.00049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0.00738897305430318</v>
      </c>
      <c r="AU114" s="29">
        <f t="shared" si="110"/>
        <v>28.47</v>
      </c>
      <c r="AV114" s="1">
        <f t="shared" si="111"/>
        <v>0.26</v>
      </c>
      <c r="AW114" s="2">
        <f t="shared" si="112"/>
        <v>0.0323333333333333</v>
      </c>
      <c r="AX114" s="1">
        <f t="shared" si="113"/>
        <v>11.8486857190106</v>
      </c>
      <c r="AZ114" s="2"/>
    </row>
    <row r="115" s="1" customFormat="1" spans="1:52">
      <c r="A115" s="13"/>
      <c r="B115" s="13"/>
      <c r="C115" s="16">
        <v>10</v>
      </c>
      <c r="D115" s="19">
        <v>-0.683672962548387</v>
      </c>
      <c r="E115" s="20">
        <f t="shared" si="114"/>
        <v>5.30842941833333</v>
      </c>
      <c r="F115" s="16" t="s">
        <v>73</v>
      </c>
      <c r="G115" s="13">
        <v>11</v>
      </c>
      <c r="H115" s="18">
        <f t="shared" si="97"/>
        <v>-0.683672962548387</v>
      </c>
      <c r="I115" s="18">
        <f t="shared" si="98"/>
        <v>272.466327037452</v>
      </c>
      <c r="J115" s="18">
        <f t="shared" si="99"/>
        <v>0.0159353684919108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3.84579289297619</v>
      </c>
      <c r="O115" s="18">
        <f t="shared" si="115"/>
        <v>0.961458068928572</v>
      </c>
      <c r="P115" s="18">
        <f t="shared" si="102"/>
        <v>0.0153211886178978</v>
      </c>
      <c r="Q115" s="24">
        <f t="shared" si="103"/>
        <v>0.00321744960975853</v>
      </c>
      <c r="R115" s="18">
        <f t="shared" si="104"/>
        <v>0.1594000625</v>
      </c>
      <c r="S115" s="25">
        <f t="shared" si="105"/>
        <v>0.0201847449699622</v>
      </c>
      <c r="T115" s="3">
        <v>0.01</v>
      </c>
      <c r="U115" s="26">
        <f t="shared" si="106"/>
        <v>0.000201847449699622</v>
      </c>
      <c r="V115" s="25"/>
      <c r="W115" s="3"/>
      <c r="X115" s="3"/>
      <c r="Y115" s="28"/>
      <c r="Z115" s="3"/>
      <c r="AA115" s="27"/>
      <c r="AB115" s="3"/>
      <c r="AC115" s="3"/>
      <c r="AD115" s="27"/>
      <c r="AE115" s="25">
        <v>0.001</v>
      </c>
      <c r="AF115" s="3">
        <v>0.49</v>
      </c>
      <c r="AG115" s="26">
        <f t="shared" si="107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0.00569184744969962</v>
      </c>
      <c r="AU115" s="29">
        <f t="shared" si="110"/>
        <v>28.47</v>
      </c>
      <c r="AV115" s="1">
        <f t="shared" si="111"/>
        <v>0.26</v>
      </c>
      <c r="AW115" s="2">
        <f t="shared" si="112"/>
        <v>0.0323333333333333</v>
      </c>
      <c r="AX115" s="1">
        <f t="shared" si="113"/>
        <v>9.12723745186301</v>
      </c>
      <c r="AZ115" s="2"/>
    </row>
    <row r="116" s="1" customFormat="1" spans="1:52">
      <c r="A116" s="13"/>
      <c r="B116" s="13"/>
      <c r="C116" s="16">
        <v>11</v>
      </c>
      <c r="D116" s="19">
        <v>-6.39419661873333</v>
      </c>
      <c r="E116" s="20">
        <f t="shared" si="114"/>
        <v>-0.683672962548387</v>
      </c>
      <c r="F116" s="16" t="s">
        <v>75</v>
      </c>
      <c r="G116" s="13">
        <v>12</v>
      </c>
      <c r="H116" s="18">
        <f t="shared" si="97"/>
        <v>-6.39419661873333</v>
      </c>
      <c r="I116" s="18">
        <f t="shared" si="98"/>
        <v>266.755803381267</v>
      </c>
      <c r="J116" s="18">
        <f t="shared" si="99"/>
        <v>0.00741522128453297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1.70518479697734</v>
      </c>
      <c r="P116" s="18">
        <f t="shared" si="102"/>
        <v>0.0126443226006084</v>
      </c>
      <c r="Q116" s="24">
        <f t="shared" si="103"/>
        <v>0.00265530774612777</v>
      </c>
      <c r="R116" s="18">
        <f t="shared" si="104"/>
        <v>0.1594000625</v>
      </c>
      <c r="S116" s="25">
        <f t="shared" si="105"/>
        <v>0.0166581349121351</v>
      </c>
      <c r="T116" s="3">
        <v>0.01</v>
      </c>
      <c r="U116" s="26">
        <f t="shared" si="106"/>
        <v>0.000166581349121351</v>
      </c>
      <c r="V116" s="25"/>
      <c r="W116" s="3"/>
      <c r="X116" s="3"/>
      <c r="Y116" s="28"/>
      <c r="Z116" s="3"/>
      <c r="AA116" s="27"/>
      <c r="AB116" s="3"/>
      <c r="AC116" s="3"/>
      <c r="AD116" s="27"/>
      <c r="AE116" s="25">
        <v>0.001</v>
      </c>
      <c r="AF116" s="3">
        <v>0.49</v>
      </c>
      <c r="AG116" s="26">
        <f t="shared" si="107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0.00565658134912135</v>
      </c>
      <c r="AU116" s="29">
        <f t="shared" si="110"/>
        <v>28.47</v>
      </c>
      <c r="AV116" s="1">
        <f t="shared" si="111"/>
        <v>0.26</v>
      </c>
      <c r="AW116" s="2">
        <f t="shared" si="112"/>
        <v>0.0323333333333333</v>
      </c>
      <c r="AX116" s="1">
        <f t="shared" si="113"/>
        <v>9.07068602865223</v>
      </c>
      <c r="AY116" s="1">
        <f>SUM(AX105:AX116)</f>
        <v>120.88376740366</v>
      </c>
      <c r="AZ116" s="2"/>
    </row>
    <row r="117" s="1" customFormat="1" spans="1:46">
      <c r="A117" s="13"/>
      <c r="B117" s="13"/>
      <c r="C117" s="16">
        <v>12</v>
      </c>
      <c r="D117" s="19">
        <v>-14.1567655965806</v>
      </c>
      <c r="E117" s="20">
        <f t="shared" si="114"/>
        <v>-6.39419661873333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pane xSplit="4" topLeftCell="E1" activePane="topRight" state="frozen"/>
      <selection/>
      <selection pane="topRight" activeCell="I8" sqref="I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 t="s">
        <v>10</v>
      </c>
      <c r="B2" s="5" t="s">
        <v>11</v>
      </c>
      <c r="C2" s="3"/>
      <c r="D2" s="3"/>
      <c r="E2" s="6">
        <v>711.31</v>
      </c>
      <c r="F2" s="3">
        <v>1108.87</v>
      </c>
      <c r="G2" s="21">
        <f>(F2+F3+F4)/3</f>
        <v>1399.47083333333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14</v>
      </c>
      <c r="C3" s="3"/>
      <c r="D3" s="3"/>
      <c r="E3" s="8"/>
      <c r="F3" s="3">
        <v>1433.9025</v>
      </c>
      <c r="G3" s="2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15</v>
      </c>
      <c r="C4" s="3"/>
      <c r="D4" s="3"/>
      <c r="E4" s="10"/>
      <c r="F4" s="3">
        <v>1655.64</v>
      </c>
      <c r="G4" s="2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 t="s">
        <v>4</v>
      </c>
      <c r="B5" s="5" t="s">
        <v>16</v>
      </c>
      <c r="C5" s="3"/>
      <c r="D5" s="3"/>
      <c r="E5" s="6">
        <v>2824.86542465753</v>
      </c>
      <c r="F5" s="3">
        <v>91.104</v>
      </c>
      <c r="G5" s="21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17</v>
      </c>
      <c r="C6" s="3"/>
      <c r="D6" s="3"/>
      <c r="E6" s="10"/>
      <c r="F6" s="3">
        <v>93.9145</v>
      </c>
      <c r="G6" s="2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12">
        <v>4855.45173188295</v>
      </c>
      <c r="F7" s="3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12">
        <v>5.7484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12">
        <v>18.7815656860198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12">
        <v>5.88635918211794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3">
        <v>0.03</v>
      </c>
      <c r="F11" s="3">
        <v>910.8575</v>
      </c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AV38+AV53+AG69+AY85+AY101+BB101</f>
        <v>141468098.174309</v>
      </c>
      <c r="J14" s="14" t="s">
        <v>22</v>
      </c>
      <c r="K14" s="14">
        <f>I14/(10000*1000)</f>
        <v>14.1468098174309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97208158.1054536</v>
      </c>
      <c r="J15" s="14" t="s">
        <v>22</v>
      </c>
      <c r="K15" s="14">
        <f>I15/(10000*1000)</f>
        <v>9.72081581054536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1399.47083333333</v>
      </c>
      <c r="C27" s="16" t="s">
        <v>72</v>
      </c>
      <c r="D27" s="17">
        <v>-4</v>
      </c>
      <c r="E27" s="16"/>
      <c r="F27" s="16"/>
      <c r="G27" s="13">
        <v>1</v>
      </c>
      <c r="H27" s="18">
        <f t="shared" ref="H27:H38" si="0">E28</f>
        <v>-4</v>
      </c>
      <c r="I27" s="18">
        <f t="shared" ref="I27:I38" si="1">H27+273.15</f>
        <v>269.15</v>
      </c>
      <c r="J27" s="18">
        <f t="shared" ref="J27:J38" si="2">EXP(($C$16*(I27-$C$14))/($C$17*I27*$C$14))</f>
        <v>0.0102597002578668</v>
      </c>
      <c r="K27" s="18">
        <f t="shared" ref="K27:K38" si="3">$B$27/12</f>
        <v>116.622569444444</v>
      </c>
      <c r="L27" s="18">
        <f t="shared" ref="L27:L38" si="4">K27*$B$28/100</f>
        <v>1.16622569444444</v>
      </c>
      <c r="M27" s="13" t="s">
        <v>73</v>
      </c>
      <c r="N27" s="13"/>
      <c r="O27" s="18">
        <f>L27</f>
        <v>1.16622569444444</v>
      </c>
      <c r="P27" s="18">
        <f t="shared" ref="P27:P38" si="5">O27*J27</f>
        <v>0.0119651260580226</v>
      </c>
      <c r="Q27" s="24">
        <f t="shared" ref="Q27:Q38" si="6">P27*$B$29</f>
        <v>0.00287163025392541</v>
      </c>
      <c r="R27" s="18">
        <f t="shared" ref="R27:R38" si="7">L27*$B$29</f>
        <v>0.279894166666667</v>
      </c>
      <c r="S27" s="25">
        <f t="shared" ref="S27:S38" si="8">Q27/R27</f>
        <v>0.0102597002578668</v>
      </c>
      <c r="T27" s="3">
        <v>0.01</v>
      </c>
      <c r="U27" s="26">
        <f t="shared" ref="U27:U38" si="9">S27*T27</f>
        <v>0.000102597002578668</v>
      </c>
      <c r="V27" s="25"/>
      <c r="W27" s="3"/>
      <c r="X27" s="26"/>
      <c r="Y27" s="28">
        <v>0.05</v>
      </c>
      <c r="Z27" s="3">
        <v>0.21</v>
      </c>
      <c r="AA27" s="27">
        <f t="shared" ref="AA27:AA38" si="10">Y27*Z27</f>
        <v>0.0105</v>
      </c>
      <c r="AB27" s="3">
        <v>0.02</v>
      </c>
      <c r="AC27" s="3">
        <v>0.29</v>
      </c>
      <c r="AD27" s="27">
        <f t="shared" ref="AD27:AD38" si="11">AB27*AC27</f>
        <v>0.0058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0.02</v>
      </c>
      <c r="AO27" s="3">
        <v>0.38</v>
      </c>
      <c r="AP27" s="3">
        <f t="shared" ref="AP27:AP38" si="13">AO27*AN27</f>
        <v>0.0076</v>
      </c>
      <c r="AQ27" s="1">
        <f t="shared" ref="AQ27:AQ38" si="14">(AP27+AM27+AD27+AA27+U27+X27+AG27+AJ27)</f>
        <v>0.0350025970025787</v>
      </c>
      <c r="AR27" s="29">
        <f t="shared" ref="AR27:AR38" si="15">$B$27/12</f>
        <v>116.622569444444</v>
      </c>
      <c r="AS27" s="1">
        <f t="shared" ref="AS27:AS38" si="16">$B$29</f>
        <v>0.24</v>
      </c>
      <c r="AT27" s="2">
        <f>$E$2/12</f>
        <v>59.2758333333333</v>
      </c>
      <c r="AU27" s="1">
        <f t="shared" ref="AU27:AU38" si="17">AT27*10000*AS27*0.67*AR27*AQ27</f>
        <v>389086.879530575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-4.56639771870968</v>
      </c>
      <c r="E28" s="20">
        <f t="shared" ref="E28:E39" si="18">D27</f>
        <v>-4</v>
      </c>
      <c r="F28" s="16" t="s">
        <v>73</v>
      </c>
      <c r="G28" s="13">
        <v>2</v>
      </c>
      <c r="H28" s="18">
        <f t="shared" si="0"/>
        <v>-4.56639771870968</v>
      </c>
      <c r="I28" s="18">
        <f t="shared" si="1"/>
        <v>268.58360228129</v>
      </c>
      <c r="J28" s="18">
        <f t="shared" si="2"/>
        <v>0.00950610637407319</v>
      </c>
      <c r="K28" s="18">
        <f t="shared" si="3"/>
        <v>116.622569444444</v>
      </c>
      <c r="L28" s="18">
        <f t="shared" si="4"/>
        <v>1.16622569444444</v>
      </c>
      <c r="M28" s="13" t="s">
        <v>73</v>
      </c>
      <c r="N28" s="13"/>
      <c r="O28" s="18">
        <f t="shared" ref="O28:O38" si="19">L28+O27-P27-N28</f>
        <v>2.32048626283087</v>
      </c>
      <c r="P28" s="18">
        <f t="shared" si="5"/>
        <v>0.0220587892540458</v>
      </c>
      <c r="Q28" s="24">
        <f t="shared" si="6"/>
        <v>0.00529410942097099</v>
      </c>
      <c r="R28" s="18">
        <f t="shared" si="7"/>
        <v>0.279894166666667</v>
      </c>
      <c r="S28" s="25">
        <f t="shared" si="8"/>
        <v>0.018914682946129</v>
      </c>
      <c r="T28" s="3">
        <v>0.01</v>
      </c>
      <c r="U28" s="26">
        <f t="shared" si="9"/>
        <v>0.00018914682946129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0.0220891468294613</v>
      </c>
      <c r="AR28" s="29">
        <f t="shared" si="15"/>
        <v>116.622569444444</v>
      </c>
      <c r="AS28" s="1">
        <f t="shared" si="16"/>
        <v>0.24</v>
      </c>
      <c r="AT28" s="2">
        <f t="shared" ref="AT28:AT38" si="20">$E$2/12</f>
        <v>59.2758333333333</v>
      </c>
      <c r="AU28" s="1">
        <f t="shared" si="17"/>
        <v>245541.701112481</v>
      </c>
    </row>
    <row r="29" s="1" customFormat="1" spans="1:47">
      <c r="A29" s="13" t="s">
        <v>38</v>
      </c>
      <c r="B29" s="13">
        <v>0.24</v>
      </c>
      <c r="C29" s="16">
        <v>2</v>
      </c>
      <c r="D29" s="19">
        <v>-2.33706674982143</v>
      </c>
      <c r="E29" s="20">
        <f t="shared" si="18"/>
        <v>-4.56639771870968</v>
      </c>
      <c r="F29" s="16" t="s">
        <v>73</v>
      </c>
      <c r="G29" s="13">
        <v>3</v>
      </c>
      <c r="H29" s="18">
        <f t="shared" si="0"/>
        <v>-2.33706674982143</v>
      </c>
      <c r="I29" s="18">
        <f t="shared" si="1"/>
        <v>270.812933250179</v>
      </c>
      <c r="J29" s="18">
        <f t="shared" si="2"/>
        <v>0.01281176179703</v>
      </c>
      <c r="K29" s="18">
        <f t="shared" si="3"/>
        <v>116.622569444444</v>
      </c>
      <c r="L29" s="18">
        <f t="shared" si="4"/>
        <v>1.16622569444444</v>
      </c>
      <c r="M29" s="13" t="s">
        <v>73</v>
      </c>
      <c r="N29" s="13"/>
      <c r="O29" s="18">
        <f t="shared" si="19"/>
        <v>3.46465316802127</v>
      </c>
      <c r="P29" s="18">
        <f t="shared" si="5"/>
        <v>0.0443883110980138</v>
      </c>
      <c r="Q29" s="24">
        <f t="shared" si="6"/>
        <v>0.0106531946635233</v>
      </c>
      <c r="R29" s="18">
        <f t="shared" si="7"/>
        <v>0.279894166666667</v>
      </c>
      <c r="S29" s="25">
        <f t="shared" si="8"/>
        <v>0.0380615101429051</v>
      </c>
      <c r="T29" s="3">
        <v>0.01</v>
      </c>
      <c r="U29" s="26">
        <f t="shared" si="9"/>
        <v>0.000380615101429051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0.022280615101429</v>
      </c>
      <c r="AR29" s="29">
        <f t="shared" si="15"/>
        <v>116.622569444444</v>
      </c>
      <c r="AS29" s="1">
        <f t="shared" si="16"/>
        <v>0.24</v>
      </c>
      <c r="AT29" s="2">
        <f t="shared" si="20"/>
        <v>59.2758333333333</v>
      </c>
      <c r="AU29" s="1">
        <f t="shared" si="17"/>
        <v>247670.051544981</v>
      </c>
    </row>
    <row r="30" s="1" customFormat="1" spans="1:47">
      <c r="A30" s="13"/>
      <c r="B30" s="13"/>
      <c r="C30" s="16">
        <v>3</v>
      </c>
      <c r="D30" s="19">
        <v>5.22199898074193</v>
      </c>
      <c r="E30" s="20">
        <f t="shared" si="18"/>
        <v>-2.33706674982143</v>
      </c>
      <c r="F30" s="16" t="s">
        <v>73</v>
      </c>
      <c r="G30" s="13">
        <v>4</v>
      </c>
      <c r="H30" s="18">
        <f t="shared" si="0"/>
        <v>5.22199898074193</v>
      </c>
      <c r="I30" s="18">
        <f t="shared" si="1"/>
        <v>278.371998980742</v>
      </c>
      <c r="J30" s="18">
        <f t="shared" si="2"/>
        <v>0.0340107392736343</v>
      </c>
      <c r="K30" s="18">
        <f t="shared" si="3"/>
        <v>116.622569444444</v>
      </c>
      <c r="L30" s="18">
        <f t="shared" si="4"/>
        <v>1.16622569444444</v>
      </c>
      <c r="M30" s="13" t="s">
        <v>73</v>
      </c>
      <c r="N30" s="13"/>
      <c r="O30" s="18">
        <f t="shared" si="19"/>
        <v>4.5864905513677</v>
      </c>
      <c r="P30" s="18">
        <f t="shared" si="5"/>
        <v>0.155989934323554</v>
      </c>
      <c r="Q30" s="24">
        <f t="shared" si="6"/>
        <v>0.0374375842376529</v>
      </c>
      <c r="R30" s="18">
        <f t="shared" si="7"/>
        <v>0.279894166666667</v>
      </c>
      <c r="S30" s="25">
        <f t="shared" si="8"/>
        <v>0.133756214656086</v>
      </c>
      <c r="T30" s="3">
        <v>0.01</v>
      </c>
      <c r="U30" s="26">
        <f t="shared" si="9"/>
        <v>0.00133756214656086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0.0232375621465609</v>
      </c>
      <c r="AR30" s="29">
        <f t="shared" si="15"/>
        <v>116.622569444444</v>
      </c>
      <c r="AS30" s="1">
        <f t="shared" si="16"/>
        <v>0.24</v>
      </c>
      <c r="AT30" s="2">
        <f t="shared" si="20"/>
        <v>59.2758333333333</v>
      </c>
      <c r="AU30" s="1">
        <f t="shared" si="17"/>
        <v>258307.420527599</v>
      </c>
    </row>
    <row r="31" s="1" customFormat="1" spans="1:47">
      <c r="A31" s="13"/>
      <c r="B31" s="13"/>
      <c r="C31" s="16">
        <v>4</v>
      </c>
      <c r="D31" s="19">
        <v>11.8635556060333</v>
      </c>
      <c r="E31" s="20">
        <f t="shared" si="18"/>
        <v>5.22199898074193</v>
      </c>
      <c r="F31" s="16" t="s">
        <v>73</v>
      </c>
      <c r="G31" s="13">
        <v>5</v>
      </c>
      <c r="H31" s="18">
        <f t="shared" si="0"/>
        <v>11.8635556060333</v>
      </c>
      <c r="I31" s="18">
        <f t="shared" si="1"/>
        <v>285.013555606033</v>
      </c>
      <c r="J31" s="18">
        <f t="shared" si="2"/>
        <v>0.0768415661289053</v>
      </c>
      <c r="K31" s="18">
        <f t="shared" si="3"/>
        <v>116.622569444444</v>
      </c>
      <c r="L31" s="18">
        <f t="shared" si="4"/>
        <v>1.16622569444444</v>
      </c>
      <c r="M31" s="13" t="s">
        <v>75</v>
      </c>
      <c r="N31" s="18">
        <f>(O30-P30)*C22/100</f>
        <v>4.20897558619194</v>
      </c>
      <c r="O31" s="18">
        <f t="shared" si="19"/>
        <v>1.38775072529665</v>
      </c>
      <c r="P31" s="18">
        <f t="shared" si="5"/>
        <v>0.106636939128319</v>
      </c>
      <c r="Q31" s="24">
        <f t="shared" si="6"/>
        <v>0.0255928653907965</v>
      </c>
      <c r="R31" s="18">
        <f t="shared" si="7"/>
        <v>0.279894166666667</v>
      </c>
      <c r="S31" s="25">
        <f t="shared" si="8"/>
        <v>0.0914376519367614</v>
      </c>
      <c r="T31" s="3">
        <v>0.01</v>
      </c>
      <c r="U31" s="26">
        <f t="shared" si="9"/>
        <v>0.000914376519367614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0.0303643765193676</v>
      </c>
      <c r="AR31" s="29">
        <f t="shared" si="15"/>
        <v>116.622569444444</v>
      </c>
      <c r="AS31" s="1">
        <f t="shared" si="16"/>
        <v>0.24</v>
      </c>
      <c r="AT31" s="2">
        <f t="shared" si="20"/>
        <v>59.2758333333333</v>
      </c>
      <c r="AU31" s="1">
        <f t="shared" si="17"/>
        <v>337528.684169973</v>
      </c>
    </row>
    <row r="32" s="1" customFormat="1" spans="1:47">
      <c r="A32" s="13"/>
      <c r="B32" s="13"/>
      <c r="C32" s="16">
        <v>5</v>
      </c>
      <c r="D32" s="19">
        <v>17.5508522925806</v>
      </c>
      <c r="E32" s="20">
        <f t="shared" si="18"/>
        <v>11.8635556060333</v>
      </c>
      <c r="F32" s="16" t="s">
        <v>75</v>
      </c>
      <c r="G32" s="13">
        <v>6</v>
      </c>
      <c r="H32" s="18">
        <f t="shared" si="0"/>
        <v>17.5508522925806</v>
      </c>
      <c r="I32" s="18">
        <f t="shared" si="1"/>
        <v>290.700852292581</v>
      </c>
      <c r="J32" s="18">
        <f t="shared" si="2"/>
        <v>0.14992044120402</v>
      </c>
      <c r="K32" s="18">
        <f t="shared" si="3"/>
        <v>116.622569444444</v>
      </c>
      <c r="L32" s="18">
        <f t="shared" si="4"/>
        <v>1.16622569444444</v>
      </c>
      <c r="M32" s="13" t="s">
        <v>73</v>
      </c>
      <c r="N32" s="13"/>
      <c r="O32" s="18">
        <f t="shared" si="19"/>
        <v>2.44733948061278</v>
      </c>
      <c r="P32" s="18">
        <f t="shared" si="5"/>
        <v>0.366906214709485</v>
      </c>
      <c r="Q32" s="24">
        <f t="shared" si="6"/>
        <v>0.0880574915302763</v>
      </c>
      <c r="R32" s="18">
        <f t="shared" si="7"/>
        <v>0.279894166666667</v>
      </c>
      <c r="S32" s="25">
        <f t="shared" si="8"/>
        <v>0.314609956252308</v>
      </c>
      <c r="T32" s="3">
        <v>0.01</v>
      </c>
      <c r="U32" s="26">
        <f t="shared" si="9"/>
        <v>0.00314609956252308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0.0325960995625231</v>
      </c>
      <c r="AR32" s="29">
        <f t="shared" si="15"/>
        <v>116.622569444444</v>
      </c>
      <c r="AS32" s="1">
        <f t="shared" si="16"/>
        <v>0.24</v>
      </c>
      <c r="AT32" s="2">
        <f t="shared" si="20"/>
        <v>59.2758333333333</v>
      </c>
      <c r="AU32" s="1">
        <f t="shared" si="17"/>
        <v>362336.3907174</v>
      </c>
    </row>
    <row r="33" s="1" customFormat="1" spans="1:47">
      <c r="A33" s="13"/>
      <c r="B33" s="13"/>
      <c r="C33" s="16">
        <v>6</v>
      </c>
      <c r="D33" s="19">
        <v>21.2835446366667</v>
      </c>
      <c r="E33" s="20">
        <f t="shared" si="18"/>
        <v>17.5508522925806</v>
      </c>
      <c r="F33" s="16" t="s">
        <v>73</v>
      </c>
      <c r="G33" s="13">
        <v>7</v>
      </c>
      <c r="H33" s="18">
        <f t="shared" si="0"/>
        <v>21.2835446366667</v>
      </c>
      <c r="I33" s="18">
        <f t="shared" si="1"/>
        <v>294.433544636667</v>
      </c>
      <c r="J33" s="18">
        <f t="shared" si="2"/>
        <v>0.229230625759282</v>
      </c>
      <c r="K33" s="18">
        <f t="shared" si="3"/>
        <v>116.622569444444</v>
      </c>
      <c r="L33" s="18">
        <f t="shared" si="4"/>
        <v>1.16622569444444</v>
      </c>
      <c r="M33" s="13" t="s">
        <v>73</v>
      </c>
      <c r="N33" s="13"/>
      <c r="O33" s="18">
        <f t="shared" si="19"/>
        <v>3.24665896034774</v>
      </c>
      <c r="P33" s="18">
        <f t="shared" si="5"/>
        <v>0.744233665107492</v>
      </c>
      <c r="Q33" s="24">
        <f t="shared" si="6"/>
        <v>0.178616079625798</v>
      </c>
      <c r="R33" s="18">
        <f t="shared" si="7"/>
        <v>0.279894166666667</v>
      </c>
      <c r="S33" s="25">
        <f t="shared" si="8"/>
        <v>0.638155777781952</v>
      </c>
      <c r="T33" s="3">
        <v>0.01</v>
      </c>
      <c r="U33" s="26">
        <f t="shared" si="9"/>
        <v>0.00638155777781952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0.0358315577778195</v>
      </c>
      <c r="AR33" s="29">
        <f t="shared" si="15"/>
        <v>116.622569444444</v>
      </c>
      <c r="AS33" s="1">
        <f t="shared" si="16"/>
        <v>0.24</v>
      </c>
      <c r="AT33" s="2">
        <f t="shared" si="20"/>
        <v>59.2758333333333</v>
      </c>
      <c r="AU33" s="1">
        <f t="shared" si="17"/>
        <v>398301.56040891</v>
      </c>
    </row>
    <row r="34" s="1" customFormat="1" spans="1:47">
      <c r="A34" s="13"/>
      <c r="B34" s="13"/>
      <c r="C34" s="16">
        <v>7</v>
      </c>
      <c r="D34" s="19">
        <v>23.5305321670968</v>
      </c>
      <c r="E34" s="20">
        <f t="shared" si="18"/>
        <v>21.2835446366667</v>
      </c>
      <c r="F34" s="16" t="s">
        <v>73</v>
      </c>
      <c r="G34" s="13">
        <v>8</v>
      </c>
      <c r="H34" s="18">
        <f t="shared" si="0"/>
        <v>23.5305321670968</v>
      </c>
      <c r="I34" s="18">
        <f t="shared" si="1"/>
        <v>296.680532167097</v>
      </c>
      <c r="J34" s="18">
        <f t="shared" si="2"/>
        <v>0.294473667420616</v>
      </c>
      <c r="K34" s="18">
        <f t="shared" si="3"/>
        <v>116.622569444444</v>
      </c>
      <c r="L34" s="18">
        <f t="shared" si="4"/>
        <v>1.16622569444444</v>
      </c>
      <c r="M34" s="13" t="s">
        <v>73</v>
      </c>
      <c r="N34" s="13"/>
      <c r="O34" s="18">
        <f t="shared" si="19"/>
        <v>3.66865098968469</v>
      </c>
      <c r="P34" s="18">
        <f t="shared" si="5"/>
        <v>1.08032111141872</v>
      </c>
      <c r="Q34" s="24">
        <f t="shared" si="6"/>
        <v>0.259277066740494</v>
      </c>
      <c r="R34" s="18">
        <f t="shared" si="7"/>
        <v>0.279894166666667</v>
      </c>
      <c r="S34" s="25">
        <f t="shared" si="8"/>
        <v>0.926339658408363</v>
      </c>
      <c r="T34" s="3">
        <v>0.01</v>
      </c>
      <c r="U34" s="26">
        <f t="shared" si="9"/>
        <v>0.00926339658408363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0.0387133965840836</v>
      </c>
      <c r="AR34" s="29">
        <f t="shared" si="15"/>
        <v>116.622569444444</v>
      </c>
      <c r="AS34" s="1">
        <f t="shared" si="16"/>
        <v>0.24</v>
      </c>
      <c r="AT34" s="2">
        <f t="shared" si="20"/>
        <v>59.2758333333333</v>
      </c>
      <c r="AU34" s="1">
        <f t="shared" si="17"/>
        <v>430335.916841286</v>
      </c>
    </row>
    <row r="35" s="1" customFormat="1" spans="1:47">
      <c r="A35" s="13"/>
      <c r="B35" s="13"/>
      <c r="C35" s="16">
        <v>8</v>
      </c>
      <c r="D35" s="19">
        <v>22.4432523570968</v>
      </c>
      <c r="E35" s="20">
        <f t="shared" si="18"/>
        <v>23.5305321670968</v>
      </c>
      <c r="F35" s="16" t="s">
        <v>73</v>
      </c>
      <c r="G35" s="13">
        <v>9</v>
      </c>
      <c r="H35" s="18">
        <f t="shared" si="0"/>
        <v>22.4432523570968</v>
      </c>
      <c r="I35" s="18">
        <f t="shared" si="1"/>
        <v>295.593252357097</v>
      </c>
      <c r="J35" s="18">
        <f t="shared" si="2"/>
        <v>0.260987149396317</v>
      </c>
      <c r="K35" s="18">
        <f t="shared" si="3"/>
        <v>116.622569444444</v>
      </c>
      <c r="L35" s="18">
        <f t="shared" si="4"/>
        <v>1.16622569444444</v>
      </c>
      <c r="M35" s="13" t="s">
        <v>73</v>
      </c>
      <c r="N35" s="13"/>
      <c r="O35" s="18">
        <f t="shared" si="19"/>
        <v>3.75455557271041</v>
      </c>
      <c r="P35" s="18">
        <f t="shared" si="5"/>
        <v>0.979890756171747</v>
      </c>
      <c r="Q35" s="24">
        <f t="shared" si="6"/>
        <v>0.235173781481219</v>
      </c>
      <c r="R35" s="18">
        <f t="shared" si="7"/>
        <v>0.279894166666667</v>
      </c>
      <c r="S35" s="25">
        <f t="shared" si="8"/>
        <v>0.84022394707959</v>
      </c>
      <c r="T35" s="3">
        <v>0.01</v>
      </c>
      <c r="U35" s="26">
        <f t="shared" si="9"/>
        <v>0.0084022394707959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0.0378522394707959</v>
      </c>
      <c r="AR35" s="29">
        <f t="shared" si="15"/>
        <v>116.622569444444</v>
      </c>
      <c r="AS35" s="1">
        <f t="shared" si="16"/>
        <v>0.24</v>
      </c>
      <c r="AT35" s="2">
        <f t="shared" si="20"/>
        <v>59.2758333333333</v>
      </c>
      <c r="AU35" s="1">
        <f t="shared" si="17"/>
        <v>420763.343298528</v>
      </c>
    </row>
    <row r="36" s="1" customFormat="1" spans="1:47">
      <c r="A36" s="13"/>
      <c r="B36" s="13"/>
      <c r="C36" s="16">
        <v>9</v>
      </c>
      <c r="D36" s="19">
        <v>17.3172159573333</v>
      </c>
      <c r="E36" s="20">
        <f t="shared" si="18"/>
        <v>22.4432523570968</v>
      </c>
      <c r="F36" s="16" t="s">
        <v>73</v>
      </c>
      <c r="G36" s="13">
        <v>10</v>
      </c>
      <c r="H36" s="18">
        <f t="shared" si="0"/>
        <v>17.3172159573333</v>
      </c>
      <c r="I36" s="18">
        <f t="shared" si="1"/>
        <v>290.467215957333</v>
      </c>
      <c r="J36" s="18">
        <f t="shared" si="2"/>
        <v>0.145935365667085</v>
      </c>
      <c r="K36" s="18">
        <f t="shared" si="3"/>
        <v>116.622569444444</v>
      </c>
      <c r="L36" s="18">
        <f t="shared" si="4"/>
        <v>1.16622569444444</v>
      </c>
      <c r="M36" s="13" t="s">
        <v>73</v>
      </c>
      <c r="N36" s="13"/>
      <c r="O36" s="18">
        <f t="shared" si="19"/>
        <v>3.94089051098311</v>
      </c>
      <c r="P36" s="18">
        <f t="shared" si="5"/>
        <v>0.575115297774266</v>
      </c>
      <c r="Q36" s="24">
        <f t="shared" si="6"/>
        <v>0.138027671465824</v>
      </c>
      <c r="R36" s="18">
        <f t="shared" si="7"/>
        <v>0.279894166666667</v>
      </c>
      <c r="S36" s="25">
        <f t="shared" si="8"/>
        <v>0.493142365593508</v>
      </c>
      <c r="T36" s="3">
        <v>0.01</v>
      </c>
      <c r="U36" s="26">
        <f t="shared" si="9"/>
        <v>0.00493142365593508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0.0343814236559351</v>
      </c>
      <c r="AR36" s="29">
        <f t="shared" si="15"/>
        <v>116.622569444444</v>
      </c>
      <c r="AS36" s="1">
        <f t="shared" si="16"/>
        <v>0.24</v>
      </c>
      <c r="AT36" s="2">
        <f t="shared" si="20"/>
        <v>59.2758333333333</v>
      </c>
      <c r="AU36" s="1">
        <f t="shared" si="17"/>
        <v>382181.951902625</v>
      </c>
    </row>
    <row r="37" s="1" customFormat="1" spans="1:47">
      <c r="A37" s="13"/>
      <c r="B37" s="13"/>
      <c r="C37" s="16">
        <v>10</v>
      </c>
      <c r="D37" s="19">
        <v>10.9737636373871</v>
      </c>
      <c r="E37" s="20">
        <f t="shared" si="18"/>
        <v>17.3172159573333</v>
      </c>
      <c r="F37" s="16" t="s">
        <v>73</v>
      </c>
      <c r="G37" s="13">
        <v>11</v>
      </c>
      <c r="H37" s="18">
        <f t="shared" si="0"/>
        <v>10.9737636373871</v>
      </c>
      <c r="I37" s="18">
        <f t="shared" si="1"/>
        <v>284.123763637387</v>
      </c>
      <c r="J37" s="18">
        <f t="shared" si="2"/>
        <v>0.0690450147561705</v>
      </c>
      <c r="K37" s="18">
        <f t="shared" si="3"/>
        <v>116.622569444444</v>
      </c>
      <c r="L37" s="18">
        <f t="shared" si="4"/>
        <v>1.16622569444444</v>
      </c>
      <c r="M37" s="13" t="s">
        <v>75</v>
      </c>
      <c r="N37" s="18">
        <f>(O36-P36)*C22/100</f>
        <v>3.1974864525484</v>
      </c>
      <c r="O37" s="18">
        <f t="shared" si="19"/>
        <v>1.33451445510489</v>
      </c>
      <c r="P37" s="18">
        <f t="shared" si="5"/>
        <v>0.0921415702450397</v>
      </c>
      <c r="Q37" s="24">
        <f t="shared" si="6"/>
        <v>0.0221139768588095</v>
      </c>
      <c r="R37" s="18">
        <f t="shared" si="7"/>
        <v>0.279894166666667</v>
      </c>
      <c r="S37" s="25">
        <f t="shared" si="8"/>
        <v>0.0790083520573891</v>
      </c>
      <c r="T37" s="3">
        <v>0.01</v>
      </c>
      <c r="U37" s="26">
        <f t="shared" si="9"/>
        <v>0.000790083520573891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0.0226900835205739</v>
      </c>
      <c r="AR37" s="29">
        <f t="shared" si="15"/>
        <v>116.622569444444</v>
      </c>
      <c r="AS37" s="1">
        <f t="shared" si="16"/>
        <v>0.24</v>
      </c>
      <c r="AT37" s="2">
        <f t="shared" si="20"/>
        <v>59.2758333333333</v>
      </c>
      <c r="AU37" s="1">
        <f t="shared" si="17"/>
        <v>252221.679227339</v>
      </c>
    </row>
    <row r="38" s="1" customFormat="1" spans="1:48">
      <c r="A38" s="13"/>
      <c r="B38" s="13"/>
      <c r="C38" s="16">
        <v>11</v>
      </c>
      <c r="D38" s="19">
        <v>0.1012419267</v>
      </c>
      <c r="E38" s="20">
        <f t="shared" si="18"/>
        <v>10.9737636373871</v>
      </c>
      <c r="F38" s="16" t="s">
        <v>75</v>
      </c>
      <c r="G38" s="13">
        <v>12</v>
      </c>
      <c r="H38" s="18">
        <f t="shared" si="0"/>
        <v>0.1012419267</v>
      </c>
      <c r="I38" s="18">
        <f t="shared" si="1"/>
        <v>273.2512419267</v>
      </c>
      <c r="J38" s="18">
        <f t="shared" si="2"/>
        <v>0.0176580560282276</v>
      </c>
      <c r="K38" s="18">
        <f t="shared" si="3"/>
        <v>116.622569444444</v>
      </c>
      <c r="L38" s="18">
        <f t="shared" si="4"/>
        <v>1.16622569444444</v>
      </c>
      <c r="M38" s="13" t="s">
        <v>73</v>
      </c>
      <c r="N38" s="13"/>
      <c r="O38" s="18">
        <f t="shared" si="19"/>
        <v>2.40859857930429</v>
      </c>
      <c r="P38" s="18">
        <f t="shared" si="5"/>
        <v>0.0425311686628646</v>
      </c>
      <c r="Q38" s="24">
        <f t="shared" si="6"/>
        <v>0.0102074804790875</v>
      </c>
      <c r="R38" s="18">
        <f t="shared" si="7"/>
        <v>0.279894166666667</v>
      </c>
      <c r="S38" s="25">
        <f t="shared" si="8"/>
        <v>0.0364690718661667</v>
      </c>
      <c r="T38" s="3">
        <v>0.01</v>
      </c>
      <c r="U38" s="26">
        <f t="shared" si="9"/>
        <v>0.000364690718661667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0.0222646907186617</v>
      </c>
      <c r="AR38" s="29">
        <f t="shared" si="15"/>
        <v>116.622569444444</v>
      </c>
      <c r="AS38" s="1">
        <f t="shared" si="16"/>
        <v>0.24</v>
      </c>
      <c r="AT38" s="2">
        <f t="shared" si="20"/>
        <v>59.2758333333333</v>
      </c>
      <c r="AU38" s="1">
        <f t="shared" si="17"/>
        <v>247493.037010917</v>
      </c>
      <c r="AV38" s="1">
        <f>SUM(AU27:AU38)</f>
        <v>3971768.61629261</v>
      </c>
    </row>
    <row r="39" s="1" customFormat="1" spans="1:46">
      <c r="A39" s="13"/>
      <c r="B39" s="13"/>
      <c r="C39" s="16">
        <v>12</v>
      </c>
      <c r="D39" s="19">
        <v>-4.31922817845161</v>
      </c>
      <c r="E39" s="20">
        <f t="shared" si="18"/>
        <v>0.1012419267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-4</v>
      </c>
      <c r="E42" s="16"/>
      <c r="F42" s="16"/>
      <c r="G42" s="13">
        <v>1</v>
      </c>
      <c r="H42" s="18">
        <f t="shared" ref="H42:H53" si="21">E43</f>
        <v>-4</v>
      </c>
      <c r="I42" s="18">
        <f t="shared" ref="I42:I53" si="22">H42+273.15</f>
        <v>269.15</v>
      </c>
      <c r="J42" s="18">
        <f t="shared" ref="J42:J53" si="23">EXP(($C$16*(I42-$C$14))/($C$17*I42*$C$14))</f>
        <v>0.0102597002578668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0.00079093098006672</v>
      </c>
      <c r="Q42" s="24">
        <f t="shared" ref="Q42:Q53" si="27">P42*$B$44</f>
        <v>0.00014236757641201</v>
      </c>
      <c r="R42" s="18">
        <f t="shared" ref="R42:R53" si="28">L42*$B$44</f>
        <v>0.0138763875</v>
      </c>
      <c r="S42" s="25">
        <f t="shared" ref="S42:S53" si="29">Q42/R42</f>
        <v>0.0102597002578668</v>
      </c>
      <c r="T42" s="3">
        <v>0.01</v>
      </c>
      <c r="U42" s="26">
        <f t="shared" ref="U42:U53" si="30">S42*T42</f>
        <v>0.000102597002578668</v>
      </c>
      <c r="V42" s="25"/>
      <c r="W42" s="3"/>
      <c r="X42" s="26"/>
      <c r="Y42" s="28">
        <v>0.05</v>
      </c>
      <c r="Z42" s="3">
        <v>0.49</v>
      </c>
      <c r="AA42" s="27">
        <f t="shared" ref="AA42:AA53" si="31">Y42*Z42</f>
        <v>0.0245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0.02</v>
      </c>
      <c r="AO42" s="3">
        <v>0.5</v>
      </c>
      <c r="AP42" s="3">
        <f t="shared" ref="AP42:AP53" si="32">AO42*AN42</f>
        <v>0.01</v>
      </c>
      <c r="AQ42" s="1">
        <f t="shared" ref="AQ42:AQ53" si="33">(AP42+AM42+AD42+AA42+U42+X42+AG42+AJ42)</f>
        <v>0.0346025970025787</v>
      </c>
      <c r="AR42" s="29">
        <f t="shared" ref="AR42:AR53" si="34">$B$42/12</f>
        <v>7.70910416666667</v>
      </c>
      <c r="AS42" s="1">
        <f t="shared" ref="AS42:AS53" si="35">$B$44</f>
        <v>0.18</v>
      </c>
      <c r="AT42" s="2">
        <f>$E$5/12</f>
        <v>235.405452054794</v>
      </c>
      <c r="AU42" s="1">
        <f t="shared" ref="AU42:AU53" si="36">AT42*10000*AS42*0.67*AR42*AQ42</f>
        <v>75731.4781444698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-4.56639771870968</v>
      </c>
      <c r="E43" s="20">
        <f t="shared" ref="E43:E54" si="37">D42</f>
        <v>-4</v>
      </c>
      <c r="F43" s="16" t="s">
        <v>73</v>
      </c>
      <c r="G43" s="13">
        <v>2</v>
      </c>
      <c r="H43" s="18">
        <f t="shared" si="21"/>
        <v>-4.56639771870968</v>
      </c>
      <c r="I43" s="18">
        <f t="shared" si="22"/>
        <v>268.58360228129</v>
      </c>
      <c r="J43" s="18">
        <f t="shared" si="23"/>
        <v>0.00950610637407319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0.153391152353267</v>
      </c>
      <c r="P43" s="18">
        <f t="shared" si="26"/>
        <v>0.00145815261111182</v>
      </c>
      <c r="Q43" s="24">
        <f t="shared" si="27"/>
        <v>0.000262467470000127</v>
      </c>
      <c r="R43" s="18">
        <f t="shared" si="28"/>
        <v>0.0138763875</v>
      </c>
      <c r="S43" s="25">
        <f t="shared" si="29"/>
        <v>0.018914682946129</v>
      </c>
      <c r="T43" s="3">
        <v>0.01</v>
      </c>
      <c r="U43" s="26">
        <f t="shared" si="30"/>
        <v>0.00018914682946129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0.0149891468294613</v>
      </c>
      <c r="AR43" s="29">
        <f t="shared" si="34"/>
        <v>7.70910416666667</v>
      </c>
      <c r="AS43" s="1">
        <f t="shared" si="35"/>
        <v>0.18</v>
      </c>
      <c r="AT43" s="2">
        <f t="shared" ref="AT43:AT53" si="39">$E$5/12</f>
        <v>235.405452054794</v>
      </c>
      <c r="AU43" s="1">
        <f t="shared" si="36"/>
        <v>32805.3482643225</v>
      </c>
    </row>
    <row r="44" s="1" customFormat="1" spans="1:47">
      <c r="A44" s="13" t="s">
        <v>38</v>
      </c>
      <c r="B44" s="13">
        <v>0.18</v>
      </c>
      <c r="C44" s="16">
        <v>2</v>
      </c>
      <c r="D44" s="19">
        <v>-2.33706674982143</v>
      </c>
      <c r="E44" s="20">
        <f t="shared" si="37"/>
        <v>-4.56639771870968</v>
      </c>
      <c r="F44" s="16" t="s">
        <v>73</v>
      </c>
      <c r="G44" s="13">
        <v>3</v>
      </c>
      <c r="H44" s="18">
        <f t="shared" si="21"/>
        <v>-2.33706674982143</v>
      </c>
      <c r="I44" s="18">
        <f t="shared" si="22"/>
        <v>270.812933250179</v>
      </c>
      <c r="J44" s="18">
        <f t="shared" si="23"/>
        <v>0.01281176179703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0.229024041408821</v>
      </c>
      <c r="P44" s="18">
        <f t="shared" si="26"/>
        <v>0.00293420146432296</v>
      </c>
      <c r="Q44" s="24">
        <f t="shared" si="27"/>
        <v>0.000528156263578132</v>
      </c>
      <c r="R44" s="18">
        <f t="shared" si="28"/>
        <v>0.0138763875</v>
      </c>
      <c r="S44" s="25">
        <f t="shared" si="29"/>
        <v>0.0380615101429051</v>
      </c>
      <c r="T44" s="3">
        <v>0.01</v>
      </c>
      <c r="U44" s="26">
        <f t="shared" si="30"/>
        <v>0.000380615101429051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0.0151806151014291</v>
      </c>
      <c r="AR44" s="29">
        <f t="shared" si="34"/>
        <v>7.70910416666667</v>
      </c>
      <c r="AS44" s="1">
        <f t="shared" si="35"/>
        <v>0.18</v>
      </c>
      <c r="AT44" s="2">
        <f t="shared" si="39"/>
        <v>235.405452054794</v>
      </c>
      <c r="AU44" s="1">
        <f t="shared" si="36"/>
        <v>33224.397021062</v>
      </c>
    </row>
    <row r="45" s="1" customFormat="1" spans="1:47">
      <c r="A45" s="13"/>
      <c r="B45" s="13"/>
      <c r="C45" s="16">
        <v>3</v>
      </c>
      <c r="D45" s="19">
        <v>5.22199898074193</v>
      </c>
      <c r="E45" s="20">
        <f t="shared" si="37"/>
        <v>-2.33706674982143</v>
      </c>
      <c r="F45" s="16" t="s">
        <v>73</v>
      </c>
      <c r="G45" s="13">
        <v>4</v>
      </c>
      <c r="H45" s="18">
        <f t="shared" si="21"/>
        <v>5.22199898074193</v>
      </c>
      <c r="I45" s="18">
        <f t="shared" si="22"/>
        <v>278.371998980742</v>
      </c>
      <c r="J45" s="18">
        <f t="shared" si="23"/>
        <v>0.0340107392736343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0.303180881611165</v>
      </c>
      <c r="P45" s="18">
        <f t="shared" si="26"/>
        <v>0.0103114059172279</v>
      </c>
      <c r="Q45" s="24">
        <f t="shared" si="27"/>
        <v>0.00185605306510103</v>
      </c>
      <c r="R45" s="18">
        <f t="shared" si="28"/>
        <v>0.0138763875</v>
      </c>
      <c r="S45" s="25">
        <f t="shared" si="29"/>
        <v>0.133756214656086</v>
      </c>
      <c r="T45" s="3">
        <v>0.01</v>
      </c>
      <c r="U45" s="26">
        <f t="shared" si="30"/>
        <v>0.00133756214656086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0.0161375621465609</v>
      </c>
      <c r="AR45" s="29">
        <f t="shared" si="34"/>
        <v>7.70910416666667</v>
      </c>
      <c r="AS45" s="1">
        <f t="shared" si="35"/>
        <v>0.18</v>
      </c>
      <c r="AT45" s="2">
        <f t="shared" si="39"/>
        <v>235.405452054794</v>
      </c>
      <c r="AU45" s="1">
        <f t="shared" si="36"/>
        <v>35318.7778049209</v>
      </c>
    </row>
    <row r="46" s="1" customFormat="1" spans="1:47">
      <c r="A46" s="13"/>
      <c r="B46" s="13"/>
      <c r="C46" s="16">
        <v>4</v>
      </c>
      <c r="D46" s="19">
        <v>11.8635556060333</v>
      </c>
      <c r="E46" s="20">
        <f t="shared" si="37"/>
        <v>5.22199898074193</v>
      </c>
      <c r="F46" s="16" t="s">
        <v>73</v>
      </c>
      <c r="G46" s="13">
        <v>5</v>
      </c>
      <c r="H46" s="18">
        <f t="shared" si="21"/>
        <v>11.8635556060333</v>
      </c>
      <c r="I46" s="18">
        <f t="shared" si="22"/>
        <v>285.013555606033</v>
      </c>
      <c r="J46" s="18">
        <f t="shared" si="23"/>
        <v>0.0768415661289053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0.27822600190924</v>
      </c>
      <c r="O46" s="18">
        <f t="shared" si="38"/>
        <v>0.0917345154513636</v>
      </c>
      <c r="P46" s="18">
        <f t="shared" si="26"/>
        <v>0.00704902383535904</v>
      </c>
      <c r="Q46" s="24">
        <f t="shared" si="27"/>
        <v>0.00126882429036463</v>
      </c>
      <c r="R46" s="18">
        <f t="shared" si="28"/>
        <v>0.0138763875</v>
      </c>
      <c r="S46" s="25">
        <f t="shared" si="29"/>
        <v>0.0914376519367614</v>
      </c>
      <c r="T46" s="3">
        <v>0.01</v>
      </c>
      <c r="U46" s="26">
        <f t="shared" si="30"/>
        <v>0.000914376519367614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0.0280143765193676</v>
      </c>
      <c r="AR46" s="29">
        <f t="shared" si="34"/>
        <v>7.70910416666667</v>
      </c>
      <c r="AS46" s="1">
        <f t="shared" si="35"/>
        <v>0.18</v>
      </c>
      <c r="AT46" s="2">
        <f t="shared" si="39"/>
        <v>235.405452054794</v>
      </c>
      <c r="AU46" s="1">
        <f t="shared" si="36"/>
        <v>61312.4541764692</v>
      </c>
    </row>
    <row r="47" s="1" customFormat="1" spans="1:47">
      <c r="A47" s="13"/>
      <c r="B47" s="13"/>
      <c r="C47" s="16">
        <v>5</v>
      </c>
      <c r="D47" s="19">
        <v>17.5508522925806</v>
      </c>
      <c r="E47" s="20">
        <f t="shared" si="37"/>
        <v>11.8635556060333</v>
      </c>
      <c r="F47" s="16" t="s">
        <v>75</v>
      </c>
      <c r="G47" s="13">
        <v>6</v>
      </c>
      <c r="H47" s="18">
        <f t="shared" si="21"/>
        <v>17.5508522925806</v>
      </c>
      <c r="I47" s="18">
        <f t="shared" si="22"/>
        <v>290.700852292581</v>
      </c>
      <c r="J47" s="18">
        <f t="shared" si="23"/>
        <v>0.14992044120402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0.161776533282671</v>
      </c>
      <c r="P47" s="18">
        <f t="shared" si="26"/>
        <v>0.0242536092461949</v>
      </c>
      <c r="Q47" s="24">
        <f t="shared" si="27"/>
        <v>0.00436564966431508</v>
      </c>
      <c r="R47" s="18">
        <f t="shared" si="28"/>
        <v>0.0138763875</v>
      </c>
      <c r="S47" s="25">
        <f t="shared" si="29"/>
        <v>0.314609956252309</v>
      </c>
      <c r="T47" s="3">
        <v>0.01</v>
      </c>
      <c r="U47" s="26">
        <f t="shared" si="30"/>
        <v>0.00314609956252309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0.0302460995625231</v>
      </c>
      <c r="AR47" s="29">
        <f t="shared" si="34"/>
        <v>7.70910416666667</v>
      </c>
      <c r="AS47" s="1">
        <f t="shared" si="35"/>
        <v>0.18</v>
      </c>
      <c r="AT47" s="2">
        <f t="shared" si="39"/>
        <v>235.405452054794</v>
      </c>
      <c r="AU47" s="1">
        <f t="shared" si="36"/>
        <v>66196.8183429693</v>
      </c>
    </row>
    <row r="48" s="1" customFormat="1" spans="1:47">
      <c r="A48" s="13"/>
      <c r="B48" s="13"/>
      <c r="C48" s="16">
        <v>6</v>
      </c>
      <c r="D48" s="19">
        <v>21.2835446366667</v>
      </c>
      <c r="E48" s="20">
        <f t="shared" si="37"/>
        <v>17.5508522925806</v>
      </c>
      <c r="F48" s="16" t="s">
        <v>73</v>
      </c>
      <c r="G48" s="13">
        <v>7</v>
      </c>
      <c r="H48" s="18">
        <f t="shared" si="21"/>
        <v>21.2835446366667</v>
      </c>
      <c r="I48" s="18">
        <f t="shared" si="22"/>
        <v>294.433544636667</v>
      </c>
      <c r="J48" s="18">
        <f t="shared" si="23"/>
        <v>0.229230625759282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0.214613965703143</v>
      </c>
      <c r="P48" s="18">
        <f t="shared" si="26"/>
        <v>0.0491960936548125</v>
      </c>
      <c r="Q48" s="24">
        <f t="shared" si="27"/>
        <v>0.00885529685786626</v>
      </c>
      <c r="R48" s="18">
        <f t="shared" si="28"/>
        <v>0.0138763875</v>
      </c>
      <c r="S48" s="25">
        <f t="shared" si="29"/>
        <v>0.638155777781952</v>
      </c>
      <c r="T48" s="3">
        <v>0.01</v>
      </c>
      <c r="U48" s="26">
        <f t="shared" si="30"/>
        <v>0.00638155777781952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0.0334815577778195</v>
      </c>
      <c r="AR48" s="29">
        <f t="shared" si="34"/>
        <v>7.70910416666667</v>
      </c>
      <c r="AS48" s="1">
        <f t="shared" si="35"/>
        <v>0.18</v>
      </c>
      <c r="AT48" s="2">
        <f t="shared" si="39"/>
        <v>235.405452054794</v>
      </c>
      <c r="AU48" s="1">
        <f t="shared" si="36"/>
        <v>73277.9641049711</v>
      </c>
    </row>
    <row r="49" s="1" customFormat="1" spans="1:47">
      <c r="A49" s="13"/>
      <c r="B49" s="13"/>
      <c r="C49" s="16">
        <v>7</v>
      </c>
      <c r="D49" s="19">
        <v>23.5305321670968</v>
      </c>
      <c r="E49" s="20">
        <f t="shared" si="37"/>
        <v>21.2835446366667</v>
      </c>
      <c r="F49" s="16" t="s">
        <v>73</v>
      </c>
      <c r="G49" s="13">
        <v>8</v>
      </c>
      <c r="H49" s="18">
        <f t="shared" si="21"/>
        <v>23.5305321670968</v>
      </c>
      <c r="I49" s="18">
        <f t="shared" si="22"/>
        <v>296.680532167097</v>
      </c>
      <c r="J49" s="18">
        <f t="shared" si="23"/>
        <v>0.294473667420616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0.242508913714997</v>
      </c>
      <c r="P49" s="18">
        <f t="shared" si="26"/>
        <v>0.0714124892038449</v>
      </c>
      <c r="Q49" s="24">
        <f t="shared" si="27"/>
        <v>0.0128542480566921</v>
      </c>
      <c r="R49" s="18">
        <f t="shared" si="28"/>
        <v>0.0138763875</v>
      </c>
      <c r="S49" s="25">
        <f t="shared" si="29"/>
        <v>0.926339658408364</v>
      </c>
      <c r="T49" s="3">
        <v>0.01</v>
      </c>
      <c r="U49" s="26">
        <f t="shared" si="30"/>
        <v>0.00926339658408364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0.0363633965840836</v>
      </c>
      <c r="AR49" s="29">
        <f t="shared" si="34"/>
        <v>7.70910416666667</v>
      </c>
      <c r="AS49" s="1">
        <f t="shared" si="35"/>
        <v>0.18</v>
      </c>
      <c r="AT49" s="2">
        <f t="shared" si="39"/>
        <v>235.405452054794</v>
      </c>
      <c r="AU49" s="1">
        <f t="shared" si="36"/>
        <v>79585.1760334923</v>
      </c>
    </row>
    <row r="50" s="1" customFormat="1" spans="1:47">
      <c r="A50" s="13"/>
      <c r="B50" s="13"/>
      <c r="C50" s="16">
        <v>8</v>
      </c>
      <c r="D50" s="19">
        <v>22.4432523570968</v>
      </c>
      <c r="E50" s="20">
        <f t="shared" si="37"/>
        <v>23.5305321670968</v>
      </c>
      <c r="F50" s="16" t="s">
        <v>73</v>
      </c>
      <c r="G50" s="13">
        <v>9</v>
      </c>
      <c r="H50" s="18">
        <f t="shared" si="21"/>
        <v>22.4432523570968</v>
      </c>
      <c r="I50" s="18">
        <f t="shared" si="22"/>
        <v>295.593252357097</v>
      </c>
      <c r="J50" s="18">
        <f t="shared" si="23"/>
        <v>0.260987149396317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0.248187466177819</v>
      </c>
      <c r="P50" s="18">
        <f t="shared" si="26"/>
        <v>0.0647737393136438</v>
      </c>
      <c r="Q50" s="24">
        <f t="shared" si="27"/>
        <v>0.0116592730764559</v>
      </c>
      <c r="R50" s="18">
        <f t="shared" si="28"/>
        <v>0.0138763875</v>
      </c>
      <c r="S50" s="25">
        <f t="shared" si="29"/>
        <v>0.84022394707959</v>
      </c>
      <c r="T50" s="3">
        <v>0.01</v>
      </c>
      <c r="U50" s="26">
        <f t="shared" si="30"/>
        <v>0.0084022394707959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0.0355022394707959</v>
      </c>
      <c r="AR50" s="29">
        <f t="shared" si="34"/>
        <v>7.70910416666667</v>
      </c>
      <c r="AS50" s="1">
        <f t="shared" si="35"/>
        <v>0.18</v>
      </c>
      <c r="AT50" s="2">
        <f t="shared" si="39"/>
        <v>235.405452054794</v>
      </c>
      <c r="AU50" s="1">
        <f t="shared" si="36"/>
        <v>77700.4417432006</v>
      </c>
    </row>
    <row r="51" s="1" customFormat="1" spans="1:47">
      <c r="A51" s="13"/>
      <c r="B51" s="13"/>
      <c r="C51" s="16">
        <v>9</v>
      </c>
      <c r="D51" s="19">
        <v>17.3172159573333</v>
      </c>
      <c r="E51" s="20">
        <f t="shared" si="37"/>
        <v>22.4432523570968</v>
      </c>
      <c r="F51" s="16" t="s">
        <v>73</v>
      </c>
      <c r="G51" s="13">
        <v>10</v>
      </c>
      <c r="H51" s="18">
        <f t="shared" si="21"/>
        <v>17.3172159573333</v>
      </c>
      <c r="I51" s="18">
        <f t="shared" si="22"/>
        <v>290.467215957333</v>
      </c>
      <c r="J51" s="18">
        <f t="shared" si="23"/>
        <v>0.145935365667085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0.260504768530842</v>
      </c>
      <c r="P51" s="18">
        <f t="shared" si="26"/>
        <v>0.0380168586535677</v>
      </c>
      <c r="Q51" s="24">
        <f t="shared" si="27"/>
        <v>0.00684303455764219</v>
      </c>
      <c r="R51" s="18">
        <f t="shared" si="28"/>
        <v>0.0138763875</v>
      </c>
      <c r="S51" s="25">
        <f t="shared" si="29"/>
        <v>0.493142365593508</v>
      </c>
      <c r="T51" s="3">
        <v>0.01</v>
      </c>
      <c r="U51" s="26">
        <f t="shared" si="30"/>
        <v>0.00493142365593508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0.0320314236559351</v>
      </c>
      <c r="AR51" s="29">
        <f t="shared" si="34"/>
        <v>7.70910416666667</v>
      </c>
      <c r="AS51" s="1">
        <f t="shared" si="35"/>
        <v>0.18</v>
      </c>
      <c r="AT51" s="2">
        <f t="shared" si="39"/>
        <v>235.405452054794</v>
      </c>
      <c r="AU51" s="1">
        <f t="shared" si="36"/>
        <v>70104.1907448428</v>
      </c>
    </row>
    <row r="52" s="1" customFormat="1" spans="1:47">
      <c r="A52" s="13"/>
      <c r="B52" s="13"/>
      <c r="C52" s="16">
        <v>10</v>
      </c>
      <c r="D52" s="19">
        <v>10.9737636373871</v>
      </c>
      <c r="E52" s="20">
        <f t="shared" si="37"/>
        <v>17.3172159573333</v>
      </c>
      <c r="F52" s="16" t="s">
        <v>73</v>
      </c>
      <c r="G52" s="13">
        <v>11</v>
      </c>
      <c r="H52" s="18">
        <f t="shared" si="21"/>
        <v>10.9737636373871</v>
      </c>
      <c r="I52" s="18">
        <f t="shared" si="22"/>
        <v>284.123763637387</v>
      </c>
      <c r="J52" s="18">
        <f t="shared" si="23"/>
        <v>0.0690450147561705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0.21136351438341</v>
      </c>
      <c r="O52" s="18">
        <f t="shared" si="38"/>
        <v>0.0882154371605303</v>
      </c>
      <c r="P52" s="18">
        <f t="shared" si="26"/>
        <v>0.00609083616047085</v>
      </c>
      <c r="Q52" s="24">
        <f t="shared" si="27"/>
        <v>0.00109635050888475</v>
      </c>
      <c r="R52" s="18">
        <f t="shared" si="28"/>
        <v>0.0138763875</v>
      </c>
      <c r="S52" s="25">
        <f t="shared" si="29"/>
        <v>0.0790083520573891</v>
      </c>
      <c r="T52" s="3">
        <v>0.01</v>
      </c>
      <c r="U52" s="26">
        <f t="shared" si="30"/>
        <v>0.000790083520573891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0.0155900835205739</v>
      </c>
      <c r="AR52" s="29">
        <f t="shared" si="34"/>
        <v>7.70910416666667</v>
      </c>
      <c r="AS52" s="1">
        <f t="shared" si="35"/>
        <v>0.18</v>
      </c>
      <c r="AT52" s="2">
        <f t="shared" si="39"/>
        <v>235.405452054794</v>
      </c>
      <c r="AU52" s="1">
        <f t="shared" si="36"/>
        <v>34120.5623763099</v>
      </c>
    </row>
    <row r="53" s="1" customFormat="1" spans="1:48">
      <c r="A53" s="13"/>
      <c r="B53" s="13"/>
      <c r="C53" s="16">
        <v>11</v>
      </c>
      <c r="D53" s="19">
        <v>0.1012419267</v>
      </c>
      <c r="E53" s="20">
        <f t="shared" si="37"/>
        <v>10.9737636373871</v>
      </c>
      <c r="F53" s="16" t="s">
        <v>75</v>
      </c>
      <c r="G53" s="13">
        <v>12</v>
      </c>
      <c r="H53" s="18">
        <f t="shared" si="21"/>
        <v>0.1012419267</v>
      </c>
      <c r="I53" s="18">
        <f t="shared" si="22"/>
        <v>273.2512419267</v>
      </c>
      <c r="J53" s="18">
        <f t="shared" si="23"/>
        <v>0.0176580560282276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0.159215642666726</v>
      </c>
      <c r="P53" s="18">
        <f t="shared" si="26"/>
        <v>0.00281143873877932</v>
      </c>
      <c r="Q53" s="24">
        <f t="shared" si="27"/>
        <v>0.000506058972980277</v>
      </c>
      <c r="R53" s="18">
        <f t="shared" si="28"/>
        <v>0.0138763875</v>
      </c>
      <c r="S53" s="25">
        <f t="shared" si="29"/>
        <v>0.0364690718661667</v>
      </c>
      <c r="T53" s="3">
        <v>0.01</v>
      </c>
      <c r="U53" s="26">
        <f t="shared" si="30"/>
        <v>0.000364690718661667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0.0151646907186617</v>
      </c>
      <c r="AR53" s="29">
        <f t="shared" si="34"/>
        <v>7.70910416666667</v>
      </c>
      <c r="AS53" s="1">
        <f t="shared" si="35"/>
        <v>0.18</v>
      </c>
      <c r="AT53" s="2">
        <f t="shared" si="39"/>
        <v>235.405452054794</v>
      </c>
      <c r="AU53" s="1">
        <f t="shared" si="36"/>
        <v>33189.5448090901</v>
      </c>
      <c r="AV53" s="1">
        <f>SUM(AU42:AU53)</f>
        <v>672567.153566121</v>
      </c>
    </row>
    <row r="54" s="1" customFormat="1" spans="1:46">
      <c r="A54" s="13"/>
      <c r="B54" s="13"/>
      <c r="C54" s="16">
        <v>12</v>
      </c>
      <c r="D54" s="19">
        <v>-4.31922817845161</v>
      </c>
      <c r="E54" s="20">
        <f t="shared" si="37"/>
        <v>0.1012419267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2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</row>
    <row r="57" s="1" customFormat="1" spans="1:3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</row>
    <row r="58" s="1" customFormat="1" spans="1:32">
      <c r="A58" s="13" t="s">
        <v>71</v>
      </c>
      <c r="B58" s="13">
        <f>F7</f>
        <v>122.786</v>
      </c>
      <c r="C58" s="16" t="s">
        <v>72</v>
      </c>
      <c r="D58" s="17">
        <v>-4</v>
      </c>
      <c r="E58" s="16"/>
      <c r="F58" s="16"/>
      <c r="G58" s="13">
        <v>1</v>
      </c>
      <c r="H58" s="18">
        <f t="shared" ref="H58:H69" si="40">E59</f>
        <v>-4</v>
      </c>
      <c r="I58" s="18">
        <f t="shared" ref="I58:I69" si="41">H58+273.15</f>
        <v>269.15</v>
      </c>
      <c r="J58" s="18">
        <f t="shared" ref="J58:J69" si="42">EXP(($C$16*(I58-$C$14))/($C$17*I58*$C$14))</f>
        <v>0.0102597002578668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0.0283443200069047</v>
      </c>
      <c r="Q58" s="24">
        <f t="shared" ref="Q58:Q69" si="46">P58*$B$60</f>
        <v>0.0127549440031071</v>
      </c>
      <c r="R58" s="18">
        <f t="shared" ref="R58:R69" si="47">L58*$B$60</f>
        <v>1.24320825</v>
      </c>
      <c r="S58" s="25">
        <f t="shared" ref="S58:S69" si="48">Q58/R58</f>
        <v>0.0102597002578668</v>
      </c>
      <c r="T58" s="3">
        <v>0.27</v>
      </c>
      <c r="U58" s="26">
        <f t="shared" ref="U58:U69" si="49">S58*T58</f>
        <v>0.00277011906962404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0.227235190899492</v>
      </c>
      <c r="AC58" s="29">
        <f t="shared" ref="AC58:AC69" si="51">$B$58/12</f>
        <v>10.2321666666667</v>
      </c>
      <c r="AD58" s="1">
        <f t="shared" ref="AD58:AD69" si="52">$B$60</f>
        <v>0.45</v>
      </c>
      <c r="AE58" s="30">
        <f t="shared" ref="AE58:AE69" si="53">$E$7/12</f>
        <v>404.620977656913</v>
      </c>
      <c r="AF58" s="1">
        <f t="shared" ref="AF58:AF69" si="54">AE58*10000*AC58*AB58</f>
        <v>9407876.1204208</v>
      </c>
    </row>
    <row r="59" s="1" customFormat="1" spans="1:32">
      <c r="A59" s="13" t="s">
        <v>74</v>
      </c>
      <c r="B59" s="13">
        <v>27</v>
      </c>
      <c r="C59" s="16">
        <v>1</v>
      </c>
      <c r="D59" s="19">
        <v>-4.56639771870968</v>
      </c>
      <c r="E59" s="20">
        <f t="shared" ref="E59:E70" si="55">D58</f>
        <v>-4</v>
      </c>
      <c r="F59" s="16" t="s">
        <v>73</v>
      </c>
      <c r="G59" s="13">
        <v>2</v>
      </c>
      <c r="H59" s="18">
        <f t="shared" si="40"/>
        <v>-4.56639771870968</v>
      </c>
      <c r="I59" s="18">
        <f t="shared" si="41"/>
        <v>268.58360228129</v>
      </c>
      <c r="J59" s="18">
        <f t="shared" si="42"/>
        <v>0.00950610637407319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5.49702567999309</v>
      </c>
      <c r="P59" s="18">
        <f t="shared" si="45"/>
        <v>0.0522553108550264</v>
      </c>
      <c r="Q59" s="24">
        <f t="shared" si="46"/>
        <v>0.0235148898847619</v>
      </c>
      <c r="R59" s="18">
        <f t="shared" si="47"/>
        <v>1.24320825</v>
      </c>
      <c r="S59" s="25">
        <f t="shared" si="48"/>
        <v>0.018914682946129</v>
      </c>
      <c r="T59" s="3">
        <v>0.27</v>
      </c>
      <c r="U59" s="26">
        <f t="shared" si="49"/>
        <v>0.00510696439545483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0.22793974976523</v>
      </c>
      <c r="AC59" s="29">
        <f t="shared" si="51"/>
        <v>10.2321666666667</v>
      </c>
      <c r="AD59" s="1">
        <f t="shared" si="52"/>
        <v>0.45</v>
      </c>
      <c r="AE59" s="30">
        <f t="shared" si="53"/>
        <v>404.620977656913</v>
      </c>
      <c r="AF59" s="1">
        <f t="shared" si="54"/>
        <v>9437045.90922934</v>
      </c>
    </row>
    <row r="60" s="1" customFormat="1" spans="1:32">
      <c r="A60" s="13" t="s">
        <v>38</v>
      </c>
      <c r="B60" s="13">
        <v>0.45</v>
      </c>
      <c r="C60" s="16">
        <v>2</v>
      </c>
      <c r="D60" s="19">
        <v>-2.33706674982143</v>
      </c>
      <c r="E60" s="20">
        <f t="shared" si="55"/>
        <v>-4.56639771870968</v>
      </c>
      <c r="F60" s="16" t="s">
        <v>73</v>
      </c>
      <c r="G60" s="13">
        <v>3</v>
      </c>
      <c r="H60" s="18">
        <f t="shared" si="40"/>
        <v>-2.33706674982143</v>
      </c>
      <c r="I60" s="18">
        <f t="shared" si="41"/>
        <v>270.812933250179</v>
      </c>
      <c r="J60" s="18">
        <f t="shared" si="42"/>
        <v>0.01281176179703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8.20745536913807</v>
      </c>
      <c r="P60" s="18">
        <f t="shared" si="45"/>
        <v>0.105151963149152</v>
      </c>
      <c r="Q60" s="24">
        <f t="shared" si="46"/>
        <v>0.0473183834171183</v>
      </c>
      <c r="R60" s="18">
        <f t="shared" si="47"/>
        <v>1.24320825</v>
      </c>
      <c r="S60" s="25">
        <f t="shared" si="48"/>
        <v>0.0380615101429051</v>
      </c>
      <c r="T60" s="3">
        <v>0.27</v>
      </c>
      <c r="U60" s="26">
        <f t="shared" si="49"/>
        <v>0.0102766077385844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0.229498397233183</v>
      </c>
      <c r="AC60" s="29">
        <f t="shared" si="51"/>
        <v>10.2321666666667</v>
      </c>
      <c r="AD60" s="1">
        <f t="shared" si="52"/>
        <v>0.45</v>
      </c>
      <c r="AE60" s="30">
        <f t="shared" si="53"/>
        <v>404.620977656913</v>
      </c>
      <c r="AF60" s="1">
        <f t="shared" si="54"/>
        <v>9501576.24115491</v>
      </c>
    </row>
    <row r="61" s="1" customFormat="1" spans="1:32">
      <c r="A61" s="13"/>
      <c r="B61" s="13"/>
      <c r="C61" s="16">
        <v>3</v>
      </c>
      <c r="D61" s="19">
        <v>5.22199898074193</v>
      </c>
      <c r="E61" s="20">
        <f t="shared" si="55"/>
        <v>-2.33706674982143</v>
      </c>
      <c r="F61" s="16" t="s">
        <v>73</v>
      </c>
      <c r="G61" s="13">
        <v>4</v>
      </c>
      <c r="H61" s="18">
        <f t="shared" si="40"/>
        <v>5.22199898074193</v>
      </c>
      <c r="I61" s="18">
        <f t="shared" si="41"/>
        <v>278.371998980742</v>
      </c>
      <c r="J61" s="18">
        <f t="shared" si="42"/>
        <v>0.0340107392736343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10.8649884059889</v>
      </c>
      <c r="P61" s="18">
        <f t="shared" si="45"/>
        <v>0.369526287887148</v>
      </c>
      <c r="Q61" s="24">
        <f t="shared" si="46"/>
        <v>0.166286829549217</v>
      </c>
      <c r="R61" s="18">
        <f t="shared" si="47"/>
        <v>1.24320825</v>
      </c>
      <c r="S61" s="25">
        <f t="shared" si="48"/>
        <v>0.133756214656086</v>
      </c>
      <c r="T61" s="3">
        <v>0.27</v>
      </c>
      <c r="U61" s="26">
        <f t="shared" si="49"/>
        <v>0.0361141779571432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0.237288424654079</v>
      </c>
      <c r="AC61" s="29">
        <f t="shared" si="51"/>
        <v>10.2321666666667</v>
      </c>
      <c r="AD61" s="1">
        <f t="shared" si="52"/>
        <v>0.45</v>
      </c>
      <c r="AE61" s="30">
        <f t="shared" si="53"/>
        <v>404.620977656913</v>
      </c>
      <c r="AF61" s="1">
        <f t="shared" si="54"/>
        <v>9824095.00534968</v>
      </c>
    </row>
    <row r="62" s="1" customFormat="1" spans="1:32">
      <c r="A62" s="13"/>
      <c r="B62" s="13"/>
      <c r="C62" s="16">
        <v>4</v>
      </c>
      <c r="D62" s="19">
        <v>11.8635556060333</v>
      </c>
      <c r="E62" s="20">
        <f t="shared" si="55"/>
        <v>5.22199898074193</v>
      </c>
      <c r="F62" s="16" t="s">
        <v>73</v>
      </c>
      <c r="G62" s="13">
        <v>5</v>
      </c>
      <c r="H62" s="18">
        <f t="shared" si="40"/>
        <v>11.8635556060333</v>
      </c>
      <c r="I62" s="18">
        <f t="shared" si="41"/>
        <v>285.013555606033</v>
      </c>
      <c r="J62" s="18">
        <f t="shared" si="42"/>
        <v>0.0768415661289053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9.97068901219668</v>
      </c>
      <c r="O62" s="18">
        <f t="shared" si="56"/>
        <v>3.28745810590509</v>
      </c>
      <c r="P62" s="18">
        <f t="shared" si="45"/>
        <v>0.252613429440912</v>
      </c>
      <c r="Q62" s="24">
        <f t="shared" si="46"/>
        <v>0.11367604324841</v>
      </c>
      <c r="R62" s="18">
        <f t="shared" si="47"/>
        <v>1.24320825</v>
      </c>
      <c r="S62" s="25">
        <f t="shared" si="48"/>
        <v>0.0914376519367614</v>
      </c>
      <c r="T62" s="3">
        <v>0.27</v>
      </c>
      <c r="U62" s="26">
        <f t="shared" si="49"/>
        <v>0.0246881660229256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0.282643482055912</v>
      </c>
      <c r="AC62" s="29">
        <f t="shared" si="51"/>
        <v>10.2321666666667</v>
      </c>
      <c r="AD62" s="1">
        <f t="shared" si="52"/>
        <v>0.45</v>
      </c>
      <c r="AE62" s="30">
        <f t="shared" si="53"/>
        <v>404.620977656913</v>
      </c>
      <c r="AF62" s="1">
        <f t="shared" si="54"/>
        <v>11701862.0879128</v>
      </c>
    </row>
    <row r="63" s="1" customFormat="1" spans="1:32">
      <c r="A63" s="13"/>
      <c r="B63" s="13"/>
      <c r="C63" s="16">
        <v>5</v>
      </c>
      <c r="D63" s="19">
        <v>17.5508522925806</v>
      </c>
      <c r="E63" s="20">
        <f t="shared" si="55"/>
        <v>11.8635556060333</v>
      </c>
      <c r="F63" s="16" t="s">
        <v>75</v>
      </c>
      <c r="G63" s="13">
        <v>6</v>
      </c>
      <c r="H63" s="18">
        <f t="shared" si="40"/>
        <v>17.5508522925806</v>
      </c>
      <c r="I63" s="18">
        <f t="shared" si="41"/>
        <v>290.700852292581</v>
      </c>
      <c r="J63" s="18">
        <f t="shared" si="42"/>
        <v>0.14992044120402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5.79752967646418</v>
      </c>
      <c r="P63" s="18">
        <f t="shared" si="45"/>
        <v>0.869168206988909</v>
      </c>
      <c r="Q63" s="24">
        <f t="shared" si="46"/>
        <v>0.391125693145009</v>
      </c>
      <c r="R63" s="18">
        <f t="shared" si="47"/>
        <v>1.24320825</v>
      </c>
      <c r="S63" s="25">
        <f t="shared" si="48"/>
        <v>0.314609956252309</v>
      </c>
      <c r="T63" s="3">
        <v>0.27</v>
      </c>
      <c r="U63" s="26">
        <f t="shared" si="49"/>
        <v>0.0849446881881233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0.300810823488719</v>
      </c>
      <c r="AC63" s="29">
        <f t="shared" si="51"/>
        <v>10.2321666666667</v>
      </c>
      <c r="AD63" s="1">
        <f t="shared" si="52"/>
        <v>0.45</v>
      </c>
      <c r="AE63" s="30">
        <f t="shared" si="53"/>
        <v>404.620977656913</v>
      </c>
      <c r="AF63" s="1">
        <f t="shared" si="54"/>
        <v>12454017.1434774</v>
      </c>
    </row>
    <row r="64" s="1" customFormat="1" spans="1:32">
      <c r="A64" s="13"/>
      <c r="B64" s="13"/>
      <c r="C64" s="16">
        <v>6</v>
      </c>
      <c r="D64" s="19">
        <v>21.2835446366667</v>
      </c>
      <c r="E64" s="20">
        <f t="shared" si="55"/>
        <v>17.5508522925806</v>
      </c>
      <c r="F64" s="16" t="s">
        <v>73</v>
      </c>
      <c r="G64" s="13">
        <v>7</v>
      </c>
      <c r="H64" s="18">
        <f t="shared" si="40"/>
        <v>21.2835446366667</v>
      </c>
      <c r="I64" s="18">
        <f t="shared" si="41"/>
        <v>294.433544636667</v>
      </c>
      <c r="J64" s="18">
        <f t="shared" si="42"/>
        <v>0.229230625759282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7.69104646947527</v>
      </c>
      <c r="P64" s="18">
        <f t="shared" si="45"/>
        <v>1.76302339494153</v>
      </c>
      <c r="Q64" s="24">
        <f t="shared" si="46"/>
        <v>0.793360527723689</v>
      </c>
      <c r="R64" s="18">
        <f t="shared" si="47"/>
        <v>1.24320825</v>
      </c>
      <c r="S64" s="25">
        <f t="shared" si="48"/>
        <v>0.638155777781952</v>
      </c>
      <c r="T64" s="3">
        <v>0.27</v>
      </c>
      <c r="U64" s="26">
        <f t="shared" si="49"/>
        <v>0.172302060001127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0.32714907109034</v>
      </c>
      <c r="AC64" s="29">
        <f t="shared" si="51"/>
        <v>10.2321666666667</v>
      </c>
      <c r="AD64" s="1">
        <f t="shared" si="52"/>
        <v>0.45</v>
      </c>
      <c r="AE64" s="30">
        <f t="shared" si="53"/>
        <v>404.620977656913</v>
      </c>
      <c r="AF64" s="1">
        <f t="shared" si="54"/>
        <v>13544459.9119772</v>
      </c>
    </row>
    <row r="65" s="1" customFormat="1" spans="1:32">
      <c r="A65" s="13"/>
      <c r="B65" s="13"/>
      <c r="C65" s="16">
        <v>7</v>
      </c>
      <c r="D65" s="19">
        <v>23.5305321670968</v>
      </c>
      <c r="E65" s="20">
        <f t="shared" si="55"/>
        <v>21.2835446366667</v>
      </c>
      <c r="F65" s="16" t="s">
        <v>73</v>
      </c>
      <c r="G65" s="13">
        <v>8</v>
      </c>
      <c r="H65" s="18">
        <f t="shared" si="40"/>
        <v>23.5305321670968</v>
      </c>
      <c r="I65" s="18">
        <f t="shared" si="41"/>
        <v>296.680532167097</v>
      </c>
      <c r="J65" s="18">
        <f t="shared" si="42"/>
        <v>0.294473667420616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8.69070807453373</v>
      </c>
      <c r="P65" s="18">
        <f t="shared" si="45"/>
        <v>2.55918467918991</v>
      </c>
      <c r="Q65" s="24">
        <f t="shared" si="46"/>
        <v>1.15163310563546</v>
      </c>
      <c r="R65" s="18">
        <f t="shared" si="47"/>
        <v>1.24320825</v>
      </c>
      <c r="S65" s="25">
        <f t="shared" si="48"/>
        <v>0.926339658408363</v>
      </c>
      <c r="T65" s="3">
        <v>0.27</v>
      </c>
      <c r="U65" s="26">
        <f t="shared" si="49"/>
        <v>0.250111707770258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0.350608679892733</v>
      </c>
      <c r="AC65" s="29">
        <f t="shared" si="51"/>
        <v>10.2321666666667</v>
      </c>
      <c r="AD65" s="1">
        <f t="shared" si="52"/>
        <v>0.45</v>
      </c>
      <c r="AE65" s="30">
        <f t="shared" si="53"/>
        <v>404.620977656913</v>
      </c>
      <c r="AF65" s="1">
        <f t="shared" si="54"/>
        <v>14515722.7369508</v>
      </c>
    </row>
    <row r="66" s="1" customFormat="1" spans="1:32">
      <c r="A66" s="13"/>
      <c r="B66" s="13"/>
      <c r="C66" s="16">
        <v>8</v>
      </c>
      <c r="D66" s="19">
        <v>22.4432523570968</v>
      </c>
      <c r="E66" s="20">
        <f t="shared" si="55"/>
        <v>23.5305321670968</v>
      </c>
      <c r="F66" s="16" t="s">
        <v>73</v>
      </c>
      <c r="G66" s="13">
        <v>9</v>
      </c>
      <c r="H66" s="18">
        <f t="shared" si="40"/>
        <v>22.4432523570968</v>
      </c>
      <c r="I66" s="18">
        <f t="shared" si="41"/>
        <v>295.593252357097</v>
      </c>
      <c r="J66" s="18">
        <f t="shared" si="42"/>
        <v>0.260987149396317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8.89420839534382</v>
      </c>
      <c r="P66" s="18">
        <f t="shared" si="45"/>
        <v>2.32127409523758</v>
      </c>
      <c r="Q66" s="24">
        <f t="shared" si="46"/>
        <v>1.04457334285691</v>
      </c>
      <c r="R66" s="18">
        <f t="shared" si="47"/>
        <v>1.24320825</v>
      </c>
      <c r="S66" s="25">
        <f t="shared" si="48"/>
        <v>0.84022394707959</v>
      </c>
      <c r="T66" s="3">
        <v>0.27</v>
      </c>
      <c r="U66" s="26">
        <f t="shared" si="49"/>
        <v>0.226860465711489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0.343598430412014</v>
      </c>
      <c r="AC66" s="29">
        <f t="shared" si="51"/>
        <v>10.2321666666667</v>
      </c>
      <c r="AD66" s="1">
        <f t="shared" si="52"/>
        <v>0.45</v>
      </c>
      <c r="AE66" s="30">
        <f t="shared" si="53"/>
        <v>404.620977656913</v>
      </c>
      <c r="AF66" s="1">
        <f t="shared" si="54"/>
        <v>14225487.9435335</v>
      </c>
    </row>
    <row r="67" s="1" customFormat="1" spans="1:32">
      <c r="A67" s="13"/>
      <c r="B67" s="13"/>
      <c r="C67" s="16">
        <v>9</v>
      </c>
      <c r="D67" s="19">
        <v>17.3172159573333</v>
      </c>
      <c r="E67" s="20">
        <f t="shared" si="55"/>
        <v>22.4432523570968</v>
      </c>
      <c r="F67" s="16" t="s">
        <v>73</v>
      </c>
      <c r="G67" s="13">
        <v>10</v>
      </c>
      <c r="H67" s="18">
        <f t="shared" si="40"/>
        <v>17.3172159573333</v>
      </c>
      <c r="I67" s="18">
        <f t="shared" si="41"/>
        <v>290.467215957333</v>
      </c>
      <c r="J67" s="18">
        <f t="shared" si="42"/>
        <v>0.145935365667085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9.33561930010625</v>
      </c>
      <c r="P67" s="18">
        <f t="shared" si="45"/>
        <v>1.3623970162897</v>
      </c>
      <c r="Q67" s="24">
        <f t="shared" si="46"/>
        <v>0.613078657330366</v>
      </c>
      <c r="R67" s="18">
        <f t="shared" si="47"/>
        <v>1.24320825</v>
      </c>
      <c r="S67" s="25">
        <f t="shared" si="48"/>
        <v>0.493142365593509</v>
      </c>
      <c r="T67" s="3">
        <v>0.27</v>
      </c>
      <c r="U67" s="26">
        <f t="shared" si="49"/>
        <v>0.133148438710247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0.31534425427114</v>
      </c>
      <c r="AC67" s="29">
        <f t="shared" si="51"/>
        <v>10.2321666666667</v>
      </c>
      <c r="AD67" s="1">
        <f t="shared" si="52"/>
        <v>0.45</v>
      </c>
      <c r="AE67" s="30">
        <f t="shared" si="53"/>
        <v>404.620977656913</v>
      </c>
      <c r="AF67" s="1">
        <f t="shared" si="54"/>
        <v>13055722.8734064</v>
      </c>
    </row>
    <row r="68" s="1" customFormat="1" spans="1:32">
      <c r="A68" s="13"/>
      <c r="B68" s="13"/>
      <c r="C68" s="16">
        <v>10</v>
      </c>
      <c r="D68" s="19">
        <v>10.9737636373871</v>
      </c>
      <c r="E68" s="20">
        <f t="shared" si="55"/>
        <v>17.3172159573333</v>
      </c>
      <c r="F68" s="16" t="s">
        <v>73</v>
      </c>
      <c r="G68" s="13">
        <v>11</v>
      </c>
      <c r="H68" s="18">
        <f t="shared" si="40"/>
        <v>10.9737636373871</v>
      </c>
      <c r="I68" s="18">
        <f t="shared" si="41"/>
        <v>284.123763637387</v>
      </c>
      <c r="J68" s="18">
        <f t="shared" si="42"/>
        <v>0.0690450147561705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7.57456116962572</v>
      </c>
      <c r="O68" s="18">
        <f t="shared" si="56"/>
        <v>3.16134611419083</v>
      </c>
      <c r="P68" s="18">
        <f t="shared" si="45"/>
        <v>0.218275189103668</v>
      </c>
      <c r="Q68" s="24">
        <f t="shared" si="46"/>
        <v>0.0982238350966506</v>
      </c>
      <c r="R68" s="18">
        <f t="shared" si="47"/>
        <v>1.24320825</v>
      </c>
      <c r="S68" s="25">
        <f t="shared" si="48"/>
        <v>0.0790083520573891</v>
      </c>
      <c r="T68" s="3">
        <v>0.27</v>
      </c>
      <c r="U68" s="26">
        <f t="shared" si="49"/>
        <v>0.0213322550554951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0.232831674899232</v>
      </c>
      <c r="AC68" s="29">
        <f t="shared" si="51"/>
        <v>10.2321666666667</v>
      </c>
      <c r="AD68" s="1">
        <f t="shared" si="52"/>
        <v>0.45</v>
      </c>
      <c r="AE68" s="30">
        <f t="shared" si="53"/>
        <v>404.620977656913</v>
      </c>
      <c r="AF68" s="1">
        <f t="shared" si="54"/>
        <v>9639578.9124534</v>
      </c>
    </row>
    <row r="69" s="1" customFormat="1" spans="1:33">
      <c r="A69" s="13"/>
      <c r="B69" s="13"/>
      <c r="C69" s="16">
        <v>11</v>
      </c>
      <c r="D69" s="19">
        <v>0.1012419267</v>
      </c>
      <c r="E69" s="20">
        <f t="shared" si="55"/>
        <v>10.9737636373871</v>
      </c>
      <c r="F69" s="16" t="s">
        <v>75</v>
      </c>
      <c r="G69" s="13">
        <v>12</v>
      </c>
      <c r="H69" s="18">
        <f t="shared" si="40"/>
        <v>0.1012419267</v>
      </c>
      <c r="I69" s="18">
        <f t="shared" si="41"/>
        <v>273.2512419267</v>
      </c>
      <c r="J69" s="18">
        <f t="shared" si="42"/>
        <v>0.0176580560282276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5.70575592508716</v>
      </c>
      <c r="P69" s="18">
        <f t="shared" si="45"/>
        <v>0.100752557808581</v>
      </c>
      <c r="Q69" s="24">
        <f t="shared" si="46"/>
        <v>0.0453386510138613</v>
      </c>
      <c r="R69" s="18">
        <f t="shared" si="47"/>
        <v>1.24320825</v>
      </c>
      <c r="S69" s="25">
        <f t="shared" si="48"/>
        <v>0.0364690718661667</v>
      </c>
      <c r="T69" s="3">
        <v>0.27</v>
      </c>
      <c r="U69" s="26">
        <f t="shared" si="49"/>
        <v>0.009846649403865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0.229368764795265</v>
      </c>
      <c r="AC69" s="29">
        <f t="shared" si="51"/>
        <v>10.2321666666667</v>
      </c>
      <c r="AD69" s="1">
        <f t="shared" si="52"/>
        <v>0.45</v>
      </c>
      <c r="AE69" s="30">
        <f t="shared" si="53"/>
        <v>404.620977656913</v>
      </c>
      <c r="AF69" s="1">
        <f t="shared" si="54"/>
        <v>9496209.26470953</v>
      </c>
      <c r="AG69" s="1">
        <f>SUM(AF58:AF69)</f>
        <v>136803654.150576</v>
      </c>
    </row>
    <row r="70" s="1" customFormat="1" spans="1:46">
      <c r="A70" s="13"/>
      <c r="B70" s="13"/>
      <c r="C70" s="16">
        <v>12</v>
      </c>
      <c r="D70" s="19">
        <v>-4.31922817845161</v>
      </c>
      <c r="E70" s="20">
        <f t="shared" si="55"/>
        <v>0.1012419267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-4</v>
      </c>
      <c r="E74" s="16"/>
      <c r="F74" s="16"/>
      <c r="G74" s="13">
        <v>1</v>
      </c>
      <c r="H74" s="18">
        <f t="shared" ref="H74:H85" si="57">E75</f>
        <v>-4</v>
      </c>
      <c r="I74" s="18">
        <f t="shared" ref="I74:I85" si="58">H74+273.15</f>
        <v>269.15</v>
      </c>
      <c r="J74" s="18">
        <f t="shared" ref="J74:J85" si="59">EXP(($C$16*(I74-$C$14))/($C$17*I74*$C$14))</f>
        <v>0.0102597002578668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0.00534756096840533</v>
      </c>
      <c r="Q74" s="24">
        <f t="shared" ref="Q74:Q85" si="63">P74*$B$76</f>
        <v>0.00139036585178539</v>
      </c>
      <c r="R74" s="18">
        <f t="shared" ref="R74:R85" si="64">L74*$B$76</f>
        <v>0.1355172</v>
      </c>
      <c r="S74" s="25">
        <f t="shared" ref="S74:S85" si="65">Q74/R74</f>
        <v>0.0102597002578668</v>
      </c>
      <c r="T74" s="3">
        <v>0.01</v>
      </c>
      <c r="U74" s="26">
        <f t="shared" ref="U74:U85" si="66">S74*T74</f>
        <v>0.000102597002578668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0.01</v>
      </c>
      <c r="AF74" s="3">
        <v>0.49</v>
      </c>
      <c r="AG74" s="26">
        <f t="shared" ref="AG74:AG85" si="67">AF74*AE74</f>
        <v>0.0049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0.02</v>
      </c>
      <c r="AR74" s="3">
        <v>0.5</v>
      </c>
      <c r="AS74" s="3">
        <f t="shared" ref="AS74:AS85" si="68">AR74*AQ74</f>
        <v>0.01</v>
      </c>
      <c r="AT74" s="2">
        <f t="shared" ref="AT74:AT85" si="69">(AS74+AM74+AD74+AA74+U74+X74+AG74+AJ74+AP74)</f>
        <v>0.0150025970025787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0.479033333333333</v>
      </c>
      <c r="AX74" s="1">
        <f t="shared" ref="AX74:AX85" si="72">AW74*10000*AV74*0.67*AU74*AT74</f>
        <v>652.531378690495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-4.56639771870968</v>
      </c>
      <c r="E75" s="20">
        <f t="shared" ref="E75:E86" si="73">D74</f>
        <v>-4</v>
      </c>
      <c r="F75" s="16" t="s">
        <v>73</v>
      </c>
      <c r="G75" s="13">
        <v>2</v>
      </c>
      <c r="H75" s="18">
        <f t="shared" si="57"/>
        <v>-4.56639771870968</v>
      </c>
      <c r="I75" s="18">
        <f t="shared" si="58"/>
        <v>268.58360228129</v>
      </c>
      <c r="J75" s="18">
        <f t="shared" si="59"/>
        <v>0.00950610637407319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1.03709243903159</v>
      </c>
      <c r="P75" s="18">
        <f t="shared" si="62"/>
        <v>0.00985871104518135</v>
      </c>
      <c r="Q75" s="24">
        <f t="shared" si="63"/>
        <v>0.00256326487174715</v>
      </c>
      <c r="R75" s="18">
        <f t="shared" si="64"/>
        <v>0.1355172</v>
      </c>
      <c r="S75" s="25">
        <f t="shared" si="65"/>
        <v>0.018914682946129</v>
      </c>
      <c r="T75" s="3">
        <v>0.01</v>
      </c>
      <c r="U75" s="26">
        <f t="shared" si="66"/>
        <v>0.00018914682946129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0.00567914682946129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0.479033333333333</v>
      </c>
      <c r="AX75" s="1">
        <f t="shared" si="72"/>
        <v>247.012001307318</v>
      </c>
    </row>
    <row r="76" s="1" customFormat="1" spans="1:50">
      <c r="A76" s="13" t="s">
        <v>38</v>
      </c>
      <c r="B76" s="13">
        <v>0.26</v>
      </c>
      <c r="C76" s="16">
        <v>2</v>
      </c>
      <c r="D76" s="19">
        <v>-2.33706674982143</v>
      </c>
      <c r="E76" s="20">
        <f t="shared" si="73"/>
        <v>-4.56639771870968</v>
      </c>
      <c r="F76" s="16" t="s">
        <v>73</v>
      </c>
      <c r="G76" s="13">
        <v>3</v>
      </c>
      <c r="H76" s="18">
        <f t="shared" si="57"/>
        <v>-2.33706674982143</v>
      </c>
      <c r="I76" s="18">
        <f t="shared" si="58"/>
        <v>270.812933250179</v>
      </c>
      <c r="J76" s="18">
        <f t="shared" si="59"/>
        <v>0.01281176179703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1.54845372798641</v>
      </c>
      <c r="P76" s="18">
        <f t="shared" si="62"/>
        <v>0.019838420316685</v>
      </c>
      <c r="Q76" s="24">
        <f t="shared" si="63"/>
        <v>0.00515798928233811</v>
      </c>
      <c r="R76" s="18">
        <f t="shared" si="64"/>
        <v>0.1355172</v>
      </c>
      <c r="S76" s="25">
        <f t="shared" si="65"/>
        <v>0.0380615101429051</v>
      </c>
      <c r="T76" s="3">
        <v>0.01</v>
      </c>
      <c r="U76" s="26">
        <f t="shared" si="66"/>
        <v>0.000380615101429051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0.00587061510142905</v>
      </c>
      <c r="AU76" s="29">
        <f t="shared" si="70"/>
        <v>52.122</v>
      </c>
      <c r="AV76" s="1">
        <f t="shared" si="71"/>
        <v>0.26</v>
      </c>
      <c r="AW76" s="2">
        <f t="shared" si="75"/>
        <v>0.479033333333333</v>
      </c>
      <c r="AX76" s="1">
        <f t="shared" si="72"/>
        <v>255.33982984668</v>
      </c>
    </row>
    <row r="77" s="1" customFormat="1" spans="1:50">
      <c r="A77" s="13"/>
      <c r="B77" s="13"/>
      <c r="C77" s="16">
        <v>3</v>
      </c>
      <c r="D77" s="19">
        <v>5.22199898074193</v>
      </c>
      <c r="E77" s="20">
        <f t="shared" si="73"/>
        <v>-2.33706674982143</v>
      </c>
      <c r="F77" s="16" t="s">
        <v>73</v>
      </c>
      <c r="G77" s="13">
        <v>4</v>
      </c>
      <c r="H77" s="18">
        <f t="shared" si="57"/>
        <v>5.22199898074193</v>
      </c>
      <c r="I77" s="18">
        <f t="shared" si="58"/>
        <v>278.371998980742</v>
      </c>
      <c r="J77" s="18">
        <f t="shared" si="59"/>
        <v>0.0340107392736343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2.04983530766973</v>
      </c>
      <c r="P77" s="18">
        <f t="shared" si="62"/>
        <v>0.0697164142030451</v>
      </c>
      <c r="Q77" s="24">
        <f t="shared" si="63"/>
        <v>0.0181262676927917</v>
      </c>
      <c r="R77" s="18">
        <f t="shared" si="64"/>
        <v>0.1355172</v>
      </c>
      <c r="S77" s="25">
        <f t="shared" si="65"/>
        <v>0.133756214656086</v>
      </c>
      <c r="T77" s="3">
        <v>0.01</v>
      </c>
      <c r="U77" s="26">
        <f t="shared" si="66"/>
        <v>0.00133756214656086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0.00682756214656086</v>
      </c>
      <c r="AU77" s="29">
        <f t="shared" si="70"/>
        <v>52.122</v>
      </c>
      <c r="AV77" s="1">
        <f t="shared" si="71"/>
        <v>0.26</v>
      </c>
      <c r="AW77" s="2">
        <f t="shared" si="75"/>
        <v>0.479033333333333</v>
      </c>
      <c r="AX77" s="1">
        <f t="shared" si="72"/>
        <v>296.961821998193</v>
      </c>
    </row>
    <row r="78" s="1" customFormat="1" spans="1:50">
      <c r="A78" s="13"/>
      <c r="B78" s="13"/>
      <c r="C78" s="16">
        <v>4</v>
      </c>
      <c r="D78" s="19">
        <v>11.8635556060333</v>
      </c>
      <c r="E78" s="20">
        <f t="shared" si="73"/>
        <v>5.22199898074193</v>
      </c>
      <c r="F78" s="16" t="s">
        <v>73</v>
      </c>
      <c r="G78" s="13">
        <v>5</v>
      </c>
      <c r="H78" s="18">
        <f t="shared" si="57"/>
        <v>11.8635556060333</v>
      </c>
      <c r="I78" s="18">
        <f t="shared" si="58"/>
        <v>285.013555606033</v>
      </c>
      <c r="J78" s="18">
        <f t="shared" si="59"/>
        <v>0.0768415661289053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1.88111294879335</v>
      </c>
      <c r="O78" s="18">
        <f t="shared" si="74"/>
        <v>0.620225944673334</v>
      </c>
      <c r="P78" s="18">
        <f t="shared" si="62"/>
        <v>0.0476591329424788</v>
      </c>
      <c r="Q78" s="24">
        <f t="shared" si="63"/>
        <v>0.0123913745650445</v>
      </c>
      <c r="R78" s="18">
        <f t="shared" si="64"/>
        <v>0.1355172</v>
      </c>
      <c r="S78" s="25">
        <f t="shared" si="65"/>
        <v>0.0914376519367614</v>
      </c>
      <c r="T78" s="3">
        <v>0.01</v>
      </c>
      <c r="U78" s="26">
        <f t="shared" si="66"/>
        <v>0.000914376519367614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0.0108643765193676</v>
      </c>
      <c r="AU78" s="29">
        <f t="shared" si="70"/>
        <v>52.122</v>
      </c>
      <c r="AV78" s="1">
        <f t="shared" si="71"/>
        <v>0.26</v>
      </c>
      <c r="AW78" s="2">
        <f t="shared" si="75"/>
        <v>0.479033333333333</v>
      </c>
      <c r="AX78" s="1">
        <f t="shared" si="72"/>
        <v>472.541293189244</v>
      </c>
    </row>
    <row r="79" s="1" customFormat="1" spans="1:50">
      <c r="A79" s="13"/>
      <c r="B79" s="13"/>
      <c r="C79" s="16">
        <v>5</v>
      </c>
      <c r="D79" s="19">
        <v>17.5508522925806</v>
      </c>
      <c r="E79" s="20">
        <f t="shared" si="73"/>
        <v>11.8635556060333</v>
      </c>
      <c r="F79" s="16" t="s">
        <v>75</v>
      </c>
      <c r="G79" s="13">
        <v>6</v>
      </c>
      <c r="H79" s="18">
        <f t="shared" si="57"/>
        <v>17.5508522925806</v>
      </c>
      <c r="I79" s="18">
        <f t="shared" si="58"/>
        <v>290.700852292581</v>
      </c>
      <c r="J79" s="18">
        <f t="shared" si="59"/>
        <v>0.14992044120402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1.09378681173086</v>
      </c>
      <c r="P79" s="18">
        <f t="shared" si="62"/>
        <v>0.163981001397828</v>
      </c>
      <c r="Q79" s="24">
        <f t="shared" si="63"/>
        <v>0.0426350603634353</v>
      </c>
      <c r="R79" s="18">
        <f t="shared" si="64"/>
        <v>0.1355172</v>
      </c>
      <c r="S79" s="25">
        <f t="shared" si="65"/>
        <v>0.314609956252308</v>
      </c>
      <c r="T79" s="3">
        <v>0.01</v>
      </c>
      <c r="U79" s="26">
        <f t="shared" si="66"/>
        <v>0.00314609956252308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0.0130960995625231</v>
      </c>
      <c r="AU79" s="29">
        <f t="shared" si="70"/>
        <v>52.122</v>
      </c>
      <c r="AV79" s="1">
        <f t="shared" si="71"/>
        <v>0.26</v>
      </c>
      <c r="AW79" s="2">
        <f t="shared" si="75"/>
        <v>0.479033333333333</v>
      </c>
      <c r="AX79" s="1">
        <f t="shared" si="72"/>
        <v>569.609108445181</v>
      </c>
    </row>
    <row r="80" s="1" customFormat="1" spans="1:50">
      <c r="A80" s="13"/>
      <c r="B80" s="13"/>
      <c r="C80" s="16">
        <v>6</v>
      </c>
      <c r="D80" s="19">
        <v>21.2835446366667</v>
      </c>
      <c r="E80" s="20">
        <f t="shared" si="73"/>
        <v>17.5508522925806</v>
      </c>
      <c r="F80" s="16" t="s">
        <v>73</v>
      </c>
      <c r="G80" s="13">
        <v>7</v>
      </c>
      <c r="H80" s="18">
        <f t="shared" si="57"/>
        <v>21.2835446366667</v>
      </c>
      <c r="I80" s="18">
        <f t="shared" si="58"/>
        <v>294.433544636667</v>
      </c>
      <c r="J80" s="18">
        <f t="shared" si="59"/>
        <v>0.229230625759282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1.45102581033303</v>
      </c>
      <c r="P80" s="18">
        <f t="shared" si="62"/>
        <v>0.332619554495509</v>
      </c>
      <c r="Q80" s="24">
        <f t="shared" si="63"/>
        <v>0.0864810841688324</v>
      </c>
      <c r="R80" s="18">
        <f t="shared" si="64"/>
        <v>0.1355172</v>
      </c>
      <c r="S80" s="25">
        <f t="shared" si="65"/>
        <v>0.638155777781952</v>
      </c>
      <c r="T80" s="3">
        <v>0.01</v>
      </c>
      <c r="U80" s="26">
        <f t="shared" si="66"/>
        <v>0.00638155777781952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0.0163315577778195</v>
      </c>
      <c r="AU80" s="29">
        <f t="shared" si="70"/>
        <v>52.122</v>
      </c>
      <c r="AV80" s="1">
        <f t="shared" si="71"/>
        <v>0.26</v>
      </c>
      <c r="AW80" s="2">
        <f t="shared" si="75"/>
        <v>0.479033333333333</v>
      </c>
      <c r="AX80" s="1">
        <f t="shared" si="72"/>
        <v>710.333944922492</v>
      </c>
    </row>
    <row r="81" s="1" customFormat="1" spans="1:50">
      <c r="A81" s="13"/>
      <c r="B81" s="13"/>
      <c r="C81" s="16">
        <v>7</v>
      </c>
      <c r="D81" s="19">
        <v>23.5305321670968</v>
      </c>
      <c r="E81" s="20">
        <f t="shared" si="73"/>
        <v>21.2835446366667</v>
      </c>
      <c r="F81" s="16" t="s">
        <v>73</v>
      </c>
      <c r="G81" s="13">
        <v>8</v>
      </c>
      <c r="H81" s="18">
        <f t="shared" si="57"/>
        <v>23.5305321670968</v>
      </c>
      <c r="I81" s="18">
        <f t="shared" si="58"/>
        <v>296.680532167097</v>
      </c>
      <c r="J81" s="18">
        <f t="shared" si="59"/>
        <v>0.294473667420616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1.63962625583752</v>
      </c>
      <c r="P81" s="18">
        <f t="shared" si="62"/>
        <v>0.482826756755607</v>
      </c>
      <c r="Q81" s="24">
        <f t="shared" si="63"/>
        <v>0.125534956756458</v>
      </c>
      <c r="R81" s="18">
        <f t="shared" si="64"/>
        <v>0.1355172</v>
      </c>
      <c r="S81" s="25">
        <f t="shared" si="65"/>
        <v>0.926339658408363</v>
      </c>
      <c r="T81" s="3">
        <v>0.01</v>
      </c>
      <c r="U81" s="26">
        <f t="shared" si="66"/>
        <v>0.00926339658408363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0.0192133965840836</v>
      </c>
      <c r="AU81" s="29">
        <f t="shared" si="70"/>
        <v>52.122</v>
      </c>
      <c r="AV81" s="1">
        <f t="shared" si="71"/>
        <v>0.26</v>
      </c>
      <c r="AW81" s="2">
        <f t="shared" si="75"/>
        <v>0.479033333333333</v>
      </c>
      <c r="AX81" s="1">
        <f t="shared" si="72"/>
        <v>835.678260249503</v>
      </c>
    </row>
    <row r="82" s="1" customFormat="1" spans="1:50">
      <c r="A82" s="13"/>
      <c r="B82" s="13"/>
      <c r="C82" s="16">
        <v>8</v>
      </c>
      <c r="D82" s="19">
        <v>22.4432523570968</v>
      </c>
      <c r="E82" s="20">
        <f t="shared" si="73"/>
        <v>23.5305321670968</v>
      </c>
      <c r="F82" s="16" t="s">
        <v>73</v>
      </c>
      <c r="G82" s="13">
        <v>9</v>
      </c>
      <c r="H82" s="18">
        <f t="shared" si="57"/>
        <v>22.4432523570968</v>
      </c>
      <c r="I82" s="18">
        <f t="shared" si="58"/>
        <v>295.593252357097</v>
      </c>
      <c r="J82" s="18">
        <f t="shared" si="59"/>
        <v>0.260987149396317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1.67801949908191</v>
      </c>
      <c r="P82" s="18">
        <f t="shared" si="62"/>
        <v>0.437941525696824</v>
      </c>
      <c r="Q82" s="24">
        <f t="shared" si="63"/>
        <v>0.113864796681174</v>
      </c>
      <c r="R82" s="18">
        <f t="shared" si="64"/>
        <v>0.1355172</v>
      </c>
      <c r="S82" s="25">
        <f t="shared" si="65"/>
        <v>0.84022394707959</v>
      </c>
      <c r="T82" s="3">
        <v>0.01</v>
      </c>
      <c r="U82" s="26">
        <f t="shared" si="66"/>
        <v>0.0084022394707959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0.0183522394707959</v>
      </c>
      <c r="AU82" s="29">
        <f t="shared" si="70"/>
        <v>52.122</v>
      </c>
      <c r="AV82" s="1">
        <f t="shared" si="71"/>
        <v>0.26</v>
      </c>
      <c r="AW82" s="2">
        <f t="shared" si="75"/>
        <v>0.479033333333333</v>
      </c>
      <c r="AX82" s="1">
        <f t="shared" si="72"/>
        <v>798.222609184145</v>
      </c>
    </row>
    <row r="83" s="1" customFormat="1" spans="1:50">
      <c r="A83" s="13"/>
      <c r="B83" s="13"/>
      <c r="C83" s="16">
        <v>9</v>
      </c>
      <c r="D83" s="19">
        <v>17.3172159573333</v>
      </c>
      <c r="E83" s="20">
        <f t="shared" si="73"/>
        <v>22.4432523570968</v>
      </c>
      <c r="F83" s="16" t="s">
        <v>73</v>
      </c>
      <c r="G83" s="13">
        <v>10</v>
      </c>
      <c r="H83" s="18">
        <f t="shared" si="57"/>
        <v>17.3172159573333</v>
      </c>
      <c r="I83" s="18">
        <f t="shared" si="58"/>
        <v>290.467215957333</v>
      </c>
      <c r="J83" s="18">
        <f t="shared" si="59"/>
        <v>0.145935365667085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1.76129797338509</v>
      </c>
      <c r="P83" s="18">
        <f t="shared" si="62"/>
        <v>0.257035663794648</v>
      </c>
      <c r="Q83" s="24">
        <f t="shared" si="63"/>
        <v>0.0668292725866086</v>
      </c>
      <c r="R83" s="18">
        <f t="shared" si="64"/>
        <v>0.1355172</v>
      </c>
      <c r="S83" s="25">
        <f t="shared" si="65"/>
        <v>0.493142365593508</v>
      </c>
      <c r="T83" s="3">
        <v>0.01</v>
      </c>
      <c r="U83" s="26">
        <f t="shared" si="66"/>
        <v>0.00493142365593508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0.0148814236559351</v>
      </c>
      <c r="AU83" s="29">
        <f t="shared" si="70"/>
        <v>52.122</v>
      </c>
      <c r="AV83" s="1">
        <f t="shared" si="71"/>
        <v>0.26</v>
      </c>
      <c r="AW83" s="2">
        <f t="shared" si="75"/>
        <v>0.479033333333333</v>
      </c>
      <c r="AX83" s="1">
        <f t="shared" si="72"/>
        <v>647.260997107074</v>
      </c>
    </row>
    <row r="84" s="1" customFormat="1" spans="1:50">
      <c r="A84" s="13"/>
      <c r="B84" s="13"/>
      <c r="C84" s="16">
        <v>10</v>
      </c>
      <c r="D84" s="19">
        <v>10.9737636373871</v>
      </c>
      <c r="E84" s="20">
        <f t="shared" si="73"/>
        <v>17.3172159573333</v>
      </c>
      <c r="F84" s="16" t="s">
        <v>73</v>
      </c>
      <c r="G84" s="13">
        <v>11</v>
      </c>
      <c r="H84" s="18">
        <f t="shared" si="57"/>
        <v>10.9737636373871</v>
      </c>
      <c r="I84" s="18">
        <f t="shared" si="58"/>
        <v>284.123763637387</v>
      </c>
      <c r="J84" s="18">
        <f t="shared" si="59"/>
        <v>0.0690450147561705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1.42904919411092</v>
      </c>
      <c r="O84" s="18">
        <f t="shared" si="74"/>
        <v>0.596433115479522</v>
      </c>
      <c r="P84" s="18">
        <f t="shared" si="62"/>
        <v>0.0411807332593523</v>
      </c>
      <c r="Q84" s="24">
        <f t="shared" si="63"/>
        <v>0.0107069906474316</v>
      </c>
      <c r="R84" s="18">
        <f t="shared" si="64"/>
        <v>0.1355172</v>
      </c>
      <c r="S84" s="25">
        <f t="shared" si="65"/>
        <v>0.0790083520573891</v>
      </c>
      <c r="T84" s="3">
        <v>0.01</v>
      </c>
      <c r="U84" s="26">
        <f t="shared" si="66"/>
        <v>0.000790083520573891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0.00628008352057389</v>
      </c>
      <c r="AU84" s="29">
        <f t="shared" si="70"/>
        <v>52.122</v>
      </c>
      <c r="AV84" s="1">
        <f t="shared" si="71"/>
        <v>0.26</v>
      </c>
      <c r="AW84" s="2">
        <f t="shared" si="75"/>
        <v>0.479033333333333</v>
      </c>
      <c r="AX84" s="1">
        <f t="shared" si="72"/>
        <v>273.149479204646</v>
      </c>
    </row>
    <row r="85" s="1" customFormat="1" spans="1:51">
      <c r="A85" s="13"/>
      <c r="B85" s="13"/>
      <c r="C85" s="16">
        <v>11</v>
      </c>
      <c r="D85" s="19">
        <v>0.1012419267</v>
      </c>
      <c r="E85" s="20">
        <f t="shared" si="73"/>
        <v>10.9737636373871</v>
      </c>
      <c r="F85" s="16" t="s">
        <v>75</v>
      </c>
      <c r="G85" s="13">
        <v>12</v>
      </c>
      <c r="H85" s="18">
        <f t="shared" si="57"/>
        <v>0.1012419267</v>
      </c>
      <c r="I85" s="18">
        <f t="shared" si="58"/>
        <v>273.2512419267</v>
      </c>
      <c r="J85" s="18">
        <f t="shared" si="59"/>
        <v>0.0176580560282276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1.07647238222017</v>
      </c>
      <c r="P85" s="18">
        <f t="shared" si="62"/>
        <v>0.0190084096380834</v>
      </c>
      <c r="Q85" s="24">
        <f t="shared" si="63"/>
        <v>0.00494218650590168</v>
      </c>
      <c r="R85" s="18">
        <f t="shared" si="64"/>
        <v>0.1355172</v>
      </c>
      <c r="S85" s="25">
        <f t="shared" si="65"/>
        <v>0.0364690718661667</v>
      </c>
      <c r="T85" s="3">
        <v>0.01</v>
      </c>
      <c r="U85" s="26">
        <f t="shared" si="66"/>
        <v>0.000364690718661667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0.00585469071866167</v>
      </c>
      <c r="AU85" s="29">
        <f t="shared" si="70"/>
        <v>52.122</v>
      </c>
      <c r="AV85" s="1">
        <f t="shared" si="71"/>
        <v>0.26</v>
      </c>
      <c r="AW85" s="2">
        <f t="shared" si="75"/>
        <v>0.479033333333333</v>
      </c>
      <c r="AX85" s="1">
        <f t="shared" si="72"/>
        <v>254.647205800309</v>
      </c>
      <c r="AY85" s="1">
        <f>SUM(AX74:AX85)</f>
        <v>6013.28792994528</v>
      </c>
    </row>
    <row r="86" s="1" customFormat="1" spans="1:46">
      <c r="A86" s="13"/>
      <c r="B86" s="13"/>
      <c r="C86" s="16">
        <v>12</v>
      </c>
      <c r="D86" s="19">
        <v>-4.31922817845161</v>
      </c>
      <c r="E86" s="20">
        <f t="shared" si="73"/>
        <v>0.1012419267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-4</v>
      </c>
      <c r="E90" s="16"/>
      <c r="F90" s="16"/>
      <c r="G90" s="13">
        <v>1</v>
      </c>
      <c r="H90" s="18">
        <f t="shared" ref="H90:H101" si="76">E91</f>
        <v>-4</v>
      </c>
      <c r="I90" s="18">
        <f t="shared" ref="I90:I101" si="77">H90+273.15</f>
        <v>269.15</v>
      </c>
      <c r="J90" s="18">
        <f t="shared" ref="J90:J101" si="78">EXP(($C$16*(I90-$C$14))/($C$17*I90*$C$14))</f>
        <v>0.0102597002578668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0.00292093666341468</v>
      </c>
      <c r="Q90" s="24">
        <f t="shared" ref="Q90:Q101" si="82">P90*$B$76</f>
        <v>0.000759443532487816</v>
      </c>
      <c r="R90" s="18">
        <f t="shared" ref="R90:R101" si="83">L90*$B$76</f>
        <v>0.074022</v>
      </c>
      <c r="S90" s="25">
        <f t="shared" ref="S90:S101" si="84">Q90/R90</f>
        <v>0.0102597002578668</v>
      </c>
      <c r="T90" s="3">
        <v>0.01</v>
      </c>
      <c r="U90" s="26">
        <f t="shared" ref="U90:U101" si="85">S90*T90</f>
        <v>0.000102597002578668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0.01</v>
      </c>
      <c r="AF90" s="3">
        <v>0.49</v>
      </c>
      <c r="AG90" s="26">
        <f t="shared" ref="AG90:AG101" si="86">AF90*AE90</f>
        <v>0.0049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0.02</v>
      </c>
      <c r="AR90" s="3">
        <v>0.5</v>
      </c>
      <c r="AS90" s="3">
        <f t="shared" ref="AS90:AS101" si="87">AR90*AQ90</f>
        <v>0.01</v>
      </c>
      <c r="AT90" s="2">
        <f t="shared" ref="AT90:AT101" si="88">(AS90+AM90+AD90+AA90+U90+X90+AG90+AJ90+AP90)</f>
        <v>0.0150025970025787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1.56513047383498</v>
      </c>
      <c r="AX90" s="1">
        <f t="shared" ref="AX90:AX101" si="91">AW90*10000*AV90*0.67*AU90*AT90</f>
        <v>1164.53516889347</v>
      </c>
      <c r="AZ90" s="2">
        <f>$E$10/12</f>
        <v>0.490529931843162</v>
      </c>
      <c r="BA90" s="1">
        <f t="shared" ref="BA90:BA101" si="92">AZ90*10000*AV90*0.67*AU90*AT90</f>
        <v>364.978745590833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-4.56639771870968</v>
      </c>
      <c r="E91" s="20">
        <f t="shared" ref="E91:E102" si="93">D90</f>
        <v>-4</v>
      </c>
      <c r="F91" s="16" t="s">
        <v>73</v>
      </c>
      <c r="G91" s="13">
        <v>2</v>
      </c>
      <c r="H91" s="18">
        <f t="shared" si="76"/>
        <v>-4.56639771870968</v>
      </c>
      <c r="I91" s="18">
        <f t="shared" si="77"/>
        <v>268.58360228129</v>
      </c>
      <c r="J91" s="18">
        <f t="shared" si="78"/>
        <v>0.00950610637407319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0.566479063336585</v>
      </c>
      <c r="P91" s="18">
        <f t="shared" si="81"/>
        <v>0.00538501023476292</v>
      </c>
      <c r="Q91" s="24">
        <f t="shared" si="82"/>
        <v>0.00140010266103836</v>
      </c>
      <c r="R91" s="18">
        <f t="shared" si="83"/>
        <v>0.074022</v>
      </c>
      <c r="S91" s="25">
        <f t="shared" si="84"/>
        <v>0.018914682946129</v>
      </c>
      <c r="T91" s="3">
        <v>0.01</v>
      </c>
      <c r="U91" s="26">
        <f t="shared" si="85"/>
        <v>0.00018914682946129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0.00567914682946129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1.56513047383498</v>
      </c>
      <c r="AX91" s="1">
        <f t="shared" si="91"/>
        <v>440.82809203505</v>
      </c>
      <c r="AZ91" s="2">
        <f t="shared" ref="AZ91:AZ101" si="96">$E$10/12</f>
        <v>0.490529931843162</v>
      </c>
      <c r="BA91" s="1">
        <f t="shared" si="92"/>
        <v>138.160605492947</v>
      </c>
    </row>
    <row r="92" s="1" customFormat="1" spans="1:53">
      <c r="A92" s="13" t="s">
        <v>38</v>
      </c>
      <c r="B92" s="13">
        <v>0.33</v>
      </c>
      <c r="C92" s="16">
        <v>2</v>
      </c>
      <c r="D92" s="19">
        <v>-2.33706674982143</v>
      </c>
      <c r="E92" s="20">
        <f t="shared" si="93"/>
        <v>-4.56639771870968</v>
      </c>
      <c r="F92" s="16" t="s">
        <v>73</v>
      </c>
      <c r="G92" s="13">
        <v>3</v>
      </c>
      <c r="H92" s="18">
        <f t="shared" si="76"/>
        <v>-2.33706674982143</v>
      </c>
      <c r="I92" s="18">
        <f t="shared" si="77"/>
        <v>270.812933250179</v>
      </c>
      <c r="J92" s="18">
        <f t="shared" si="78"/>
        <v>0.01281176179703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0.845794053101823</v>
      </c>
      <c r="P92" s="18">
        <f t="shared" si="81"/>
        <v>0.0108361119376851</v>
      </c>
      <c r="Q92" s="24">
        <f t="shared" si="82"/>
        <v>0.00281738910379812</v>
      </c>
      <c r="R92" s="18">
        <f t="shared" si="83"/>
        <v>0.074022</v>
      </c>
      <c r="S92" s="25">
        <f t="shared" si="84"/>
        <v>0.0380615101429051</v>
      </c>
      <c r="T92" s="3">
        <v>0.01</v>
      </c>
      <c r="U92" s="26">
        <f t="shared" si="85"/>
        <v>0.000380615101429051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0.00587061510142905</v>
      </c>
      <c r="AU92" s="29">
        <f t="shared" si="89"/>
        <v>28.47</v>
      </c>
      <c r="AV92" s="1">
        <f t="shared" si="90"/>
        <v>0.26</v>
      </c>
      <c r="AW92" s="2">
        <f t="shared" si="95"/>
        <v>1.56513047383498</v>
      </c>
      <c r="AX92" s="1">
        <f t="shared" si="91"/>
        <v>455.69028798655</v>
      </c>
      <c r="AZ92" s="2">
        <f t="shared" si="96"/>
        <v>0.490529931843162</v>
      </c>
      <c r="BA92" s="1">
        <f t="shared" si="92"/>
        <v>142.81858902148</v>
      </c>
    </row>
    <row r="93" s="1" customFormat="1" spans="1:53">
      <c r="A93" s="13"/>
      <c r="B93" s="13"/>
      <c r="C93" s="16">
        <v>3</v>
      </c>
      <c r="D93" s="19">
        <v>5.22199898074193</v>
      </c>
      <c r="E93" s="20">
        <f t="shared" si="93"/>
        <v>-2.33706674982143</v>
      </c>
      <c r="F93" s="16" t="s">
        <v>73</v>
      </c>
      <c r="G93" s="13">
        <v>4</v>
      </c>
      <c r="H93" s="18">
        <f t="shared" si="76"/>
        <v>5.22199898074193</v>
      </c>
      <c r="I93" s="18">
        <f t="shared" si="77"/>
        <v>278.371998980742</v>
      </c>
      <c r="J93" s="18">
        <f t="shared" si="78"/>
        <v>0.0340107392736343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1.11965794116414</v>
      </c>
      <c r="P93" s="18">
        <f t="shared" si="81"/>
        <v>0.0380803943125877</v>
      </c>
      <c r="Q93" s="24">
        <f t="shared" si="82"/>
        <v>0.00990090252127279</v>
      </c>
      <c r="R93" s="18">
        <f t="shared" si="83"/>
        <v>0.074022</v>
      </c>
      <c r="S93" s="25">
        <f t="shared" si="84"/>
        <v>0.133756214656086</v>
      </c>
      <c r="T93" s="3">
        <v>0.01</v>
      </c>
      <c r="U93" s="26">
        <f t="shared" si="85"/>
        <v>0.00133756214656086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0.00682756214656086</v>
      </c>
      <c r="AU93" s="29">
        <f t="shared" si="89"/>
        <v>28.47</v>
      </c>
      <c r="AV93" s="1">
        <f t="shared" si="90"/>
        <v>0.26</v>
      </c>
      <c r="AW93" s="2">
        <f t="shared" si="95"/>
        <v>1.56513047383498</v>
      </c>
      <c r="AX93" s="1">
        <f t="shared" si="91"/>
        <v>529.970660153658</v>
      </c>
      <c r="AZ93" s="2">
        <f t="shared" si="96"/>
        <v>0.490529931843162</v>
      </c>
      <c r="BA93" s="1">
        <f t="shared" si="92"/>
        <v>166.098913892503</v>
      </c>
    </row>
    <row r="94" s="1" customFormat="1" spans="1:53">
      <c r="A94" s="13"/>
      <c r="B94" s="13"/>
      <c r="C94" s="16">
        <v>4</v>
      </c>
      <c r="D94" s="19">
        <v>11.8635556060333</v>
      </c>
      <c r="E94" s="20">
        <f t="shared" si="93"/>
        <v>5.22199898074193</v>
      </c>
      <c r="F94" s="16" t="s">
        <v>73</v>
      </c>
      <c r="G94" s="13">
        <v>5</v>
      </c>
      <c r="H94" s="18">
        <f t="shared" si="76"/>
        <v>11.8635556060333</v>
      </c>
      <c r="I94" s="18">
        <f t="shared" si="77"/>
        <v>285.013555606033</v>
      </c>
      <c r="J94" s="18">
        <f t="shared" si="78"/>
        <v>0.0768415661289053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1.02749866950897</v>
      </c>
      <c r="O94" s="18">
        <f t="shared" si="94"/>
        <v>0.338778877342578</v>
      </c>
      <c r="P94" s="18">
        <f t="shared" si="81"/>
        <v>0.026032299506396</v>
      </c>
      <c r="Q94" s="24">
        <f t="shared" si="82"/>
        <v>0.00676839787166295</v>
      </c>
      <c r="R94" s="18">
        <f t="shared" si="83"/>
        <v>0.074022</v>
      </c>
      <c r="S94" s="25">
        <f t="shared" si="84"/>
        <v>0.0914376519367614</v>
      </c>
      <c r="T94" s="3">
        <v>0.01</v>
      </c>
      <c r="U94" s="26">
        <f t="shared" si="85"/>
        <v>0.000914376519367614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0.0108643765193676</v>
      </c>
      <c r="AU94" s="29">
        <f t="shared" si="89"/>
        <v>28.47</v>
      </c>
      <c r="AV94" s="1">
        <f t="shared" si="90"/>
        <v>0.26</v>
      </c>
      <c r="AW94" s="2">
        <f t="shared" si="95"/>
        <v>1.56513047383498</v>
      </c>
      <c r="AX94" s="1">
        <f t="shared" si="91"/>
        <v>843.317229858895</v>
      </c>
      <c r="AZ94" s="2">
        <f t="shared" si="96"/>
        <v>0.490529931843162</v>
      </c>
      <c r="BA94" s="1">
        <f t="shared" si="92"/>
        <v>264.305340800912</v>
      </c>
    </row>
    <row r="95" s="1" customFormat="1" spans="1:53">
      <c r="A95" s="13"/>
      <c r="B95" s="13"/>
      <c r="C95" s="16">
        <v>5</v>
      </c>
      <c r="D95" s="19">
        <v>17.5508522925806</v>
      </c>
      <c r="E95" s="20">
        <f t="shared" si="93"/>
        <v>11.8635556060333</v>
      </c>
      <c r="F95" s="16" t="s">
        <v>75</v>
      </c>
      <c r="G95" s="13">
        <v>6</v>
      </c>
      <c r="H95" s="18">
        <f t="shared" si="76"/>
        <v>17.5508522925806</v>
      </c>
      <c r="I95" s="18">
        <f t="shared" si="77"/>
        <v>290.700852292581</v>
      </c>
      <c r="J95" s="18">
        <f t="shared" si="78"/>
        <v>0.14992044120402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0.597446577836181</v>
      </c>
      <c r="P95" s="18">
        <f t="shared" si="81"/>
        <v>0.0895694545450322</v>
      </c>
      <c r="Q95" s="24">
        <f t="shared" si="82"/>
        <v>0.0232880581817084</v>
      </c>
      <c r="R95" s="18">
        <f t="shared" si="83"/>
        <v>0.074022</v>
      </c>
      <c r="S95" s="25">
        <f t="shared" si="84"/>
        <v>0.314609956252308</v>
      </c>
      <c r="T95" s="3">
        <v>0.01</v>
      </c>
      <c r="U95" s="26">
        <f t="shared" si="85"/>
        <v>0.00314609956252308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0.0130960995625231</v>
      </c>
      <c r="AU95" s="29">
        <f t="shared" si="89"/>
        <v>28.47</v>
      </c>
      <c r="AV95" s="1">
        <f t="shared" si="90"/>
        <v>0.26</v>
      </c>
      <c r="AW95" s="2">
        <f t="shared" si="95"/>
        <v>1.56513047383498</v>
      </c>
      <c r="AX95" s="1">
        <f t="shared" si="91"/>
        <v>1016.54856910888</v>
      </c>
      <c r="AZ95" s="2">
        <f t="shared" si="96"/>
        <v>0.490529931843162</v>
      </c>
      <c r="BA95" s="1">
        <f t="shared" si="92"/>
        <v>318.598039368835</v>
      </c>
    </row>
    <row r="96" s="1" customFormat="1" spans="1:53">
      <c r="A96" s="13"/>
      <c r="B96" s="13"/>
      <c r="C96" s="16">
        <v>6</v>
      </c>
      <c r="D96" s="19">
        <v>21.2835446366667</v>
      </c>
      <c r="E96" s="20">
        <f t="shared" si="93"/>
        <v>17.5508522925806</v>
      </c>
      <c r="F96" s="16" t="s">
        <v>73</v>
      </c>
      <c r="G96" s="13">
        <v>7</v>
      </c>
      <c r="H96" s="18">
        <f t="shared" si="76"/>
        <v>21.2835446366667</v>
      </c>
      <c r="I96" s="18">
        <f t="shared" si="77"/>
        <v>294.433544636667</v>
      </c>
      <c r="J96" s="18">
        <f t="shared" si="78"/>
        <v>0.229230625759282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0.792577123291149</v>
      </c>
      <c r="P96" s="18">
        <f t="shared" si="81"/>
        <v>0.181682949934522</v>
      </c>
      <c r="Q96" s="24">
        <f t="shared" si="82"/>
        <v>0.0472375669829757</v>
      </c>
      <c r="R96" s="18">
        <f t="shared" si="83"/>
        <v>0.074022</v>
      </c>
      <c r="S96" s="25">
        <f t="shared" si="84"/>
        <v>0.638155777781952</v>
      </c>
      <c r="T96" s="3">
        <v>0.01</v>
      </c>
      <c r="U96" s="26">
        <f t="shared" si="85"/>
        <v>0.00638155777781952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0.0163315577778195</v>
      </c>
      <c r="AU96" s="29">
        <f t="shared" si="89"/>
        <v>28.47</v>
      </c>
      <c r="AV96" s="1">
        <f t="shared" si="90"/>
        <v>0.26</v>
      </c>
      <c r="AW96" s="2">
        <f t="shared" si="95"/>
        <v>1.56513047383498</v>
      </c>
      <c r="AX96" s="1">
        <f t="shared" si="91"/>
        <v>1267.6920796991</v>
      </c>
      <c r="AZ96" s="2">
        <f t="shared" si="96"/>
        <v>0.490529931843162</v>
      </c>
      <c r="BA96" s="1">
        <f t="shared" si="92"/>
        <v>397.309310532586</v>
      </c>
    </row>
    <row r="97" s="1" customFormat="1" spans="1:53">
      <c r="A97" s="13"/>
      <c r="B97" s="13"/>
      <c r="C97" s="16">
        <v>7</v>
      </c>
      <c r="D97" s="19">
        <v>23.5305321670968</v>
      </c>
      <c r="E97" s="20">
        <f t="shared" si="93"/>
        <v>21.2835446366667</v>
      </c>
      <c r="F97" s="16" t="s">
        <v>73</v>
      </c>
      <c r="G97" s="13">
        <v>8</v>
      </c>
      <c r="H97" s="18">
        <f t="shared" si="76"/>
        <v>23.5305321670968</v>
      </c>
      <c r="I97" s="18">
        <f t="shared" si="77"/>
        <v>296.680532167097</v>
      </c>
      <c r="J97" s="18">
        <f t="shared" si="78"/>
        <v>0.294473667420616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0.895594173356628</v>
      </c>
      <c r="P97" s="18">
        <f t="shared" si="81"/>
        <v>0.263728900748861</v>
      </c>
      <c r="Q97" s="24">
        <f t="shared" si="82"/>
        <v>0.0685695141947039</v>
      </c>
      <c r="R97" s="18">
        <f t="shared" si="83"/>
        <v>0.074022</v>
      </c>
      <c r="S97" s="25">
        <f t="shared" si="84"/>
        <v>0.926339658408363</v>
      </c>
      <c r="T97" s="3">
        <v>0.01</v>
      </c>
      <c r="U97" s="26">
        <f t="shared" si="85"/>
        <v>0.00926339658408363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0.0192133965840836</v>
      </c>
      <c r="AU97" s="29">
        <f t="shared" si="89"/>
        <v>28.47</v>
      </c>
      <c r="AV97" s="1">
        <f t="shared" si="90"/>
        <v>0.26</v>
      </c>
      <c r="AW97" s="2">
        <f t="shared" si="95"/>
        <v>1.56513047383498</v>
      </c>
      <c r="AX97" s="1">
        <f t="shared" si="91"/>
        <v>1491.38686003612</v>
      </c>
      <c r="AZ97" s="2">
        <f t="shared" si="96"/>
        <v>0.490529931843162</v>
      </c>
      <c r="BA97" s="1">
        <f t="shared" si="92"/>
        <v>467.417833231988</v>
      </c>
    </row>
    <row r="98" s="1" customFormat="1" spans="1:53">
      <c r="A98" s="13"/>
      <c r="B98" s="13"/>
      <c r="C98" s="16">
        <v>8</v>
      </c>
      <c r="D98" s="19">
        <v>22.4432523570968</v>
      </c>
      <c r="E98" s="20">
        <f t="shared" si="93"/>
        <v>23.5305321670968</v>
      </c>
      <c r="F98" s="16" t="s">
        <v>73</v>
      </c>
      <c r="G98" s="13">
        <v>9</v>
      </c>
      <c r="H98" s="18">
        <f t="shared" si="76"/>
        <v>22.4432523570968</v>
      </c>
      <c r="I98" s="18">
        <f t="shared" si="77"/>
        <v>295.593252357097</v>
      </c>
      <c r="J98" s="18">
        <f t="shared" si="78"/>
        <v>0.260987149396317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0.916565272607767</v>
      </c>
      <c r="P98" s="18">
        <f t="shared" si="81"/>
        <v>0.239211757733559</v>
      </c>
      <c r="Q98" s="24">
        <f t="shared" si="82"/>
        <v>0.0621950570107254</v>
      </c>
      <c r="R98" s="18">
        <f t="shared" si="83"/>
        <v>0.074022</v>
      </c>
      <c r="S98" s="25">
        <f t="shared" si="84"/>
        <v>0.84022394707959</v>
      </c>
      <c r="T98" s="3">
        <v>0.01</v>
      </c>
      <c r="U98" s="26">
        <f t="shared" si="85"/>
        <v>0.0084022394707959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0.0183522394707959</v>
      </c>
      <c r="AU98" s="29">
        <f t="shared" si="89"/>
        <v>28.47</v>
      </c>
      <c r="AV98" s="1">
        <f t="shared" si="90"/>
        <v>0.26</v>
      </c>
      <c r="AW98" s="2">
        <f t="shared" si="95"/>
        <v>1.56513047383498</v>
      </c>
      <c r="AX98" s="1">
        <f t="shared" si="91"/>
        <v>1424.54191684435</v>
      </c>
      <c r="AZ98" s="2">
        <f t="shared" si="96"/>
        <v>0.490529931843162</v>
      </c>
      <c r="BA98" s="1">
        <f t="shared" si="92"/>
        <v>446.467857510427</v>
      </c>
    </row>
    <row r="99" s="1" customFormat="1" spans="1:53">
      <c r="A99" s="13"/>
      <c r="B99" s="13"/>
      <c r="C99" s="16">
        <v>9</v>
      </c>
      <c r="D99" s="19">
        <v>17.3172159573333</v>
      </c>
      <c r="E99" s="20">
        <f t="shared" si="93"/>
        <v>22.4432523570968</v>
      </c>
      <c r="F99" s="16" t="s">
        <v>73</v>
      </c>
      <c r="G99" s="13">
        <v>10</v>
      </c>
      <c r="H99" s="18">
        <f t="shared" si="76"/>
        <v>17.3172159573333</v>
      </c>
      <c r="I99" s="18">
        <f t="shared" si="77"/>
        <v>290.467215957333</v>
      </c>
      <c r="J99" s="18">
        <f t="shared" si="78"/>
        <v>0.145935365667085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0.962053514874207</v>
      </c>
      <c r="P99" s="18">
        <f t="shared" si="81"/>
        <v>0.140397631484472</v>
      </c>
      <c r="Q99" s="24">
        <f t="shared" si="82"/>
        <v>0.0365033841859627</v>
      </c>
      <c r="R99" s="18">
        <f t="shared" si="83"/>
        <v>0.074022</v>
      </c>
      <c r="S99" s="25">
        <f t="shared" si="84"/>
        <v>0.493142365593508</v>
      </c>
      <c r="T99" s="3">
        <v>0.01</v>
      </c>
      <c r="U99" s="26">
        <f t="shared" si="85"/>
        <v>0.00493142365593508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0.0148814236559351</v>
      </c>
      <c r="AU99" s="29">
        <f t="shared" si="89"/>
        <v>28.47</v>
      </c>
      <c r="AV99" s="1">
        <f t="shared" si="90"/>
        <v>0.26</v>
      </c>
      <c r="AW99" s="2">
        <f t="shared" si="95"/>
        <v>1.56513047383498</v>
      </c>
      <c r="AX99" s="1">
        <f t="shared" si="91"/>
        <v>1155.12942243006</v>
      </c>
      <c r="AZ99" s="2">
        <f t="shared" si="96"/>
        <v>0.490529931843162</v>
      </c>
      <c r="BA99" s="1">
        <f t="shared" si="92"/>
        <v>362.030876228654</v>
      </c>
    </row>
    <row r="100" s="1" customFormat="1" spans="1:53">
      <c r="A100" s="13"/>
      <c r="B100" s="13"/>
      <c r="C100" s="16">
        <v>10</v>
      </c>
      <c r="D100" s="19">
        <v>10.9737636373871</v>
      </c>
      <c r="E100" s="20">
        <f t="shared" si="93"/>
        <v>17.3172159573333</v>
      </c>
      <c r="F100" s="16" t="s">
        <v>73</v>
      </c>
      <c r="G100" s="13">
        <v>11</v>
      </c>
      <c r="H100" s="18">
        <f t="shared" si="76"/>
        <v>10.9737636373871</v>
      </c>
      <c r="I100" s="18">
        <f t="shared" si="77"/>
        <v>284.123763637387</v>
      </c>
      <c r="J100" s="18">
        <f t="shared" si="78"/>
        <v>0.0690450147561705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0.780573089220249</v>
      </c>
      <c r="O100" s="18">
        <f t="shared" si="94"/>
        <v>0.325782794169487</v>
      </c>
      <c r="P100" s="18">
        <f t="shared" si="81"/>
        <v>0.0224936778307387</v>
      </c>
      <c r="Q100" s="24">
        <f t="shared" si="82"/>
        <v>0.00584835623599205</v>
      </c>
      <c r="R100" s="18">
        <f t="shared" si="83"/>
        <v>0.074022</v>
      </c>
      <c r="S100" s="25">
        <f t="shared" si="84"/>
        <v>0.079008352057389</v>
      </c>
      <c r="T100" s="3">
        <v>0.01</v>
      </c>
      <c r="U100" s="26">
        <f t="shared" si="85"/>
        <v>0.00079008352057389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0.00628008352057389</v>
      </c>
      <c r="AU100" s="29">
        <f t="shared" si="89"/>
        <v>28.47</v>
      </c>
      <c r="AV100" s="1">
        <f t="shared" si="90"/>
        <v>0.26</v>
      </c>
      <c r="AW100" s="2">
        <f t="shared" si="95"/>
        <v>1.56513047383498</v>
      </c>
      <c r="AX100" s="1">
        <f t="shared" si="91"/>
        <v>487.474143445936</v>
      </c>
      <c r="AZ100" s="2">
        <f t="shared" si="96"/>
        <v>0.490529931843162</v>
      </c>
      <c r="BA100" s="1">
        <f t="shared" si="92"/>
        <v>152.780015696666</v>
      </c>
    </row>
    <row r="101" s="1" customFormat="1" spans="1:54">
      <c r="A101" s="13"/>
      <c r="B101" s="13"/>
      <c r="C101" s="16">
        <v>11</v>
      </c>
      <c r="D101" s="19">
        <v>0.1012419267</v>
      </c>
      <c r="E101" s="20">
        <f t="shared" si="93"/>
        <v>10.9737636373871</v>
      </c>
      <c r="F101" s="16" t="s">
        <v>75</v>
      </c>
      <c r="G101" s="13">
        <v>12</v>
      </c>
      <c r="H101" s="18">
        <f t="shared" si="76"/>
        <v>0.1012419267</v>
      </c>
      <c r="I101" s="18">
        <f t="shared" si="77"/>
        <v>273.2512419267</v>
      </c>
      <c r="J101" s="18">
        <f t="shared" si="78"/>
        <v>0.0176580560282276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0.587989116338748</v>
      </c>
      <c r="P101" s="18">
        <f t="shared" si="81"/>
        <v>0.0103827447602976</v>
      </c>
      <c r="Q101" s="24">
        <f t="shared" si="82"/>
        <v>0.00269951363767739</v>
      </c>
      <c r="R101" s="18">
        <f t="shared" si="83"/>
        <v>0.074022</v>
      </c>
      <c r="S101" s="25">
        <f t="shared" si="84"/>
        <v>0.0364690718661667</v>
      </c>
      <c r="T101" s="3">
        <v>0.01</v>
      </c>
      <c r="U101" s="26">
        <f t="shared" si="85"/>
        <v>0.000364690718661667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0.00585469071866167</v>
      </c>
      <c r="AU101" s="29">
        <f t="shared" si="89"/>
        <v>28.47</v>
      </c>
      <c r="AV101" s="1">
        <f t="shared" si="90"/>
        <v>0.26</v>
      </c>
      <c r="AW101" s="2">
        <f t="shared" si="95"/>
        <v>1.56513047383498</v>
      </c>
      <c r="AX101" s="1">
        <f t="shared" si="91"/>
        <v>454.454201742792</v>
      </c>
      <c r="AY101" s="1">
        <f>SUM(AX90:AX101)</f>
        <v>10731.5686322349</v>
      </c>
      <c r="AZ101" s="2">
        <f t="shared" si="96"/>
        <v>0.490529931843162</v>
      </c>
      <c r="BA101" s="1">
        <f t="shared" si="92"/>
        <v>142.431185344254</v>
      </c>
      <c r="BB101" s="1">
        <f>SUM(BA90:BA101)</f>
        <v>3363.39731271208</v>
      </c>
    </row>
    <row r="102" s="1" customFormat="1" spans="1:46">
      <c r="A102" s="13"/>
      <c r="B102" s="13"/>
      <c r="C102" s="16">
        <v>12</v>
      </c>
      <c r="D102" s="19">
        <v>-4.31922817845161</v>
      </c>
      <c r="E102" s="20">
        <f t="shared" si="93"/>
        <v>0.1012419267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topLeftCell="A6" workbookViewId="0">
      <pane xSplit="4" topLeftCell="E1" activePane="topRight" state="frozen"/>
      <selection/>
      <selection pane="topRight" activeCell="B45" sqref="B45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10</v>
      </c>
      <c r="B2" s="5" t="s">
        <v>11</v>
      </c>
      <c r="C2" s="3"/>
      <c r="D2" s="3"/>
      <c r="E2" s="6">
        <v>171.97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16</v>
      </c>
      <c r="C5" s="3"/>
      <c r="D5" s="3"/>
      <c r="E5" s="6">
        <v>814.635277645295</v>
      </c>
      <c r="F5" s="3">
        <v>91.104</v>
      </c>
      <c r="G5" s="7">
        <f>(F5+F6)/2</f>
        <v>92.50925</v>
      </c>
      <c r="H5" s="3">
        <v>0.13</v>
      </c>
      <c r="I5" s="21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17</v>
      </c>
      <c r="C6" s="3"/>
      <c r="D6" s="3"/>
      <c r="E6" s="10"/>
      <c r="F6" s="3">
        <v>93.9145</v>
      </c>
      <c r="G6" s="11"/>
      <c r="H6" s="3">
        <v>0.19</v>
      </c>
      <c r="I6" s="2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137.687671232877</v>
      </c>
      <c r="F7" s="3">
        <v>134.758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0.1</v>
      </c>
      <c r="F8" s="3">
        <v>625.464</v>
      </c>
      <c r="G8" s="3"/>
      <c r="H8" s="3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5.2</v>
      </c>
      <c r="F9" s="3">
        <v>341.64</v>
      </c>
      <c r="G9" s="3"/>
      <c r="H9" s="3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0.373955647128067</v>
      </c>
      <c r="F10" s="3">
        <v>341.64</v>
      </c>
      <c r="G10" s="3"/>
      <c r="H10" s="3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3">
        <v>0.05</v>
      </c>
      <c r="F11" s="3">
        <v>910.8575</v>
      </c>
      <c r="G11" s="3"/>
      <c r="H11" s="3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AV38+AV53+BB69+AY85+AY101+BB101+AY116+AG69</f>
        <v>4622199.2488191</v>
      </c>
      <c r="J14" s="14" t="s">
        <v>22</v>
      </c>
      <c r="K14" s="14">
        <f>I14/(10000*1000)</f>
        <v>0.46221992488191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8884219.29895246</v>
      </c>
      <c r="J15" s="14" t="s">
        <v>22</v>
      </c>
      <c r="K15" s="14">
        <f>I15/(10000*1000)</f>
        <v>0.888421929895246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-5</v>
      </c>
      <c r="E27" s="16"/>
      <c r="F27" s="16"/>
      <c r="G27" s="13">
        <v>1</v>
      </c>
      <c r="H27" s="18">
        <f t="shared" ref="H27:H38" si="0">E28</f>
        <v>-5</v>
      </c>
      <c r="I27" s="18">
        <f t="shared" ref="I27:I38" si="1">H27+273.15</f>
        <v>268.15</v>
      </c>
      <c r="J27" s="18">
        <f t="shared" ref="J27:J38" si="2">EXP(($C$16*(I27-$C$14))/($C$17*I27*$C$14))</f>
        <v>0.00896487173486583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0.0099972315004629</v>
      </c>
      <c r="Q27" s="24">
        <f t="shared" ref="Q27:Q38" si="6">P27*$B$29</f>
        <v>0.00119966778005555</v>
      </c>
      <c r="R27" s="18">
        <f t="shared" ref="R27:R38" si="7">L27*$B$29</f>
        <v>0.133818733333333</v>
      </c>
      <c r="S27" s="25">
        <f t="shared" ref="S27:S38" si="8">Q27/R27</f>
        <v>0.00896487173486583</v>
      </c>
      <c r="T27" s="3">
        <v>0.01</v>
      </c>
      <c r="U27" s="26">
        <f t="shared" ref="U27:U38" si="9">S27*T27</f>
        <v>8.96487173486583e-5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0.0219896487173487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14.3308333333333</v>
      </c>
      <c r="AU27" s="1">
        <f t="shared" ref="AU27:AU38" si="17">AT27*10000*AS27*0.67*AR27*AQ27</f>
        <v>28254.0984592238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-4.17975463545161</v>
      </c>
      <c r="E28" s="20">
        <f t="shared" ref="E28:E39" si="18">D27</f>
        <v>-5</v>
      </c>
      <c r="F28" s="16" t="s">
        <v>73</v>
      </c>
      <c r="G28" s="13">
        <v>2</v>
      </c>
      <c r="H28" s="18">
        <f t="shared" si="0"/>
        <v>-4.17975463545161</v>
      </c>
      <c r="I28" s="18">
        <f t="shared" si="1"/>
        <v>268.970245364548</v>
      </c>
      <c r="J28" s="18">
        <f t="shared" si="2"/>
        <v>0.0100146288851203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2.22031499072176</v>
      </c>
      <c r="P28" s="18">
        <f t="shared" si="5"/>
        <v>0.0222356306401477</v>
      </c>
      <c r="Q28" s="24">
        <f t="shared" si="6"/>
        <v>0.00266827567681773</v>
      </c>
      <c r="R28" s="18">
        <f t="shared" si="7"/>
        <v>0.133818733333333</v>
      </c>
      <c r="S28" s="25">
        <f t="shared" si="8"/>
        <v>0.0199394779068132</v>
      </c>
      <c r="T28" s="3">
        <v>0.01</v>
      </c>
      <c r="U28" s="26">
        <f t="shared" si="9"/>
        <v>0.000199394779068132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0.0220993947790681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14.3308333333333</v>
      </c>
      <c r="AU28" s="1">
        <f t="shared" si="17"/>
        <v>28395.1091717273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-1.40283122046429</v>
      </c>
      <c r="E29" s="20">
        <f t="shared" si="18"/>
        <v>-4.17975463545161</v>
      </c>
      <c r="F29" s="16" t="s">
        <v>73</v>
      </c>
      <c r="G29" s="13">
        <v>3</v>
      </c>
      <c r="H29" s="18">
        <f t="shared" si="0"/>
        <v>-1.40283122046429</v>
      </c>
      <c r="I29" s="18">
        <f t="shared" si="1"/>
        <v>271.747168779536</v>
      </c>
      <c r="J29" s="18">
        <f t="shared" si="2"/>
        <v>0.0144973970050658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3.31323547119272</v>
      </c>
      <c r="P29" s="18">
        <f t="shared" si="5"/>
        <v>0.0480332899971472</v>
      </c>
      <c r="Q29" s="24">
        <f t="shared" si="6"/>
        <v>0.00576399479965766</v>
      </c>
      <c r="R29" s="18">
        <f t="shared" si="7"/>
        <v>0.133818733333333</v>
      </c>
      <c r="S29" s="25">
        <f t="shared" si="8"/>
        <v>0.0430731531832687</v>
      </c>
      <c r="T29" s="3">
        <v>0.01</v>
      </c>
      <c r="U29" s="26">
        <f t="shared" si="9"/>
        <v>0.000430731531832687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0.0223307315318327</v>
      </c>
      <c r="AR29" s="29">
        <f t="shared" si="15"/>
        <v>111.515611111111</v>
      </c>
      <c r="AS29" s="1">
        <f t="shared" si="16"/>
        <v>0.12</v>
      </c>
      <c r="AT29" s="2">
        <f t="shared" si="20"/>
        <v>14.3308333333333</v>
      </c>
      <c r="AU29" s="1">
        <f t="shared" si="17"/>
        <v>28692.3495448621</v>
      </c>
    </row>
    <row r="30" s="1" customFormat="1" spans="1:47">
      <c r="A30" s="13"/>
      <c r="B30" s="13"/>
      <c r="C30" s="16">
        <v>3</v>
      </c>
      <c r="D30" s="19">
        <v>5.41616537432258</v>
      </c>
      <c r="E30" s="20">
        <f t="shared" si="18"/>
        <v>-1.40283122046429</v>
      </c>
      <c r="F30" s="16" t="s">
        <v>73</v>
      </c>
      <c r="G30" s="13">
        <v>4</v>
      </c>
      <c r="H30" s="18">
        <f t="shared" si="0"/>
        <v>5.41616537432258</v>
      </c>
      <c r="I30" s="18">
        <f t="shared" si="1"/>
        <v>278.566165374323</v>
      </c>
      <c r="J30" s="18">
        <f t="shared" si="2"/>
        <v>0.0348501157990586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4.38035829230669</v>
      </c>
      <c r="P30" s="18">
        <f t="shared" si="5"/>
        <v>0.152655993728255</v>
      </c>
      <c r="Q30" s="24">
        <f t="shared" si="6"/>
        <v>0.0183187192473906</v>
      </c>
      <c r="R30" s="18">
        <f t="shared" si="7"/>
        <v>0.133818733333333</v>
      </c>
      <c r="S30" s="25">
        <f t="shared" si="8"/>
        <v>0.136892038887858</v>
      </c>
      <c r="T30" s="3">
        <v>0.01</v>
      </c>
      <c r="U30" s="26">
        <f t="shared" si="9"/>
        <v>0.00136892038887858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0.0232689203888786</v>
      </c>
      <c r="AR30" s="29">
        <f t="shared" si="15"/>
        <v>111.515611111111</v>
      </c>
      <c r="AS30" s="1">
        <f t="shared" si="16"/>
        <v>0.12</v>
      </c>
      <c r="AT30" s="2">
        <f t="shared" si="20"/>
        <v>14.3308333333333</v>
      </c>
      <c r="AU30" s="1">
        <f t="shared" si="17"/>
        <v>29897.8112910248</v>
      </c>
    </row>
    <row r="31" s="1" customFormat="1" spans="1:47">
      <c r="A31" s="13"/>
      <c r="B31" s="13"/>
      <c r="C31" s="16">
        <v>4</v>
      </c>
      <c r="D31" s="19">
        <v>10.7883009585667</v>
      </c>
      <c r="E31" s="20">
        <f t="shared" si="18"/>
        <v>5.41616537432258</v>
      </c>
      <c r="F31" s="16" t="s">
        <v>73</v>
      </c>
      <c r="G31" s="13">
        <v>5</v>
      </c>
      <c r="H31" s="18">
        <f t="shared" si="0"/>
        <v>10.7883009585667</v>
      </c>
      <c r="I31" s="18">
        <f t="shared" si="1"/>
        <v>283.938300958567</v>
      </c>
      <c r="J31" s="18">
        <f t="shared" si="2"/>
        <v>0.0675166694401651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4.01631718364951</v>
      </c>
      <c r="O31" s="18">
        <f t="shared" si="19"/>
        <v>1.32654122604003</v>
      </c>
      <c r="P31" s="18">
        <f t="shared" si="5"/>
        <v>0.0895636454572962</v>
      </c>
      <c r="Q31" s="24">
        <f t="shared" si="6"/>
        <v>0.0107476374548755</v>
      </c>
      <c r="R31" s="18">
        <f t="shared" si="7"/>
        <v>0.133818733333333</v>
      </c>
      <c r="S31" s="25">
        <f t="shared" si="8"/>
        <v>0.080314894538001</v>
      </c>
      <c r="T31" s="3">
        <v>0.01</v>
      </c>
      <c r="U31" s="26">
        <f t="shared" si="9"/>
        <v>0.00080314894538001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0.02270314894538</v>
      </c>
      <c r="AR31" s="29">
        <f t="shared" si="15"/>
        <v>111.515611111111</v>
      </c>
      <c r="AS31" s="1">
        <f t="shared" si="16"/>
        <v>0.12</v>
      </c>
      <c r="AT31" s="2">
        <f t="shared" si="20"/>
        <v>14.3308333333333</v>
      </c>
      <c r="AU31" s="1">
        <f t="shared" si="17"/>
        <v>29170.8618851703</v>
      </c>
    </row>
    <row r="32" s="1" customFormat="1" spans="1:47">
      <c r="A32" s="13"/>
      <c r="B32" s="13"/>
      <c r="C32" s="16">
        <v>5</v>
      </c>
      <c r="D32" s="19">
        <v>16.4164595502581</v>
      </c>
      <c r="E32" s="20">
        <f t="shared" si="18"/>
        <v>10.7883009585667</v>
      </c>
      <c r="F32" s="16" t="s">
        <v>75</v>
      </c>
      <c r="G32" s="13">
        <v>6</v>
      </c>
      <c r="H32" s="18">
        <f t="shared" si="0"/>
        <v>16.4164595502581</v>
      </c>
      <c r="I32" s="18">
        <f t="shared" si="1"/>
        <v>289.566459550258</v>
      </c>
      <c r="J32" s="18">
        <f t="shared" si="2"/>
        <v>0.131484557542981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2.35213369169385</v>
      </c>
      <c r="P32" s="18">
        <f t="shared" si="5"/>
        <v>0.309269257734304</v>
      </c>
      <c r="Q32" s="24">
        <f t="shared" si="6"/>
        <v>0.0371123109281165</v>
      </c>
      <c r="R32" s="18">
        <f t="shared" si="7"/>
        <v>0.133818733333333</v>
      </c>
      <c r="S32" s="25">
        <f t="shared" si="8"/>
        <v>0.277332702258302</v>
      </c>
      <c r="T32" s="3">
        <v>0.01</v>
      </c>
      <c r="U32" s="26">
        <f t="shared" si="9"/>
        <v>0.00277332702258302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0.032223327022583</v>
      </c>
      <c r="AR32" s="29">
        <f t="shared" si="15"/>
        <v>111.515611111111</v>
      </c>
      <c r="AS32" s="1">
        <f t="shared" si="16"/>
        <v>0.12</v>
      </c>
      <c r="AT32" s="2">
        <f t="shared" si="20"/>
        <v>14.3308333333333</v>
      </c>
      <c r="AU32" s="1">
        <f t="shared" si="17"/>
        <v>41403.165011069</v>
      </c>
    </row>
    <row r="33" s="1" customFormat="1" spans="1:47">
      <c r="A33" s="13"/>
      <c r="B33" s="13"/>
      <c r="C33" s="16">
        <v>6</v>
      </c>
      <c r="D33" s="19">
        <v>20.0707473373333</v>
      </c>
      <c r="E33" s="20">
        <f t="shared" si="18"/>
        <v>16.4164595502581</v>
      </c>
      <c r="F33" s="16" t="s">
        <v>73</v>
      </c>
      <c r="G33" s="13">
        <v>7</v>
      </c>
      <c r="H33" s="18">
        <f t="shared" si="0"/>
        <v>20.0707473373333</v>
      </c>
      <c r="I33" s="18">
        <f t="shared" si="1"/>
        <v>293.220747337333</v>
      </c>
      <c r="J33" s="18">
        <f t="shared" si="2"/>
        <v>0.199926297132003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3.15802054507065</v>
      </c>
      <c r="P33" s="18">
        <f t="shared" si="5"/>
        <v>0.631371353842766</v>
      </c>
      <c r="Q33" s="24">
        <f t="shared" si="6"/>
        <v>0.0757645624611319</v>
      </c>
      <c r="R33" s="18">
        <f t="shared" si="7"/>
        <v>0.133818733333333</v>
      </c>
      <c r="S33" s="25">
        <f t="shared" si="8"/>
        <v>0.56617306541385</v>
      </c>
      <c r="T33" s="3">
        <v>0.01</v>
      </c>
      <c r="U33" s="26">
        <f t="shared" si="9"/>
        <v>0.0056617306541385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0.0351117306541385</v>
      </c>
      <c r="AR33" s="29">
        <f t="shared" si="15"/>
        <v>111.515611111111</v>
      </c>
      <c r="AS33" s="1">
        <f t="shared" si="16"/>
        <v>0.12</v>
      </c>
      <c r="AT33" s="2">
        <f t="shared" si="20"/>
        <v>14.3308333333333</v>
      </c>
      <c r="AU33" s="1">
        <f t="shared" si="17"/>
        <v>45114.4221414098</v>
      </c>
    </row>
    <row r="34" s="1" customFormat="1" spans="1:47">
      <c r="A34" s="13"/>
      <c r="B34" s="13"/>
      <c r="C34" s="16">
        <v>7</v>
      </c>
      <c r="D34" s="19">
        <v>22.9364205177419</v>
      </c>
      <c r="E34" s="20">
        <f t="shared" si="18"/>
        <v>20.0707473373333</v>
      </c>
      <c r="F34" s="16" t="s">
        <v>73</v>
      </c>
      <c r="G34" s="13">
        <v>8</v>
      </c>
      <c r="H34" s="18">
        <f t="shared" si="0"/>
        <v>22.9364205177419</v>
      </c>
      <c r="I34" s="18">
        <f t="shared" si="1"/>
        <v>296.086420517742</v>
      </c>
      <c r="J34" s="18">
        <f t="shared" si="2"/>
        <v>0.275706384175169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3.641805302339</v>
      </c>
      <c r="P34" s="18">
        <f t="shared" si="5"/>
        <v>1.00406897177784</v>
      </c>
      <c r="Q34" s="24">
        <f t="shared" si="6"/>
        <v>0.120488276613341</v>
      </c>
      <c r="R34" s="18">
        <f t="shared" si="7"/>
        <v>0.133818733333333</v>
      </c>
      <c r="S34" s="25">
        <f t="shared" si="8"/>
        <v>0.90038422582594</v>
      </c>
      <c r="T34" s="3">
        <v>0.01</v>
      </c>
      <c r="U34" s="26">
        <f t="shared" si="9"/>
        <v>0.0090038422582594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0.0384538422582594</v>
      </c>
      <c r="AR34" s="29">
        <f t="shared" si="15"/>
        <v>111.515611111111</v>
      </c>
      <c r="AS34" s="1">
        <f t="shared" si="16"/>
        <v>0.12</v>
      </c>
      <c r="AT34" s="2">
        <f t="shared" si="20"/>
        <v>14.3308333333333</v>
      </c>
      <c r="AU34" s="1">
        <f t="shared" si="17"/>
        <v>49408.6403682816</v>
      </c>
    </row>
    <row r="35" s="1" customFormat="1" spans="1:47">
      <c r="A35" s="13"/>
      <c r="B35" s="13"/>
      <c r="C35" s="16">
        <v>8</v>
      </c>
      <c r="D35" s="19">
        <v>20.7361219093548</v>
      </c>
      <c r="E35" s="20">
        <f t="shared" si="18"/>
        <v>22.9364205177419</v>
      </c>
      <c r="F35" s="16" t="s">
        <v>73</v>
      </c>
      <c r="G35" s="13">
        <v>9</v>
      </c>
      <c r="H35" s="18">
        <f t="shared" si="0"/>
        <v>20.7361219093548</v>
      </c>
      <c r="I35" s="18">
        <f t="shared" si="1"/>
        <v>293.886121909355</v>
      </c>
      <c r="J35" s="18">
        <f t="shared" si="2"/>
        <v>0.215536399013546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3.75289244167227</v>
      </c>
      <c r="P35" s="18">
        <f t="shared" si="5"/>
        <v>0.808884922763195</v>
      </c>
      <c r="Q35" s="24">
        <f t="shared" si="6"/>
        <v>0.0970661907315834</v>
      </c>
      <c r="R35" s="18">
        <f t="shared" si="7"/>
        <v>0.133818733333333</v>
      </c>
      <c r="S35" s="25">
        <f t="shared" si="8"/>
        <v>0.725355772796011</v>
      </c>
      <c r="T35" s="3">
        <v>0.01</v>
      </c>
      <c r="U35" s="26">
        <f t="shared" si="9"/>
        <v>0.00725355772796011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0.0367035577279601</v>
      </c>
      <c r="AR35" s="29">
        <f t="shared" si="15"/>
        <v>111.515611111111</v>
      </c>
      <c r="AS35" s="1">
        <f t="shared" si="16"/>
        <v>0.12</v>
      </c>
      <c r="AT35" s="2">
        <f t="shared" si="20"/>
        <v>14.3308333333333</v>
      </c>
      <c r="AU35" s="1">
        <f t="shared" si="17"/>
        <v>47159.7317073753</v>
      </c>
    </row>
    <row r="36" s="1" customFormat="1" spans="1:47">
      <c r="A36" s="13"/>
      <c r="B36" s="13"/>
      <c r="C36" s="16">
        <v>9</v>
      </c>
      <c r="D36" s="19">
        <v>15.3531523967</v>
      </c>
      <c r="E36" s="20">
        <f t="shared" si="18"/>
        <v>20.7361219093548</v>
      </c>
      <c r="F36" s="16" t="s">
        <v>73</v>
      </c>
      <c r="G36" s="13">
        <v>10</v>
      </c>
      <c r="H36" s="18">
        <f t="shared" si="0"/>
        <v>15.3531523967</v>
      </c>
      <c r="I36" s="18">
        <f t="shared" si="1"/>
        <v>288.5031523967</v>
      </c>
      <c r="J36" s="18">
        <f t="shared" si="2"/>
        <v>0.116158963837979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4.05916363002018</v>
      </c>
      <c r="P36" s="18">
        <f t="shared" si="5"/>
        <v>0.471508241311954</v>
      </c>
      <c r="Q36" s="24">
        <f t="shared" si="6"/>
        <v>0.0565809889574345</v>
      </c>
      <c r="R36" s="18">
        <f t="shared" si="7"/>
        <v>0.133818733333333</v>
      </c>
      <c r="S36" s="25">
        <f t="shared" si="8"/>
        <v>0.422818147714006</v>
      </c>
      <c r="T36" s="3">
        <v>0.01</v>
      </c>
      <c r="U36" s="26">
        <f t="shared" si="9"/>
        <v>0.00422818147714006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0.0336781814771401</v>
      </c>
      <c r="AR36" s="29">
        <f t="shared" si="15"/>
        <v>111.515611111111</v>
      </c>
      <c r="AS36" s="1">
        <f t="shared" si="16"/>
        <v>0.12</v>
      </c>
      <c r="AT36" s="2">
        <f t="shared" si="20"/>
        <v>14.3308333333333</v>
      </c>
      <c r="AU36" s="1">
        <f t="shared" si="17"/>
        <v>43272.4809574609</v>
      </c>
    </row>
    <row r="37" s="1" customFormat="1" spans="1:47">
      <c r="A37" s="13"/>
      <c r="B37" s="13"/>
      <c r="C37" s="16">
        <v>10</v>
      </c>
      <c r="D37" s="19">
        <v>9.21647794532258</v>
      </c>
      <c r="E37" s="20">
        <f t="shared" si="18"/>
        <v>15.3531523967</v>
      </c>
      <c r="F37" s="16" t="s">
        <v>73</v>
      </c>
      <c r="G37" s="13">
        <v>11</v>
      </c>
      <c r="H37" s="18">
        <f t="shared" si="0"/>
        <v>9.21647794532258</v>
      </c>
      <c r="I37" s="18">
        <f t="shared" si="1"/>
        <v>282.366477945323</v>
      </c>
      <c r="J37" s="18">
        <f t="shared" si="2"/>
        <v>0.0557838784881809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3.40827261927282</v>
      </c>
      <c r="O37" s="18">
        <f t="shared" si="19"/>
        <v>1.29453888054652</v>
      </c>
      <c r="P37" s="18">
        <f t="shared" si="5"/>
        <v>0.0722143996106329</v>
      </c>
      <c r="Q37" s="24">
        <f t="shared" si="6"/>
        <v>0.00866572795327595</v>
      </c>
      <c r="R37" s="18">
        <f t="shared" si="7"/>
        <v>0.133818733333333</v>
      </c>
      <c r="S37" s="25">
        <f t="shared" si="8"/>
        <v>0.064757211022841</v>
      </c>
      <c r="T37" s="3">
        <v>0.01</v>
      </c>
      <c r="U37" s="26">
        <f t="shared" si="9"/>
        <v>0.00064757211022841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0.0225475721102284</v>
      </c>
      <c r="AR37" s="29">
        <f t="shared" si="15"/>
        <v>111.515611111111</v>
      </c>
      <c r="AS37" s="1">
        <f t="shared" si="16"/>
        <v>0.12</v>
      </c>
      <c r="AT37" s="2">
        <f t="shared" si="20"/>
        <v>14.3308333333333</v>
      </c>
      <c r="AU37" s="1">
        <f t="shared" si="17"/>
        <v>28970.9640480175</v>
      </c>
    </row>
    <row r="38" s="1" customFormat="1" spans="1:48">
      <c r="A38" s="13"/>
      <c r="B38" s="13"/>
      <c r="C38" s="16">
        <v>11</v>
      </c>
      <c r="D38" s="19">
        <v>2.9480898094</v>
      </c>
      <c r="E38" s="20">
        <f t="shared" si="18"/>
        <v>9.21647794532258</v>
      </c>
      <c r="F38" s="16" t="s">
        <v>75</v>
      </c>
      <c r="G38" s="13">
        <v>12</v>
      </c>
      <c r="H38" s="18">
        <f t="shared" si="0"/>
        <v>2.9480898094</v>
      </c>
      <c r="I38" s="18">
        <f t="shared" si="1"/>
        <v>276.0980898094</v>
      </c>
      <c r="J38" s="18">
        <f t="shared" si="2"/>
        <v>0.0254981290443354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2.337480592047</v>
      </c>
      <c r="P38" s="18">
        <f t="shared" si="5"/>
        <v>0.0596013817746439</v>
      </c>
      <c r="Q38" s="24">
        <f t="shared" si="6"/>
        <v>0.00715216581295727</v>
      </c>
      <c r="R38" s="18">
        <f t="shared" si="7"/>
        <v>0.133818733333333</v>
      </c>
      <c r="S38" s="25">
        <f t="shared" si="8"/>
        <v>0.0534466709914352</v>
      </c>
      <c r="T38" s="3">
        <v>0.01</v>
      </c>
      <c r="U38" s="26">
        <f t="shared" si="9"/>
        <v>0.000534466709914352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0.0224344667099144</v>
      </c>
      <c r="AR38" s="29">
        <f t="shared" si="15"/>
        <v>111.515611111111</v>
      </c>
      <c r="AS38" s="1">
        <f t="shared" si="16"/>
        <v>0.12</v>
      </c>
      <c r="AT38" s="2">
        <f t="shared" si="20"/>
        <v>14.3308333333333</v>
      </c>
      <c r="AU38" s="1">
        <f t="shared" si="17"/>
        <v>28825.6369826415</v>
      </c>
      <c r="AV38" s="1">
        <f>SUM(AU27:AU38)</f>
        <v>428565.271568264</v>
      </c>
    </row>
    <row r="39" s="1" customFormat="1" spans="1:46">
      <c r="A39" s="13"/>
      <c r="B39" s="13"/>
      <c r="C39" s="16">
        <v>12</v>
      </c>
      <c r="D39" s="19">
        <v>-5.31346966790323</v>
      </c>
      <c r="E39" s="20">
        <f t="shared" si="18"/>
        <v>2.9480898094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-5</v>
      </c>
      <c r="E42" s="16"/>
      <c r="F42" s="16"/>
      <c r="G42" s="13">
        <v>1</v>
      </c>
      <c r="H42" s="18">
        <f t="shared" ref="H42:H53" si="21">E43</f>
        <v>-5</v>
      </c>
      <c r="I42" s="18">
        <f t="shared" ref="I42:I53" si="22">H42+273.15</f>
        <v>268.15</v>
      </c>
      <c r="J42" s="18">
        <f t="shared" ref="J42:J53" si="23">EXP(($C$16*(I42-$C$14))/($C$17*I42*$C$14))</f>
        <v>0.00896487173486583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0.000691111300448864</v>
      </c>
      <c r="Q42" s="24">
        <f t="shared" ref="Q42:Q53" si="27">P42*$B$44</f>
        <v>0.000110577808071818</v>
      </c>
      <c r="R42" s="18">
        <f t="shared" ref="R42:R53" si="28">L42*$B$44</f>
        <v>0.0123345666666667</v>
      </c>
      <c r="S42" s="25">
        <f t="shared" ref="S42:S53" si="29">Q42/R42</f>
        <v>0.00896487173486583</v>
      </c>
      <c r="T42" s="3">
        <v>0.01</v>
      </c>
      <c r="U42" s="26">
        <f t="shared" ref="U42:U53" si="30">S42*T42</f>
        <v>8.96487173486583e-5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0.0148896487173487</v>
      </c>
      <c r="AR42" s="29">
        <f t="shared" ref="AR42:AR53" si="34">$B$42/12</f>
        <v>7.70910416666667</v>
      </c>
      <c r="AS42" s="1">
        <f t="shared" ref="AS42:AS53" si="35">$B$44</f>
        <v>0.16</v>
      </c>
      <c r="AT42" s="2">
        <f t="shared" ref="AT42:AT53" si="36">$E$5/12</f>
        <v>67.8862731371079</v>
      </c>
      <c r="AU42" s="1">
        <f t="shared" ref="AU42:AU53" si="37">AT42*10000*AS42*0.67*AR42*AQ42</f>
        <v>8353.43539801123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-4.17975463545161</v>
      </c>
      <c r="E43" s="20">
        <f t="shared" ref="E43:E54" si="38">D42</f>
        <v>-5</v>
      </c>
      <c r="F43" s="16" t="s">
        <v>73</v>
      </c>
      <c r="G43" s="13">
        <v>2</v>
      </c>
      <c r="H43" s="18">
        <f t="shared" si="21"/>
        <v>-4.17975463545161</v>
      </c>
      <c r="I43" s="18">
        <f t="shared" si="22"/>
        <v>268.970245364548</v>
      </c>
      <c r="J43" s="18">
        <f t="shared" si="23"/>
        <v>0.0100146288851203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0.153490972032884</v>
      </c>
      <c r="P43" s="18">
        <f t="shared" si="26"/>
        <v>0.00153715512212572</v>
      </c>
      <c r="Q43" s="24">
        <f t="shared" si="27"/>
        <v>0.000245944819540115</v>
      </c>
      <c r="R43" s="18">
        <f t="shared" si="28"/>
        <v>0.0123345666666667</v>
      </c>
      <c r="S43" s="25">
        <f t="shared" si="29"/>
        <v>0.0199394779068132</v>
      </c>
      <c r="T43" s="3">
        <v>0.01</v>
      </c>
      <c r="U43" s="26">
        <f t="shared" si="30"/>
        <v>0.000199394779068132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0.0149993947790681</v>
      </c>
      <c r="AR43" s="29">
        <f t="shared" si="34"/>
        <v>7.70910416666667</v>
      </c>
      <c r="AS43" s="1">
        <f t="shared" si="35"/>
        <v>0.16</v>
      </c>
      <c r="AT43" s="2">
        <f t="shared" si="36"/>
        <v>67.8862731371079</v>
      </c>
      <c r="AU43" s="1">
        <f t="shared" si="37"/>
        <v>8415.00546283697</v>
      </c>
    </row>
    <row r="44" s="1" customFormat="1" spans="1:47">
      <c r="A44" s="13" t="s">
        <v>38</v>
      </c>
      <c r="B44" s="13">
        <f>I5</f>
        <v>0.16</v>
      </c>
      <c r="C44" s="16">
        <v>2</v>
      </c>
      <c r="D44" s="19">
        <v>-1.40283122046429</v>
      </c>
      <c r="E44" s="20">
        <f t="shared" si="38"/>
        <v>-4.17975463545161</v>
      </c>
      <c r="F44" s="16" t="s">
        <v>73</v>
      </c>
      <c r="G44" s="13">
        <v>3</v>
      </c>
      <c r="H44" s="18">
        <f t="shared" si="21"/>
        <v>-1.40283122046429</v>
      </c>
      <c r="I44" s="18">
        <f t="shared" si="22"/>
        <v>271.747168779536</v>
      </c>
      <c r="J44" s="18">
        <f t="shared" si="23"/>
        <v>0.0144973970050658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0.229044858577425</v>
      </c>
      <c r="P44" s="18">
        <f t="shared" si="26"/>
        <v>0.00332055424676609</v>
      </c>
      <c r="Q44" s="24">
        <f t="shared" si="27"/>
        <v>0.000531288679482574</v>
      </c>
      <c r="R44" s="18">
        <f t="shared" si="28"/>
        <v>0.0123345666666667</v>
      </c>
      <c r="S44" s="25">
        <f t="shared" si="29"/>
        <v>0.0430731531832688</v>
      </c>
      <c r="T44" s="3">
        <v>0.01</v>
      </c>
      <c r="U44" s="26">
        <f t="shared" si="30"/>
        <v>0.000430731531832688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0.0152307315318327</v>
      </c>
      <c r="AR44" s="29">
        <f t="shared" si="34"/>
        <v>7.70910416666667</v>
      </c>
      <c r="AS44" s="1">
        <f t="shared" si="35"/>
        <v>0.16</v>
      </c>
      <c r="AT44" s="2">
        <f t="shared" si="36"/>
        <v>67.8862731371079</v>
      </c>
      <c r="AU44" s="1">
        <f t="shared" si="37"/>
        <v>8544.79070197111</v>
      </c>
    </row>
    <row r="45" s="1" customFormat="1" spans="1:47">
      <c r="A45" s="13"/>
      <c r="B45" s="13"/>
      <c r="C45" s="16">
        <v>3</v>
      </c>
      <c r="D45" s="19">
        <v>5.41616537432258</v>
      </c>
      <c r="E45" s="20">
        <f t="shared" si="38"/>
        <v>-1.40283122046429</v>
      </c>
      <c r="F45" s="16" t="s">
        <v>73</v>
      </c>
      <c r="G45" s="13">
        <v>4</v>
      </c>
      <c r="H45" s="18">
        <f t="shared" si="21"/>
        <v>5.41616537432258</v>
      </c>
      <c r="I45" s="18">
        <f t="shared" si="22"/>
        <v>278.566165374323</v>
      </c>
      <c r="J45" s="18">
        <f t="shared" si="23"/>
        <v>0.0348501157990586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0.302815345997326</v>
      </c>
      <c r="P45" s="18">
        <f t="shared" si="26"/>
        <v>0.0105531498737388</v>
      </c>
      <c r="Q45" s="24">
        <f t="shared" si="27"/>
        <v>0.00168850397979821</v>
      </c>
      <c r="R45" s="18">
        <f t="shared" si="28"/>
        <v>0.0123345666666667</v>
      </c>
      <c r="S45" s="25">
        <f t="shared" si="29"/>
        <v>0.136892038887858</v>
      </c>
      <c r="T45" s="3">
        <v>0.01</v>
      </c>
      <c r="U45" s="26">
        <f t="shared" si="30"/>
        <v>0.00136892038887858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0.0161689203888786</v>
      </c>
      <c r="AR45" s="29">
        <f t="shared" si="34"/>
        <v>7.70910416666667</v>
      </c>
      <c r="AS45" s="1">
        <f t="shared" si="35"/>
        <v>0.16</v>
      </c>
      <c r="AT45" s="2">
        <f t="shared" si="36"/>
        <v>67.8862731371079</v>
      </c>
      <c r="AU45" s="1">
        <f t="shared" si="37"/>
        <v>9071.13622947408</v>
      </c>
    </row>
    <row r="46" s="1" customFormat="1" spans="1:47">
      <c r="A46" s="13"/>
      <c r="B46" s="13"/>
      <c r="C46" s="16">
        <v>4</v>
      </c>
      <c r="D46" s="19">
        <v>10.7883009585667</v>
      </c>
      <c r="E46" s="20">
        <f t="shared" si="38"/>
        <v>5.41616537432258</v>
      </c>
      <c r="F46" s="16" t="s">
        <v>73</v>
      </c>
      <c r="G46" s="13">
        <v>5</v>
      </c>
      <c r="H46" s="18">
        <f t="shared" si="21"/>
        <v>10.7883009585667</v>
      </c>
      <c r="I46" s="18">
        <f t="shared" si="22"/>
        <v>283.938300958567</v>
      </c>
      <c r="J46" s="18">
        <f t="shared" si="23"/>
        <v>0.0675166694401651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0.277649086317408</v>
      </c>
      <c r="O46" s="18">
        <f t="shared" si="39"/>
        <v>0.091704151472846</v>
      </c>
      <c r="P46" s="18">
        <f t="shared" si="26"/>
        <v>0.00619155888128297</v>
      </c>
      <c r="Q46" s="24">
        <f t="shared" si="27"/>
        <v>0.000990649421005276</v>
      </c>
      <c r="R46" s="18">
        <f t="shared" si="28"/>
        <v>0.0123345666666667</v>
      </c>
      <c r="S46" s="25">
        <f t="shared" si="29"/>
        <v>0.080314894538001</v>
      </c>
      <c r="T46" s="3">
        <v>0.01</v>
      </c>
      <c r="U46" s="26">
        <f t="shared" si="30"/>
        <v>0.00080314894538001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0.01560314894538</v>
      </c>
      <c r="AR46" s="29">
        <f t="shared" si="34"/>
        <v>7.70910416666667</v>
      </c>
      <c r="AS46" s="1">
        <f t="shared" si="35"/>
        <v>0.16</v>
      </c>
      <c r="AT46" s="2">
        <f t="shared" si="36"/>
        <v>67.8862731371079</v>
      </c>
      <c r="AU46" s="1">
        <f t="shared" si="37"/>
        <v>8753.72543671319</v>
      </c>
    </row>
    <row r="47" s="1" customFormat="1" spans="1:47">
      <c r="A47" s="13"/>
      <c r="B47" s="13"/>
      <c r="C47" s="16">
        <v>5</v>
      </c>
      <c r="D47" s="19">
        <v>16.4164595502581</v>
      </c>
      <c r="E47" s="20">
        <f t="shared" si="38"/>
        <v>10.7883009585667</v>
      </c>
      <c r="F47" s="16" t="s">
        <v>75</v>
      </c>
      <c r="G47" s="13">
        <v>6</v>
      </c>
      <c r="H47" s="18">
        <f t="shared" si="21"/>
        <v>16.4164595502581</v>
      </c>
      <c r="I47" s="18">
        <f t="shared" si="22"/>
        <v>289.566459550258</v>
      </c>
      <c r="J47" s="18">
        <f t="shared" si="23"/>
        <v>0.131484557542981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0.16260363425823</v>
      </c>
      <c r="P47" s="18">
        <f t="shared" si="26"/>
        <v>0.021379866905324</v>
      </c>
      <c r="Q47" s="24">
        <f t="shared" si="27"/>
        <v>0.00342077870485185</v>
      </c>
      <c r="R47" s="18">
        <f t="shared" si="28"/>
        <v>0.0123345666666667</v>
      </c>
      <c r="S47" s="25">
        <f t="shared" si="29"/>
        <v>0.277332702258302</v>
      </c>
      <c r="T47" s="3">
        <v>0.01</v>
      </c>
      <c r="U47" s="26">
        <f t="shared" si="30"/>
        <v>0.00277332702258302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0.029873327022583</v>
      </c>
      <c r="AR47" s="29">
        <f t="shared" si="34"/>
        <v>7.70910416666667</v>
      </c>
      <c r="AS47" s="1">
        <f t="shared" si="35"/>
        <v>0.16</v>
      </c>
      <c r="AT47" s="2">
        <f t="shared" si="36"/>
        <v>67.8862731371079</v>
      </c>
      <c r="AU47" s="1">
        <f t="shared" si="37"/>
        <v>16759.6235575426</v>
      </c>
    </row>
    <row r="48" s="1" customFormat="1" spans="1:47">
      <c r="A48" s="13"/>
      <c r="B48" s="13"/>
      <c r="C48" s="16">
        <v>6</v>
      </c>
      <c r="D48" s="19">
        <v>20.0707473373333</v>
      </c>
      <c r="E48" s="20">
        <f t="shared" si="38"/>
        <v>16.4164595502581</v>
      </c>
      <c r="F48" s="16" t="s">
        <v>73</v>
      </c>
      <c r="G48" s="13">
        <v>7</v>
      </c>
      <c r="H48" s="18">
        <f t="shared" si="21"/>
        <v>20.0707473373333</v>
      </c>
      <c r="I48" s="18">
        <f t="shared" si="22"/>
        <v>293.220747337333</v>
      </c>
      <c r="J48" s="18">
        <f t="shared" si="23"/>
        <v>0.199926297132003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0.218314809019572</v>
      </c>
      <c r="P48" s="18">
        <f t="shared" si="26"/>
        <v>0.0436468713763635</v>
      </c>
      <c r="Q48" s="24">
        <f t="shared" si="27"/>
        <v>0.00698349942021816</v>
      </c>
      <c r="R48" s="18">
        <f t="shared" si="28"/>
        <v>0.0123345666666667</v>
      </c>
      <c r="S48" s="25">
        <f t="shared" si="29"/>
        <v>0.56617306541385</v>
      </c>
      <c r="T48" s="3">
        <v>0.01</v>
      </c>
      <c r="U48" s="26">
        <f t="shared" si="30"/>
        <v>0.0056617306541385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0.0327617306541385</v>
      </c>
      <c r="AR48" s="29">
        <f t="shared" si="34"/>
        <v>7.70910416666667</v>
      </c>
      <c r="AS48" s="1">
        <f t="shared" si="35"/>
        <v>0.16</v>
      </c>
      <c r="AT48" s="2">
        <f t="shared" si="36"/>
        <v>67.8862731371079</v>
      </c>
      <c r="AU48" s="1">
        <f t="shared" si="37"/>
        <v>18380.0844292263</v>
      </c>
    </row>
    <row r="49" s="1" customFormat="1" spans="1:47">
      <c r="A49" s="13"/>
      <c r="B49" s="13"/>
      <c r="C49" s="16">
        <v>7</v>
      </c>
      <c r="D49" s="19">
        <v>22.9364205177419</v>
      </c>
      <c r="E49" s="20">
        <f t="shared" si="38"/>
        <v>20.0707473373333</v>
      </c>
      <c r="F49" s="16" t="s">
        <v>73</v>
      </c>
      <c r="G49" s="13">
        <v>8</v>
      </c>
      <c r="H49" s="18">
        <f t="shared" si="21"/>
        <v>22.9364205177419</v>
      </c>
      <c r="I49" s="18">
        <f t="shared" si="22"/>
        <v>296.086420517742</v>
      </c>
      <c r="J49" s="18">
        <f t="shared" si="23"/>
        <v>0.275706384175169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0.251758979309875</v>
      </c>
      <c r="P49" s="18">
        <f t="shared" si="26"/>
        <v>0.069411557869157</v>
      </c>
      <c r="Q49" s="24">
        <f t="shared" si="27"/>
        <v>0.0111058492590651</v>
      </c>
      <c r="R49" s="18">
        <f t="shared" si="28"/>
        <v>0.0123345666666667</v>
      </c>
      <c r="S49" s="25">
        <f t="shared" si="29"/>
        <v>0.90038422582594</v>
      </c>
      <c r="T49" s="3">
        <v>0.01</v>
      </c>
      <c r="U49" s="26">
        <f t="shared" si="30"/>
        <v>0.0090038422582594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0.0361038422582594</v>
      </c>
      <c r="AR49" s="29">
        <f t="shared" si="34"/>
        <v>7.70910416666667</v>
      </c>
      <c r="AS49" s="1">
        <f t="shared" si="35"/>
        <v>0.16</v>
      </c>
      <c r="AT49" s="2">
        <f t="shared" si="36"/>
        <v>67.8862731371079</v>
      </c>
      <c r="AU49" s="1">
        <f t="shared" si="37"/>
        <v>20255.0859089751</v>
      </c>
    </row>
    <row r="50" s="1" customFormat="1" spans="1:47">
      <c r="A50" s="13"/>
      <c r="B50" s="13"/>
      <c r="C50" s="16">
        <v>8</v>
      </c>
      <c r="D50" s="19">
        <v>20.7361219093548</v>
      </c>
      <c r="E50" s="20">
        <f t="shared" si="38"/>
        <v>22.9364205177419</v>
      </c>
      <c r="F50" s="16" t="s">
        <v>73</v>
      </c>
      <c r="G50" s="13">
        <v>9</v>
      </c>
      <c r="H50" s="18">
        <f t="shared" si="21"/>
        <v>20.7361219093548</v>
      </c>
      <c r="I50" s="18">
        <f t="shared" si="22"/>
        <v>293.886121909355</v>
      </c>
      <c r="J50" s="18">
        <f t="shared" si="23"/>
        <v>0.215536399013546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0.259438463107385</v>
      </c>
      <c r="P50" s="18">
        <f t="shared" si="26"/>
        <v>0.0559184321037745</v>
      </c>
      <c r="Q50" s="24">
        <f t="shared" si="27"/>
        <v>0.00894694913660392</v>
      </c>
      <c r="R50" s="18">
        <f t="shared" si="28"/>
        <v>0.0123345666666667</v>
      </c>
      <c r="S50" s="25">
        <f t="shared" si="29"/>
        <v>0.725355772796011</v>
      </c>
      <c r="T50" s="3">
        <v>0.01</v>
      </c>
      <c r="U50" s="26">
        <f t="shared" si="30"/>
        <v>0.00725355772796011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0.0343535577279601</v>
      </c>
      <c r="AR50" s="29">
        <f t="shared" si="34"/>
        <v>7.70910416666667</v>
      </c>
      <c r="AS50" s="1">
        <f t="shared" si="35"/>
        <v>0.16</v>
      </c>
      <c r="AT50" s="2">
        <f t="shared" si="36"/>
        <v>67.8862731371079</v>
      </c>
      <c r="AU50" s="1">
        <f t="shared" si="37"/>
        <v>19273.1360302679</v>
      </c>
    </row>
    <row r="51" s="1" customFormat="1" spans="1:47">
      <c r="A51" s="13"/>
      <c r="B51" s="13"/>
      <c r="C51" s="16">
        <v>9</v>
      </c>
      <c r="D51" s="19">
        <v>15.3531523967</v>
      </c>
      <c r="E51" s="20">
        <f t="shared" si="38"/>
        <v>20.7361219093548</v>
      </c>
      <c r="F51" s="16" t="s">
        <v>73</v>
      </c>
      <c r="G51" s="13">
        <v>10</v>
      </c>
      <c r="H51" s="18">
        <f t="shared" si="21"/>
        <v>15.3531523967</v>
      </c>
      <c r="I51" s="18">
        <f t="shared" si="22"/>
        <v>288.5031523967</v>
      </c>
      <c r="J51" s="18">
        <f t="shared" si="23"/>
        <v>0.116158963837979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0.280611072670277</v>
      </c>
      <c r="P51" s="18">
        <f t="shared" si="26"/>
        <v>0.0325954914428432</v>
      </c>
      <c r="Q51" s="24">
        <f t="shared" si="27"/>
        <v>0.00521527863085492</v>
      </c>
      <c r="R51" s="18">
        <f t="shared" si="28"/>
        <v>0.0123345666666667</v>
      </c>
      <c r="S51" s="25">
        <f t="shared" si="29"/>
        <v>0.422818147714006</v>
      </c>
      <c r="T51" s="3">
        <v>0.01</v>
      </c>
      <c r="U51" s="26">
        <f t="shared" si="30"/>
        <v>0.00422818147714006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0.0313281814771401</v>
      </c>
      <c r="AR51" s="29">
        <f t="shared" si="34"/>
        <v>7.70910416666667</v>
      </c>
      <c r="AS51" s="1">
        <f t="shared" si="35"/>
        <v>0.16</v>
      </c>
      <c r="AT51" s="2">
        <f t="shared" si="36"/>
        <v>67.8862731371079</v>
      </c>
      <c r="AU51" s="1">
        <f t="shared" si="37"/>
        <v>17575.8303687544</v>
      </c>
    </row>
    <row r="52" s="1" customFormat="1" spans="1:47">
      <c r="A52" s="13"/>
      <c r="B52" s="13"/>
      <c r="C52" s="16">
        <v>10</v>
      </c>
      <c r="D52" s="19">
        <v>9.21647794532258</v>
      </c>
      <c r="E52" s="20">
        <f t="shared" si="38"/>
        <v>15.3531523967</v>
      </c>
      <c r="F52" s="16" t="s">
        <v>73</v>
      </c>
      <c r="G52" s="13">
        <v>11</v>
      </c>
      <c r="H52" s="18">
        <f t="shared" si="21"/>
        <v>9.21647794532258</v>
      </c>
      <c r="I52" s="18">
        <f t="shared" si="22"/>
        <v>282.366477945323</v>
      </c>
      <c r="J52" s="18">
        <f t="shared" si="23"/>
        <v>0.0557838784881809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0.235614802166062</v>
      </c>
      <c r="O52" s="18">
        <f t="shared" si="39"/>
        <v>0.0894918207280383</v>
      </c>
      <c r="P52" s="18">
        <f t="shared" si="26"/>
        <v>0.00499220085317896</v>
      </c>
      <c r="Q52" s="24">
        <f t="shared" si="27"/>
        <v>0.000798752136508633</v>
      </c>
      <c r="R52" s="18">
        <f t="shared" si="28"/>
        <v>0.0123345666666667</v>
      </c>
      <c r="S52" s="25">
        <f t="shared" si="29"/>
        <v>0.064757211022841</v>
      </c>
      <c r="T52" s="3">
        <v>0.01</v>
      </c>
      <c r="U52" s="26">
        <f t="shared" si="30"/>
        <v>0.00064757211022841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0.0154475721102284</v>
      </c>
      <c r="AR52" s="29">
        <f t="shared" si="34"/>
        <v>7.70910416666667</v>
      </c>
      <c r="AS52" s="1">
        <f t="shared" si="35"/>
        <v>0.16</v>
      </c>
      <c r="AT52" s="2">
        <f t="shared" si="36"/>
        <v>67.8862731371079</v>
      </c>
      <c r="AU52" s="1">
        <f t="shared" si="37"/>
        <v>8666.44325386682</v>
      </c>
    </row>
    <row r="53" s="1" customFormat="1" spans="1:48">
      <c r="A53" s="13"/>
      <c r="B53" s="13"/>
      <c r="C53" s="16">
        <v>11</v>
      </c>
      <c r="D53" s="19">
        <v>2.9480898094</v>
      </c>
      <c r="E53" s="20">
        <f t="shared" si="38"/>
        <v>9.21647794532258</v>
      </c>
      <c r="F53" s="16" t="s">
        <v>75</v>
      </c>
      <c r="G53" s="13">
        <v>12</v>
      </c>
      <c r="H53" s="18">
        <f t="shared" si="21"/>
        <v>2.9480898094</v>
      </c>
      <c r="I53" s="18">
        <f t="shared" si="22"/>
        <v>276.0980898094</v>
      </c>
      <c r="J53" s="18">
        <f t="shared" si="23"/>
        <v>0.0254981290443354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0.161590661541526</v>
      </c>
      <c r="P53" s="18">
        <f t="shared" si="26"/>
        <v>0.00412025954034536</v>
      </c>
      <c r="Q53" s="24">
        <f t="shared" si="27"/>
        <v>0.000659241526455257</v>
      </c>
      <c r="R53" s="18">
        <f t="shared" si="28"/>
        <v>0.0123345666666667</v>
      </c>
      <c r="S53" s="25">
        <f t="shared" si="29"/>
        <v>0.0534466709914352</v>
      </c>
      <c r="T53" s="3">
        <v>0.01</v>
      </c>
      <c r="U53" s="26">
        <f t="shared" si="30"/>
        <v>0.000534466709914352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0.0153344667099144</v>
      </c>
      <c r="AR53" s="29">
        <f t="shared" si="34"/>
        <v>7.70910416666667</v>
      </c>
      <c r="AS53" s="1">
        <f t="shared" si="35"/>
        <v>0.16</v>
      </c>
      <c r="AT53" s="2">
        <f t="shared" si="36"/>
        <v>67.8862731371079</v>
      </c>
      <c r="AU53" s="1">
        <f t="shared" si="37"/>
        <v>8602.98852282344</v>
      </c>
      <c r="AV53" s="1">
        <f>SUM(AU42:AU53)</f>
        <v>152651.285300463</v>
      </c>
    </row>
    <row r="54" s="1" customFormat="1" spans="1:46">
      <c r="A54" s="13"/>
      <c r="B54" s="13"/>
      <c r="C54" s="16">
        <v>12</v>
      </c>
      <c r="D54" s="19">
        <v>-5.31346966790323</v>
      </c>
      <c r="E54" s="20">
        <f t="shared" si="38"/>
        <v>2.9480898094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-5</v>
      </c>
      <c r="E58" s="16"/>
      <c r="F58" s="16"/>
      <c r="G58" s="13">
        <v>1</v>
      </c>
      <c r="H58" s="18">
        <f t="shared" ref="H58:H69" si="40">E59</f>
        <v>-5</v>
      </c>
      <c r="I58" s="18">
        <f t="shared" ref="I58:I69" si="41">H58+273.15</f>
        <v>268.15</v>
      </c>
      <c r="J58" s="18">
        <f t="shared" ref="J58:J69" si="42">EXP(($C$16*(I58-$C$14))/($C$17*I58*$C$14))</f>
        <v>0.00896487173486583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0.0271819841680586</v>
      </c>
      <c r="Q58" s="24">
        <f t="shared" ref="Q58:Q69" si="46">P58*$B$60</f>
        <v>0.007882775408737</v>
      </c>
      <c r="R58" s="18">
        <f t="shared" ref="R58:R69" si="47">L58*$B$60</f>
        <v>0.87929595</v>
      </c>
      <c r="S58" s="25">
        <f t="shared" ref="S58:S69" si="48">Q58/R58</f>
        <v>0.00896487173486583</v>
      </c>
      <c r="T58" s="3">
        <v>0.27</v>
      </c>
      <c r="U58" s="26">
        <f t="shared" ref="U58:U69" si="49">S58*T58</f>
        <v>0.00242051536841378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0.226870306136083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11.4739726027397</v>
      </c>
      <c r="AF58" s="1">
        <f t="shared" ref="AF58:AF69" si="54">AE58*10000*AC58*AB58</f>
        <v>292324.204418792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-4.17975463545161</v>
      </c>
      <c r="E59" s="20">
        <f t="shared" ref="E59:E70" si="55">D58</f>
        <v>-5</v>
      </c>
      <c r="F59" s="16" t="s">
        <v>73</v>
      </c>
      <c r="G59" s="13">
        <v>2</v>
      </c>
      <c r="H59" s="18">
        <f t="shared" si="40"/>
        <v>-4.17975463545161</v>
      </c>
      <c r="I59" s="18">
        <f t="shared" si="41"/>
        <v>268.970245364548</v>
      </c>
      <c r="J59" s="18">
        <f t="shared" si="42"/>
        <v>0.0100146288851203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6.03692801583194</v>
      </c>
      <c r="P59" s="18">
        <f t="shared" si="45"/>
        <v>0.0604575936847425</v>
      </c>
      <c r="Q59" s="24">
        <f t="shared" si="46"/>
        <v>0.0175327021685753</v>
      </c>
      <c r="R59" s="18">
        <f t="shared" si="47"/>
        <v>0.87929595</v>
      </c>
      <c r="S59" s="25">
        <f t="shared" si="48"/>
        <v>0.0199394779068132</v>
      </c>
      <c r="T59" s="3">
        <v>0.27</v>
      </c>
      <c r="U59" s="26">
        <f t="shared" si="49"/>
        <v>0.00538365903483957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0.227446044950469</v>
      </c>
      <c r="AC59" s="29">
        <f t="shared" si="51"/>
        <v>11.2298333333333</v>
      </c>
      <c r="AD59" s="1">
        <f t="shared" si="52"/>
        <v>0.29</v>
      </c>
      <c r="AE59" s="30">
        <f t="shared" si="53"/>
        <v>11.4739726027397</v>
      </c>
      <c r="AF59" s="1">
        <f t="shared" si="54"/>
        <v>293066.04848704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-1.40283122046429</v>
      </c>
      <c r="E60" s="20">
        <f t="shared" si="55"/>
        <v>-4.17975463545161</v>
      </c>
      <c r="F60" s="16" t="s">
        <v>73</v>
      </c>
      <c r="G60" s="13">
        <v>3</v>
      </c>
      <c r="H60" s="18">
        <f t="shared" si="40"/>
        <v>-1.40283122046429</v>
      </c>
      <c r="I60" s="18">
        <f t="shared" si="41"/>
        <v>271.747168779536</v>
      </c>
      <c r="J60" s="18">
        <f t="shared" si="42"/>
        <v>0.0144973970050658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9.0085254221472</v>
      </c>
      <c r="P60" s="18">
        <f t="shared" si="45"/>
        <v>0.130600169475096</v>
      </c>
      <c r="Q60" s="24">
        <f t="shared" si="46"/>
        <v>0.0378740491477778</v>
      </c>
      <c r="R60" s="18">
        <f t="shared" si="47"/>
        <v>0.87929595</v>
      </c>
      <c r="S60" s="25">
        <f t="shared" si="48"/>
        <v>0.0430731531832688</v>
      </c>
      <c r="T60" s="3">
        <v>0.27</v>
      </c>
      <c r="U60" s="26">
        <f t="shared" si="49"/>
        <v>0.0116297513594826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0.228659660689147</v>
      </c>
      <c r="AC60" s="29">
        <f t="shared" si="51"/>
        <v>11.2298333333333</v>
      </c>
      <c r="AD60" s="1">
        <f t="shared" si="52"/>
        <v>0.29</v>
      </c>
      <c r="AE60" s="30">
        <f t="shared" si="53"/>
        <v>11.4739726027397</v>
      </c>
      <c r="AF60" s="1">
        <f t="shared" si="54"/>
        <v>294629.802075253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5.41616537432258</v>
      </c>
      <c r="E61" s="20">
        <f t="shared" si="55"/>
        <v>-1.40283122046429</v>
      </c>
      <c r="F61" s="16" t="s">
        <v>73</v>
      </c>
      <c r="G61" s="13">
        <v>4</v>
      </c>
      <c r="H61" s="18">
        <f t="shared" si="40"/>
        <v>5.41616537432258</v>
      </c>
      <c r="I61" s="18">
        <f t="shared" si="41"/>
        <v>278.566165374323</v>
      </c>
      <c r="J61" s="18">
        <f t="shared" si="42"/>
        <v>0.0348501157990586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11.9099802526721</v>
      </c>
      <c r="P61" s="18">
        <f t="shared" si="45"/>
        <v>0.415064190970124</v>
      </c>
      <c r="Q61" s="24">
        <f t="shared" si="46"/>
        <v>0.120368615381336</v>
      </c>
      <c r="R61" s="18">
        <f t="shared" si="47"/>
        <v>0.87929595</v>
      </c>
      <c r="S61" s="25">
        <f t="shared" si="48"/>
        <v>0.136892038887858</v>
      </c>
      <c r="T61" s="3">
        <v>0.27</v>
      </c>
      <c r="U61" s="26">
        <f t="shared" si="49"/>
        <v>0.0369608504997216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0.233581493252096</v>
      </c>
      <c r="AC61" s="29">
        <f t="shared" si="51"/>
        <v>11.2298333333333</v>
      </c>
      <c r="AD61" s="1">
        <f t="shared" si="52"/>
        <v>0.29</v>
      </c>
      <c r="AE61" s="30">
        <f t="shared" si="53"/>
        <v>11.4739726027397</v>
      </c>
      <c r="AF61" s="1">
        <f t="shared" si="54"/>
        <v>300971.622707272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10.7883009585667</v>
      </c>
      <c r="E62" s="20">
        <f t="shared" si="55"/>
        <v>5.41616537432258</v>
      </c>
      <c r="F62" s="16" t="s">
        <v>73</v>
      </c>
      <c r="G62" s="13">
        <v>5</v>
      </c>
      <c r="H62" s="18">
        <f t="shared" si="40"/>
        <v>10.7883009585667</v>
      </c>
      <c r="I62" s="18">
        <f t="shared" si="41"/>
        <v>283.938300958567</v>
      </c>
      <c r="J62" s="18">
        <f t="shared" si="42"/>
        <v>0.0675166694401651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10.9201702586169</v>
      </c>
      <c r="O62" s="18">
        <f t="shared" si="56"/>
        <v>3.6068008030851</v>
      </c>
      <c r="P62" s="18">
        <f t="shared" si="45"/>
        <v>0.243519177558419</v>
      </c>
      <c r="Q62" s="24">
        <f t="shared" si="46"/>
        <v>0.0706205614919414</v>
      </c>
      <c r="R62" s="18">
        <f t="shared" si="47"/>
        <v>0.87929595</v>
      </c>
      <c r="S62" s="25">
        <f t="shared" si="48"/>
        <v>0.080314894538001</v>
      </c>
      <c r="T62" s="3">
        <v>0.27</v>
      </c>
      <c r="U62" s="26">
        <f t="shared" si="49"/>
        <v>0.0216850215252603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0.230613399682358</v>
      </c>
      <c r="AC62" s="29">
        <f t="shared" si="51"/>
        <v>11.2298333333333</v>
      </c>
      <c r="AD62" s="1">
        <f t="shared" si="52"/>
        <v>0.29</v>
      </c>
      <c r="AE62" s="30">
        <f t="shared" si="53"/>
        <v>11.4739726027397</v>
      </c>
      <c r="AF62" s="1">
        <f t="shared" si="54"/>
        <v>297147.210397916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16.4164595502581</v>
      </c>
      <c r="E63" s="20">
        <f t="shared" si="55"/>
        <v>10.7883009585667</v>
      </c>
      <c r="F63" s="16" t="s">
        <v>75</v>
      </c>
      <c r="G63" s="13">
        <v>6</v>
      </c>
      <c r="H63" s="18">
        <f t="shared" si="40"/>
        <v>16.4164595502581</v>
      </c>
      <c r="I63" s="18">
        <f t="shared" si="41"/>
        <v>289.566459550258</v>
      </c>
      <c r="J63" s="18">
        <f t="shared" si="42"/>
        <v>0.131484557542981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6.39533662552668</v>
      </c>
      <c r="P63" s="18">
        <f t="shared" si="45"/>
        <v>0.840888006545797</v>
      </c>
      <c r="Q63" s="24">
        <f t="shared" si="46"/>
        <v>0.243857521898281</v>
      </c>
      <c r="R63" s="18">
        <f t="shared" si="47"/>
        <v>0.87929595</v>
      </c>
      <c r="S63" s="25">
        <f t="shared" si="48"/>
        <v>0.277332702258302</v>
      </c>
      <c r="T63" s="3">
        <v>0.27</v>
      </c>
      <c r="U63" s="26">
        <f t="shared" si="49"/>
        <v>0.0748798296097416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0.289749150893173</v>
      </c>
      <c r="AC63" s="29">
        <f t="shared" si="51"/>
        <v>11.2298333333333</v>
      </c>
      <c r="AD63" s="1">
        <f t="shared" si="52"/>
        <v>0.29</v>
      </c>
      <c r="AE63" s="30">
        <f t="shared" si="53"/>
        <v>11.4739726027397</v>
      </c>
      <c r="AF63" s="1">
        <f t="shared" si="54"/>
        <v>373344.098919061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20.0707473373333</v>
      </c>
      <c r="E64" s="20">
        <f t="shared" si="55"/>
        <v>16.4164595502581</v>
      </c>
      <c r="F64" s="16" t="s">
        <v>73</v>
      </c>
      <c r="G64" s="13">
        <v>7</v>
      </c>
      <c r="H64" s="18">
        <f t="shared" si="40"/>
        <v>20.0707473373333</v>
      </c>
      <c r="I64" s="18">
        <f t="shared" si="41"/>
        <v>293.220747337333</v>
      </c>
      <c r="J64" s="18">
        <f t="shared" si="42"/>
        <v>0.199926297132003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8.58650361898088</v>
      </c>
      <c r="P64" s="18">
        <f t="shared" si="45"/>
        <v>1.71666787385339</v>
      </c>
      <c r="Q64" s="24">
        <f t="shared" si="46"/>
        <v>0.497833683417483</v>
      </c>
      <c r="R64" s="18">
        <f t="shared" si="47"/>
        <v>0.87929595</v>
      </c>
      <c r="S64" s="25">
        <f t="shared" si="48"/>
        <v>0.56617306541385</v>
      </c>
      <c r="T64" s="3">
        <v>0.27</v>
      </c>
      <c r="U64" s="26">
        <f t="shared" si="49"/>
        <v>0.15286672766174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0.304902005184676</v>
      </c>
      <c r="AC64" s="29">
        <f t="shared" si="51"/>
        <v>11.2298333333333</v>
      </c>
      <c r="AD64" s="1">
        <f t="shared" si="52"/>
        <v>0.29</v>
      </c>
      <c r="AE64" s="30">
        <f t="shared" si="53"/>
        <v>11.4739726027397</v>
      </c>
      <c r="AF64" s="1">
        <f t="shared" si="54"/>
        <v>392868.672896497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22.9364205177419</v>
      </c>
      <c r="E65" s="20">
        <f t="shared" si="55"/>
        <v>20.0707473373333</v>
      </c>
      <c r="F65" s="16" t="s">
        <v>73</v>
      </c>
      <c r="G65" s="13">
        <v>8</v>
      </c>
      <c r="H65" s="18">
        <f t="shared" si="40"/>
        <v>22.9364205177419</v>
      </c>
      <c r="I65" s="18">
        <f t="shared" si="41"/>
        <v>296.086420517742</v>
      </c>
      <c r="J65" s="18">
        <f t="shared" si="42"/>
        <v>0.275706384175169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9.90189074512749</v>
      </c>
      <c r="P65" s="18">
        <f t="shared" si="45"/>
        <v>2.73001449383667</v>
      </c>
      <c r="Q65" s="24">
        <f t="shared" si="46"/>
        <v>0.791704203212634</v>
      </c>
      <c r="R65" s="18">
        <f t="shared" si="47"/>
        <v>0.87929595</v>
      </c>
      <c r="S65" s="25">
        <f t="shared" si="48"/>
        <v>0.90038422582594</v>
      </c>
      <c r="T65" s="3">
        <v>0.27</v>
      </c>
      <c r="U65" s="26">
        <f t="shared" si="49"/>
        <v>0.243103740973004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0.322435056871055</v>
      </c>
      <c r="AC65" s="29">
        <f t="shared" si="51"/>
        <v>11.2298333333333</v>
      </c>
      <c r="AD65" s="1">
        <f t="shared" si="52"/>
        <v>0.29</v>
      </c>
      <c r="AE65" s="30">
        <f t="shared" si="53"/>
        <v>11.4739726027397</v>
      </c>
      <c r="AF65" s="1">
        <f t="shared" si="54"/>
        <v>415460.15025881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20.7361219093548</v>
      </c>
      <c r="E66" s="20">
        <f t="shared" si="55"/>
        <v>22.9364205177419</v>
      </c>
      <c r="F66" s="16" t="s">
        <v>73</v>
      </c>
      <c r="G66" s="13">
        <v>9</v>
      </c>
      <c r="H66" s="18">
        <f t="shared" si="40"/>
        <v>20.7361219093548</v>
      </c>
      <c r="I66" s="18">
        <f t="shared" si="41"/>
        <v>293.886121909355</v>
      </c>
      <c r="J66" s="18">
        <f t="shared" si="42"/>
        <v>0.215536399013546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10.2039312512908</v>
      </c>
      <c r="P66" s="18">
        <f t="shared" si="45"/>
        <v>2.19931859768501</v>
      </c>
      <c r="Q66" s="24">
        <f t="shared" si="46"/>
        <v>0.637802393328653</v>
      </c>
      <c r="R66" s="18">
        <f t="shared" si="47"/>
        <v>0.87929595</v>
      </c>
      <c r="S66" s="25">
        <f t="shared" si="48"/>
        <v>0.725355772796011</v>
      </c>
      <c r="T66" s="3">
        <v>0.27</v>
      </c>
      <c r="U66" s="26">
        <f t="shared" si="49"/>
        <v>0.195846058654923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0.313252889196652</v>
      </c>
      <c r="AC66" s="29">
        <f t="shared" si="51"/>
        <v>11.2298333333333</v>
      </c>
      <c r="AD66" s="1">
        <f t="shared" si="52"/>
        <v>0.29</v>
      </c>
      <c r="AE66" s="30">
        <f t="shared" si="53"/>
        <v>11.4739726027397</v>
      </c>
      <c r="AF66" s="1">
        <f t="shared" si="54"/>
        <v>403628.853753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15.3531523967</v>
      </c>
      <c r="E67" s="20">
        <f t="shared" si="55"/>
        <v>20.7361219093548</v>
      </c>
      <c r="F67" s="16" t="s">
        <v>73</v>
      </c>
      <c r="G67" s="13">
        <v>10</v>
      </c>
      <c r="H67" s="18">
        <f t="shared" si="40"/>
        <v>15.3531523967</v>
      </c>
      <c r="I67" s="18">
        <f t="shared" si="41"/>
        <v>288.5031523967</v>
      </c>
      <c r="J67" s="18">
        <f t="shared" si="42"/>
        <v>0.116158963837979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11.0366676536058</v>
      </c>
      <c r="P67" s="18">
        <f t="shared" si="45"/>
        <v>1.28200787886699</v>
      </c>
      <c r="Q67" s="24">
        <f t="shared" si="46"/>
        <v>0.371782284871427</v>
      </c>
      <c r="R67" s="18">
        <f t="shared" si="47"/>
        <v>0.87929595</v>
      </c>
      <c r="S67" s="25">
        <f t="shared" si="48"/>
        <v>0.422818147714006</v>
      </c>
      <c r="T67" s="3">
        <v>0.27</v>
      </c>
      <c r="U67" s="26">
        <f t="shared" si="49"/>
        <v>0.114160899882782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0.297381462847224</v>
      </c>
      <c r="AC67" s="29">
        <f t="shared" si="51"/>
        <v>11.2298333333333</v>
      </c>
      <c r="AD67" s="1">
        <f t="shared" si="52"/>
        <v>0.29</v>
      </c>
      <c r="AE67" s="30">
        <f t="shared" si="53"/>
        <v>11.4739726027397</v>
      </c>
      <c r="AF67" s="1">
        <f t="shared" si="54"/>
        <v>383178.393930352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9.21647794532258</v>
      </c>
      <c r="E68" s="20">
        <f t="shared" si="55"/>
        <v>15.3531523967</v>
      </c>
      <c r="F68" s="16" t="s">
        <v>73</v>
      </c>
      <c r="G68" s="13">
        <v>11</v>
      </c>
      <c r="H68" s="18">
        <f t="shared" si="40"/>
        <v>9.21647794532258</v>
      </c>
      <c r="I68" s="18">
        <f t="shared" si="41"/>
        <v>282.366477945323</v>
      </c>
      <c r="J68" s="18">
        <f t="shared" si="42"/>
        <v>0.0557838784881809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9.26692678600188</v>
      </c>
      <c r="O68" s="18">
        <f t="shared" si="56"/>
        <v>3.51978798873694</v>
      </c>
      <c r="P68" s="18">
        <f t="shared" si="45"/>
        <v>0.19634742546786</v>
      </c>
      <c r="Q68" s="24">
        <f t="shared" si="46"/>
        <v>0.0569407533856794</v>
      </c>
      <c r="R68" s="18">
        <f t="shared" si="47"/>
        <v>0.87929595</v>
      </c>
      <c r="S68" s="25">
        <f t="shared" si="48"/>
        <v>0.064757211022841</v>
      </c>
      <c r="T68" s="3">
        <v>0.27</v>
      </c>
      <c r="U68" s="26">
        <f t="shared" si="49"/>
        <v>0.0174844469761671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0.229797228047469</v>
      </c>
      <c r="AC68" s="29">
        <f t="shared" si="51"/>
        <v>11.2298333333333</v>
      </c>
      <c r="AD68" s="1">
        <f t="shared" si="52"/>
        <v>0.29</v>
      </c>
      <c r="AE68" s="30">
        <f t="shared" si="53"/>
        <v>11.4739726027397</v>
      </c>
      <c r="AF68" s="1">
        <f t="shared" si="54"/>
        <v>296095.566716989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2.9480898094</v>
      </c>
      <c r="E69" s="20">
        <f t="shared" si="55"/>
        <v>9.21647794532258</v>
      </c>
      <c r="F69" s="16" t="s">
        <v>75</v>
      </c>
      <c r="G69" s="13">
        <v>12</v>
      </c>
      <c r="H69" s="18">
        <f t="shared" si="40"/>
        <v>2.9480898094</v>
      </c>
      <c r="I69" s="18">
        <f t="shared" si="41"/>
        <v>276.0980898094</v>
      </c>
      <c r="J69" s="18">
        <f t="shared" si="42"/>
        <v>0.0254981290443354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6.35549556326908</v>
      </c>
      <c r="P69" s="18">
        <f t="shared" si="45"/>
        <v>0.162053246012936</v>
      </c>
      <c r="Q69" s="24">
        <f t="shared" si="46"/>
        <v>0.0469954413437515</v>
      </c>
      <c r="R69" s="18">
        <f t="shared" si="47"/>
        <v>0.87929595</v>
      </c>
      <c r="S69" s="25">
        <f t="shared" si="48"/>
        <v>0.0534466709914352</v>
      </c>
      <c r="T69" s="3">
        <v>0.27</v>
      </c>
      <c r="U69" s="26">
        <f t="shared" si="49"/>
        <v>0.0144306011676875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0.229203865806882</v>
      </c>
      <c r="AC69" s="29">
        <f t="shared" si="51"/>
        <v>11.2298333333333</v>
      </c>
      <c r="AD69" s="1">
        <f t="shared" si="52"/>
        <v>0.29</v>
      </c>
      <c r="AE69" s="30">
        <f t="shared" si="53"/>
        <v>11.4739726027397</v>
      </c>
      <c r="AF69" s="1">
        <f t="shared" si="54"/>
        <v>295331.014723094</v>
      </c>
      <c r="AG69" s="1">
        <f>SUM(AF58:AF69)</f>
        <v>4038045.63928408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-5.31346966790323</v>
      </c>
      <c r="E70" s="20">
        <f t="shared" si="55"/>
        <v>2.9480898094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-5</v>
      </c>
      <c r="E74" s="16"/>
      <c r="F74" s="16"/>
      <c r="G74" s="13">
        <v>1</v>
      </c>
      <c r="H74" s="18">
        <f t="shared" ref="H74:H85" si="57">E75</f>
        <v>-5</v>
      </c>
      <c r="I74" s="18">
        <f t="shared" ref="I74:I85" si="58">H74+273.15</f>
        <v>268.15</v>
      </c>
      <c r="J74" s="18">
        <f t="shared" ref="J74:J85" si="59">EXP(($C$16*(I74-$C$14))/($C$17*I74*$C$14))</f>
        <v>0.00896487173486583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0.00467267044564677</v>
      </c>
      <c r="Q74" s="24">
        <f t="shared" ref="Q74:Q85" si="63">P74*$B$76</f>
        <v>0.00121489431586816</v>
      </c>
      <c r="R74" s="18">
        <f t="shared" ref="R74:R85" si="64">L74*$B$76</f>
        <v>0.1355172</v>
      </c>
      <c r="S74" s="25">
        <f t="shared" ref="S74:S85" si="65">Q74/R74</f>
        <v>0.00896487173486583</v>
      </c>
      <c r="T74" s="3">
        <v>0.01</v>
      </c>
      <c r="U74" s="26">
        <f t="shared" ref="U74:U85" si="66">S74*T74</f>
        <v>8.96487173486583e-5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0.00557964871734866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0.00833333333333333</v>
      </c>
      <c r="AX74" s="1">
        <f t="shared" ref="AX74:AX85" si="72">AW74*10000*AV74*0.67*AU74*AT74</f>
        <v>4.22177257230264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-4.17975463545161</v>
      </c>
      <c r="E75" s="20">
        <f t="shared" ref="E75:E86" si="73">D74</f>
        <v>-5</v>
      </c>
      <c r="F75" s="16" t="s">
        <v>73</v>
      </c>
      <c r="G75" s="13">
        <v>2</v>
      </c>
      <c r="H75" s="18">
        <f t="shared" si="57"/>
        <v>-4.17975463545161</v>
      </c>
      <c r="I75" s="18">
        <f t="shared" si="58"/>
        <v>268.970245364548</v>
      </c>
      <c r="J75" s="18">
        <f t="shared" si="59"/>
        <v>0.0100146288851203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1.03776732955435</v>
      </c>
      <c r="P75" s="18">
        <f t="shared" si="62"/>
        <v>0.0103928546745892</v>
      </c>
      <c r="Q75" s="24">
        <f t="shared" si="63"/>
        <v>0.00270214221539319</v>
      </c>
      <c r="R75" s="18">
        <f t="shared" si="64"/>
        <v>0.1355172</v>
      </c>
      <c r="S75" s="25">
        <f t="shared" si="65"/>
        <v>0.0199394779068132</v>
      </c>
      <c r="T75" s="3">
        <v>0.01</v>
      </c>
      <c r="U75" s="26">
        <f t="shared" si="66"/>
        <v>0.000199394779068132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0.00568939477906813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0.00833333333333333</v>
      </c>
      <c r="AX75" s="1">
        <f t="shared" si="72"/>
        <v>4.30481058002612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-1.40283122046429</v>
      </c>
      <c r="E76" s="20">
        <f t="shared" si="73"/>
        <v>-4.17975463545161</v>
      </c>
      <c r="F76" s="16" t="s">
        <v>73</v>
      </c>
      <c r="G76" s="13">
        <v>3</v>
      </c>
      <c r="H76" s="18">
        <f t="shared" si="57"/>
        <v>-1.40283122046429</v>
      </c>
      <c r="I76" s="18">
        <f t="shared" si="58"/>
        <v>271.747168779536</v>
      </c>
      <c r="J76" s="18">
        <f t="shared" si="59"/>
        <v>0.0144973970050658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1.54859447487976</v>
      </c>
      <c r="P76" s="18">
        <f t="shared" si="62"/>
        <v>0.0224505889021833</v>
      </c>
      <c r="Q76" s="24">
        <f t="shared" si="63"/>
        <v>0.00583715311456767</v>
      </c>
      <c r="R76" s="18">
        <f t="shared" si="64"/>
        <v>0.1355172</v>
      </c>
      <c r="S76" s="25">
        <f t="shared" si="65"/>
        <v>0.0430731531832687</v>
      </c>
      <c r="T76" s="3">
        <v>0.01</v>
      </c>
      <c r="U76" s="26">
        <f t="shared" si="66"/>
        <v>0.000430731531832687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0.00592073153183269</v>
      </c>
      <c r="AU76" s="29">
        <f t="shared" si="70"/>
        <v>52.122</v>
      </c>
      <c r="AV76" s="1">
        <f t="shared" si="71"/>
        <v>0.26</v>
      </c>
      <c r="AW76" s="2">
        <f t="shared" si="75"/>
        <v>0.00833333333333333</v>
      </c>
      <c r="AX76" s="1">
        <f t="shared" si="72"/>
        <v>4.47984868856336</v>
      </c>
    </row>
    <row r="77" s="1" customFormat="1" spans="1:50">
      <c r="A77" s="13"/>
      <c r="B77" s="13"/>
      <c r="C77" s="16">
        <v>3</v>
      </c>
      <c r="D77" s="19">
        <v>5.41616537432258</v>
      </c>
      <c r="E77" s="20">
        <f t="shared" si="73"/>
        <v>-1.40283122046429</v>
      </c>
      <c r="F77" s="16" t="s">
        <v>73</v>
      </c>
      <c r="G77" s="13">
        <v>4</v>
      </c>
      <c r="H77" s="18">
        <f t="shared" si="57"/>
        <v>5.41616537432258</v>
      </c>
      <c r="I77" s="18">
        <f t="shared" si="58"/>
        <v>278.566165374323</v>
      </c>
      <c r="J77" s="18">
        <f t="shared" si="59"/>
        <v>0.0348501157990586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2.04736388597758</v>
      </c>
      <c r="P77" s="18">
        <f t="shared" si="62"/>
        <v>0.0713508685091293</v>
      </c>
      <c r="Q77" s="24">
        <f t="shared" si="63"/>
        <v>0.0185512258123736</v>
      </c>
      <c r="R77" s="18">
        <f t="shared" si="64"/>
        <v>0.1355172</v>
      </c>
      <c r="S77" s="25">
        <f t="shared" si="65"/>
        <v>0.136892038887858</v>
      </c>
      <c r="T77" s="3">
        <v>0.01</v>
      </c>
      <c r="U77" s="26">
        <f t="shared" si="66"/>
        <v>0.00136892038887858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0.00685892038887858</v>
      </c>
      <c r="AU77" s="29">
        <f t="shared" si="70"/>
        <v>52.122</v>
      </c>
      <c r="AV77" s="1">
        <f t="shared" si="71"/>
        <v>0.26</v>
      </c>
      <c r="AW77" s="2">
        <f t="shared" si="75"/>
        <v>0.00833333333333333</v>
      </c>
      <c r="AX77" s="1">
        <f t="shared" si="72"/>
        <v>5.18971774752419</v>
      </c>
    </row>
    <row r="78" s="1" customFormat="1" spans="1:50">
      <c r="A78" s="13"/>
      <c r="B78" s="13"/>
      <c r="C78" s="16">
        <v>4</v>
      </c>
      <c r="D78" s="19">
        <v>10.7883009585667</v>
      </c>
      <c r="E78" s="20">
        <f t="shared" si="73"/>
        <v>5.41616537432258</v>
      </c>
      <c r="F78" s="16" t="s">
        <v>73</v>
      </c>
      <c r="G78" s="13">
        <v>5</v>
      </c>
      <c r="H78" s="18">
        <f t="shared" si="57"/>
        <v>10.7883009585667</v>
      </c>
      <c r="I78" s="18">
        <f t="shared" si="58"/>
        <v>283.938300958567</v>
      </c>
      <c r="J78" s="18">
        <f t="shared" si="59"/>
        <v>0.0675166694401651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1.87721236659503</v>
      </c>
      <c r="O78" s="18">
        <f t="shared" si="74"/>
        <v>0.620020650873423</v>
      </c>
      <c r="P78" s="18">
        <f t="shared" si="62"/>
        <v>0.0418617293310969</v>
      </c>
      <c r="Q78" s="24">
        <f t="shared" si="63"/>
        <v>0.0108840496260852</v>
      </c>
      <c r="R78" s="18">
        <f t="shared" si="64"/>
        <v>0.1355172</v>
      </c>
      <c r="S78" s="25">
        <f t="shared" si="65"/>
        <v>0.080314894538001</v>
      </c>
      <c r="T78" s="3">
        <v>0.01</v>
      </c>
      <c r="U78" s="26">
        <f t="shared" si="66"/>
        <v>0.00080314894538001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0.00629314894538001</v>
      </c>
      <c r="AU78" s="29">
        <f t="shared" si="70"/>
        <v>52.122</v>
      </c>
      <c r="AV78" s="1">
        <f t="shared" si="71"/>
        <v>0.26</v>
      </c>
      <c r="AW78" s="2">
        <f t="shared" si="75"/>
        <v>0.00833333333333333</v>
      </c>
      <c r="AX78" s="1">
        <f t="shared" si="72"/>
        <v>4.76163374378976</v>
      </c>
    </row>
    <row r="79" s="1" customFormat="1" spans="1:50">
      <c r="A79" s="13"/>
      <c r="B79" s="13"/>
      <c r="C79" s="16">
        <v>5</v>
      </c>
      <c r="D79" s="19">
        <v>16.4164595502581</v>
      </c>
      <c r="E79" s="20">
        <f t="shared" si="73"/>
        <v>10.7883009585667</v>
      </c>
      <c r="F79" s="16" t="s">
        <v>75</v>
      </c>
      <c r="G79" s="13">
        <v>6</v>
      </c>
      <c r="H79" s="18">
        <f t="shared" si="57"/>
        <v>16.4164595502581</v>
      </c>
      <c r="I79" s="18">
        <f t="shared" si="58"/>
        <v>289.566459550258</v>
      </c>
      <c r="J79" s="18">
        <f t="shared" si="59"/>
        <v>0.131484557542981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1.09937892154233</v>
      </c>
      <c r="P79" s="18">
        <f t="shared" si="62"/>
        <v>0.144551351071072</v>
      </c>
      <c r="Q79" s="24">
        <f t="shared" si="63"/>
        <v>0.0375833512784788</v>
      </c>
      <c r="R79" s="18">
        <f t="shared" si="64"/>
        <v>0.1355172</v>
      </c>
      <c r="S79" s="25">
        <f t="shared" si="65"/>
        <v>0.277332702258302</v>
      </c>
      <c r="T79" s="3">
        <v>0.01</v>
      </c>
      <c r="U79" s="26">
        <f t="shared" si="66"/>
        <v>0.00277332702258302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0.012723327022583</v>
      </c>
      <c r="AU79" s="29">
        <f t="shared" si="70"/>
        <v>52.122</v>
      </c>
      <c r="AV79" s="1">
        <f t="shared" si="71"/>
        <v>0.26</v>
      </c>
      <c r="AW79" s="2">
        <f t="shared" si="75"/>
        <v>0.00833333333333333</v>
      </c>
      <c r="AX79" s="1">
        <f t="shared" si="72"/>
        <v>9.62694889471507</v>
      </c>
    </row>
    <row r="80" s="1" customFormat="1" spans="1:50">
      <c r="A80" s="13"/>
      <c r="B80" s="13"/>
      <c r="C80" s="16">
        <v>6</v>
      </c>
      <c r="D80" s="19">
        <v>20.0707473373333</v>
      </c>
      <c r="E80" s="20">
        <f t="shared" si="73"/>
        <v>16.4164595502581</v>
      </c>
      <c r="F80" s="16" t="s">
        <v>73</v>
      </c>
      <c r="G80" s="13">
        <v>7</v>
      </c>
      <c r="H80" s="18">
        <f t="shared" si="57"/>
        <v>20.0707473373333</v>
      </c>
      <c r="I80" s="18">
        <f t="shared" si="58"/>
        <v>293.220747337333</v>
      </c>
      <c r="J80" s="18">
        <f t="shared" si="59"/>
        <v>0.199926297132003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1.47604757047125</v>
      </c>
      <c r="P80" s="18">
        <f t="shared" si="62"/>
        <v>0.295100725155007</v>
      </c>
      <c r="Q80" s="24">
        <f t="shared" si="63"/>
        <v>0.0767261885403018</v>
      </c>
      <c r="R80" s="18">
        <f t="shared" si="64"/>
        <v>0.1355172</v>
      </c>
      <c r="S80" s="25">
        <f t="shared" si="65"/>
        <v>0.56617306541385</v>
      </c>
      <c r="T80" s="3">
        <v>0.01</v>
      </c>
      <c r="U80" s="26">
        <f t="shared" si="66"/>
        <v>0.0056617306541385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0.0156117306541385</v>
      </c>
      <c r="AU80" s="29">
        <f t="shared" si="70"/>
        <v>52.122</v>
      </c>
      <c r="AV80" s="1">
        <f t="shared" si="71"/>
        <v>0.26</v>
      </c>
      <c r="AW80" s="2">
        <f t="shared" si="75"/>
        <v>0.00833333333333333</v>
      </c>
      <c r="AX80" s="1">
        <f t="shared" si="72"/>
        <v>11.8124239751669</v>
      </c>
    </row>
    <row r="81" s="1" customFormat="1" spans="1:50">
      <c r="A81" s="13"/>
      <c r="B81" s="13"/>
      <c r="C81" s="16">
        <v>7</v>
      </c>
      <c r="D81" s="19">
        <v>22.9364205177419</v>
      </c>
      <c r="E81" s="20">
        <f t="shared" si="73"/>
        <v>20.0707473373333</v>
      </c>
      <c r="F81" s="16" t="s">
        <v>73</v>
      </c>
      <c r="G81" s="13">
        <v>8</v>
      </c>
      <c r="H81" s="18">
        <f t="shared" si="57"/>
        <v>22.9364205177419</v>
      </c>
      <c r="I81" s="18">
        <f t="shared" si="58"/>
        <v>296.086420517742</v>
      </c>
      <c r="J81" s="18">
        <f t="shared" si="59"/>
        <v>0.275706384175169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1.70216684531625</v>
      </c>
      <c r="P81" s="18">
        <f t="shared" si="62"/>
        <v>0.469298266184997</v>
      </c>
      <c r="Q81" s="24">
        <f t="shared" si="63"/>
        <v>0.122017549208099</v>
      </c>
      <c r="R81" s="18">
        <f t="shared" si="64"/>
        <v>0.1355172</v>
      </c>
      <c r="S81" s="25">
        <f t="shared" si="65"/>
        <v>0.90038422582594</v>
      </c>
      <c r="T81" s="3">
        <v>0.01</v>
      </c>
      <c r="U81" s="26">
        <f t="shared" si="66"/>
        <v>0.0090038422582594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0.0189538422582594</v>
      </c>
      <c r="AU81" s="29">
        <f t="shared" si="70"/>
        <v>52.122</v>
      </c>
      <c r="AV81" s="1">
        <f t="shared" si="71"/>
        <v>0.26</v>
      </c>
      <c r="AW81" s="2">
        <f t="shared" si="75"/>
        <v>0.00833333333333333</v>
      </c>
      <c r="AX81" s="1">
        <f t="shared" si="72"/>
        <v>14.3411916124522</v>
      </c>
    </row>
    <row r="82" s="1" customFormat="1" spans="1:50">
      <c r="A82" s="13"/>
      <c r="B82" s="13"/>
      <c r="C82" s="16">
        <v>8</v>
      </c>
      <c r="D82" s="19">
        <v>20.7361219093548</v>
      </c>
      <c r="E82" s="20">
        <f t="shared" si="73"/>
        <v>22.9364205177419</v>
      </c>
      <c r="F82" s="16" t="s">
        <v>73</v>
      </c>
      <c r="G82" s="13">
        <v>9</v>
      </c>
      <c r="H82" s="18">
        <f t="shared" si="57"/>
        <v>20.7361219093548</v>
      </c>
      <c r="I82" s="18">
        <f t="shared" si="58"/>
        <v>293.886121909355</v>
      </c>
      <c r="J82" s="18">
        <f t="shared" si="59"/>
        <v>0.215536399013546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1.75408857913125</v>
      </c>
      <c r="P82" s="18">
        <f t="shared" si="62"/>
        <v>0.378069935896737</v>
      </c>
      <c r="Q82" s="24">
        <f t="shared" si="63"/>
        <v>0.0982981833331516</v>
      </c>
      <c r="R82" s="18">
        <f t="shared" si="64"/>
        <v>0.1355172</v>
      </c>
      <c r="S82" s="25">
        <f t="shared" si="65"/>
        <v>0.725355772796011</v>
      </c>
      <c r="T82" s="3">
        <v>0.01</v>
      </c>
      <c r="U82" s="26">
        <f t="shared" si="66"/>
        <v>0.00725355772796011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0.0172035577279601</v>
      </c>
      <c r="AU82" s="29">
        <f t="shared" si="70"/>
        <v>52.122</v>
      </c>
      <c r="AV82" s="1">
        <f t="shared" si="71"/>
        <v>0.26</v>
      </c>
      <c r="AW82" s="2">
        <f t="shared" si="75"/>
        <v>0.00833333333333333</v>
      </c>
      <c r="AX82" s="1">
        <f t="shared" si="72"/>
        <v>13.016860351101</v>
      </c>
    </row>
    <row r="83" s="1" customFormat="1" spans="1:50">
      <c r="A83" s="13"/>
      <c r="B83" s="13"/>
      <c r="C83" s="16">
        <v>9</v>
      </c>
      <c r="D83" s="19">
        <v>15.3531523967</v>
      </c>
      <c r="E83" s="20">
        <f t="shared" si="73"/>
        <v>20.7361219093548</v>
      </c>
      <c r="F83" s="16" t="s">
        <v>73</v>
      </c>
      <c r="G83" s="13">
        <v>10</v>
      </c>
      <c r="H83" s="18">
        <f t="shared" si="57"/>
        <v>15.3531523967</v>
      </c>
      <c r="I83" s="18">
        <f t="shared" si="58"/>
        <v>288.5031523967</v>
      </c>
      <c r="J83" s="18">
        <f t="shared" si="59"/>
        <v>0.116158963837979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1.89723864323451</v>
      </c>
      <c r="P83" s="18">
        <f t="shared" si="62"/>
        <v>0.220381274951494</v>
      </c>
      <c r="Q83" s="24">
        <f t="shared" si="63"/>
        <v>0.0572991314873885</v>
      </c>
      <c r="R83" s="18">
        <f t="shared" si="64"/>
        <v>0.1355172</v>
      </c>
      <c r="S83" s="25">
        <f t="shared" si="65"/>
        <v>0.422818147714006</v>
      </c>
      <c r="T83" s="3">
        <v>0.01</v>
      </c>
      <c r="U83" s="26">
        <f t="shared" si="66"/>
        <v>0.00422818147714006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0.0141781814771401</v>
      </c>
      <c r="AU83" s="29">
        <f t="shared" si="70"/>
        <v>52.122</v>
      </c>
      <c r="AV83" s="1">
        <f t="shared" si="71"/>
        <v>0.26</v>
      </c>
      <c r="AW83" s="2">
        <f t="shared" si="75"/>
        <v>0.00833333333333333</v>
      </c>
      <c r="AX83" s="1">
        <f t="shared" si="72"/>
        <v>10.7277466230459</v>
      </c>
    </row>
    <row r="84" s="1" customFormat="1" spans="1:50">
      <c r="A84" s="13"/>
      <c r="B84" s="13"/>
      <c r="C84" s="16">
        <v>10</v>
      </c>
      <c r="D84" s="19">
        <v>9.21647794532258</v>
      </c>
      <c r="E84" s="20">
        <f t="shared" si="73"/>
        <v>15.3531523967</v>
      </c>
      <c r="F84" s="16" t="s">
        <v>73</v>
      </c>
      <c r="G84" s="13">
        <v>11</v>
      </c>
      <c r="H84" s="18">
        <f t="shared" si="57"/>
        <v>9.21647794532258</v>
      </c>
      <c r="I84" s="18">
        <f t="shared" si="58"/>
        <v>282.366477945323</v>
      </c>
      <c r="J84" s="18">
        <f t="shared" si="59"/>
        <v>0.0557838784881809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1.59301449986887</v>
      </c>
      <c r="O84" s="18">
        <f t="shared" si="74"/>
        <v>0.605062868414151</v>
      </c>
      <c r="P84" s="18">
        <f t="shared" si="62"/>
        <v>0.0337527535293252</v>
      </c>
      <c r="Q84" s="24">
        <f t="shared" si="63"/>
        <v>0.00877571591762455</v>
      </c>
      <c r="R84" s="18">
        <f t="shared" si="64"/>
        <v>0.1355172</v>
      </c>
      <c r="S84" s="25">
        <f t="shared" si="65"/>
        <v>0.064757211022841</v>
      </c>
      <c r="T84" s="3">
        <v>0.01</v>
      </c>
      <c r="U84" s="26">
        <f t="shared" si="66"/>
        <v>0.00064757211022841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0.00613757211022841</v>
      </c>
      <c r="AU84" s="29">
        <f t="shared" si="70"/>
        <v>52.122</v>
      </c>
      <c r="AV84" s="1">
        <f t="shared" si="71"/>
        <v>0.26</v>
      </c>
      <c r="AW84" s="2">
        <f t="shared" si="75"/>
        <v>0.00833333333333333</v>
      </c>
      <c r="AX84" s="1">
        <f t="shared" si="72"/>
        <v>4.64391844506737</v>
      </c>
    </row>
    <row r="85" s="1" customFormat="1" spans="1:51">
      <c r="A85" s="13"/>
      <c r="B85" s="13"/>
      <c r="C85" s="16">
        <v>11</v>
      </c>
      <c r="D85" s="19">
        <v>2.9480898094</v>
      </c>
      <c r="E85" s="20">
        <f t="shared" si="73"/>
        <v>9.21647794532258</v>
      </c>
      <c r="F85" s="16" t="s">
        <v>75</v>
      </c>
      <c r="G85" s="13">
        <v>12</v>
      </c>
      <c r="H85" s="18">
        <f t="shared" si="57"/>
        <v>2.9480898094</v>
      </c>
      <c r="I85" s="18">
        <f t="shared" si="58"/>
        <v>276.0980898094</v>
      </c>
      <c r="J85" s="18">
        <f t="shared" si="59"/>
        <v>0.0254981290443354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1.09253011488483</v>
      </c>
      <c r="P85" s="18">
        <f t="shared" si="62"/>
        <v>0.0278574738541559</v>
      </c>
      <c r="Q85" s="24">
        <f t="shared" si="63"/>
        <v>0.00724294320208053</v>
      </c>
      <c r="R85" s="18">
        <f t="shared" si="64"/>
        <v>0.1355172</v>
      </c>
      <c r="S85" s="25">
        <f t="shared" si="65"/>
        <v>0.0534466709914352</v>
      </c>
      <c r="T85" s="3">
        <v>0.01</v>
      </c>
      <c r="U85" s="26">
        <f t="shared" si="66"/>
        <v>0.000534466709914352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0.00602446670991435</v>
      </c>
      <c r="AU85" s="29">
        <f t="shared" si="70"/>
        <v>52.122</v>
      </c>
      <c r="AV85" s="1">
        <f t="shared" si="71"/>
        <v>0.26</v>
      </c>
      <c r="AW85" s="2">
        <f t="shared" si="75"/>
        <v>0.00833333333333333</v>
      </c>
      <c r="AX85" s="1">
        <f t="shared" si="72"/>
        <v>4.55833863511616</v>
      </c>
      <c r="AY85" s="1">
        <f>SUM(AX74:AX85)</f>
        <v>91.6852118688706</v>
      </c>
    </row>
    <row r="86" s="1" customFormat="1" spans="1:46">
      <c r="A86" s="13"/>
      <c r="B86" s="13"/>
      <c r="C86" s="16">
        <v>12</v>
      </c>
      <c r="D86" s="19">
        <v>-5.31346966790323</v>
      </c>
      <c r="E86" s="20">
        <f t="shared" si="73"/>
        <v>2.9480898094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-5</v>
      </c>
      <c r="E90" s="16"/>
      <c r="F90" s="16"/>
      <c r="G90" s="13">
        <v>1</v>
      </c>
      <c r="H90" s="18">
        <f t="shared" ref="H90:H101" si="76">E91</f>
        <v>-5</v>
      </c>
      <c r="I90" s="18">
        <f t="shared" ref="I90:I101" si="77">H90+273.15</f>
        <v>268.15</v>
      </c>
      <c r="J90" s="18">
        <f t="shared" ref="J90:J101" si="78">EXP(($C$16*(I90-$C$14))/($C$17*I90*$C$14))</f>
        <v>0.00896487173486583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0.0025522989829163</v>
      </c>
      <c r="Q90" s="24">
        <f t="shared" ref="Q90:Q101" si="82">P90*$B$76</f>
        <v>0.000663597735558238</v>
      </c>
      <c r="R90" s="18">
        <f t="shared" ref="R90:R101" si="83">L90*$B$76</f>
        <v>0.074022</v>
      </c>
      <c r="S90" s="25">
        <f t="shared" ref="S90:S101" si="84">Q90/R90</f>
        <v>0.00896487173486583</v>
      </c>
      <c r="T90" s="3">
        <v>0.01</v>
      </c>
      <c r="U90" s="26">
        <f t="shared" ref="U90:U101" si="85">S90*T90</f>
        <v>8.96487173486583e-5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0.00557964871734866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0.433333333333333</v>
      </c>
      <c r="AX90" s="1">
        <f t="shared" ref="AX90:AX101" si="91">AW90*10000*AV90*0.67*AU90*AT90</f>
        <v>119.912531885571</v>
      </c>
      <c r="AZ90" s="2">
        <f>$E$10/12</f>
        <v>0.0311629705940056</v>
      </c>
      <c r="BA90" s="1">
        <f t="shared" ref="BA90:BA101" si="92">AZ90*10000*AV90*0.67*AU90*AT90</f>
        <v>8.62345547308338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-4.17975463545161</v>
      </c>
      <c r="E91" s="20">
        <f t="shared" ref="E91:E102" si="93">D90</f>
        <v>-5</v>
      </c>
      <c r="F91" s="16" t="s">
        <v>73</v>
      </c>
      <c r="G91" s="13">
        <v>2</v>
      </c>
      <c r="H91" s="18">
        <f t="shared" si="76"/>
        <v>-4.17975463545161</v>
      </c>
      <c r="I91" s="18">
        <f t="shared" si="77"/>
        <v>268.970245364548</v>
      </c>
      <c r="J91" s="18">
        <f t="shared" si="78"/>
        <v>0.0100146288851203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0.566847701017084</v>
      </c>
      <c r="P91" s="18">
        <f t="shared" si="81"/>
        <v>0.00567676936006972</v>
      </c>
      <c r="Q91" s="24">
        <f t="shared" si="82"/>
        <v>0.00147596003361813</v>
      </c>
      <c r="R91" s="18">
        <f t="shared" si="83"/>
        <v>0.074022</v>
      </c>
      <c r="S91" s="25">
        <f t="shared" si="84"/>
        <v>0.0199394779068132</v>
      </c>
      <c r="T91" s="3">
        <v>0.01</v>
      </c>
      <c r="U91" s="26">
        <f t="shared" si="85"/>
        <v>0.000199394779068132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0.00568939477906813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0.433333333333333</v>
      </c>
      <c r="AX91" s="1">
        <f t="shared" si="91"/>
        <v>122.271090424271</v>
      </c>
      <c r="AZ91" s="2">
        <f t="shared" ref="AZ91:AZ101" si="96">$E$10/12</f>
        <v>0.0311629705940056</v>
      </c>
      <c r="BA91" s="1">
        <f t="shared" si="92"/>
        <v>8.79307014320438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-1.40283122046429</v>
      </c>
      <c r="E92" s="20">
        <f t="shared" si="93"/>
        <v>-4.17975463545161</v>
      </c>
      <c r="F92" s="16" t="s">
        <v>73</v>
      </c>
      <c r="G92" s="13">
        <v>3</v>
      </c>
      <c r="H92" s="18">
        <f t="shared" si="76"/>
        <v>-1.40283122046429</v>
      </c>
      <c r="I92" s="18">
        <f t="shared" si="77"/>
        <v>271.747168779536</v>
      </c>
      <c r="J92" s="18">
        <f t="shared" si="78"/>
        <v>0.0144973970050658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0.845870931657014</v>
      </c>
      <c r="P92" s="18">
        <f t="shared" si="81"/>
        <v>0.0122629267112766</v>
      </c>
      <c r="Q92" s="24">
        <f t="shared" si="82"/>
        <v>0.00318836094493192</v>
      </c>
      <c r="R92" s="18">
        <f t="shared" si="83"/>
        <v>0.074022</v>
      </c>
      <c r="S92" s="25">
        <f t="shared" si="84"/>
        <v>0.0430731531832688</v>
      </c>
      <c r="T92" s="3">
        <v>0.01</v>
      </c>
      <c r="U92" s="26">
        <f t="shared" si="85"/>
        <v>0.000430731531832688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0.00592073153183269</v>
      </c>
      <c r="AU92" s="29">
        <f t="shared" si="89"/>
        <v>28.47</v>
      </c>
      <c r="AV92" s="1">
        <f t="shared" si="90"/>
        <v>0.26</v>
      </c>
      <c r="AW92" s="2">
        <f t="shared" si="95"/>
        <v>0.433333333333333</v>
      </c>
      <c r="AX92" s="1">
        <f t="shared" si="91"/>
        <v>127.242761070119</v>
      </c>
      <c r="AZ92" s="2">
        <f t="shared" si="96"/>
        <v>0.0311629705940056</v>
      </c>
      <c r="BA92" s="1">
        <f t="shared" si="92"/>
        <v>9.15060558814199</v>
      </c>
    </row>
    <row r="93" s="1" customFormat="1" spans="1:53">
      <c r="A93" s="13"/>
      <c r="B93" s="13"/>
      <c r="C93" s="16">
        <v>3</v>
      </c>
      <c r="D93" s="19">
        <v>5.41616537432258</v>
      </c>
      <c r="E93" s="20">
        <f t="shared" si="93"/>
        <v>-1.40283122046429</v>
      </c>
      <c r="F93" s="16" t="s">
        <v>73</v>
      </c>
      <c r="G93" s="13">
        <v>4</v>
      </c>
      <c r="H93" s="18">
        <f t="shared" si="76"/>
        <v>5.41616537432258</v>
      </c>
      <c r="I93" s="18">
        <f t="shared" si="77"/>
        <v>278.566165374323</v>
      </c>
      <c r="J93" s="18">
        <f t="shared" si="78"/>
        <v>0.0348501157990586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1.11830800494574</v>
      </c>
      <c r="P93" s="18">
        <f t="shared" si="81"/>
        <v>0.0389731634713731</v>
      </c>
      <c r="Q93" s="24">
        <f t="shared" si="82"/>
        <v>0.010133022502557</v>
      </c>
      <c r="R93" s="18">
        <f t="shared" si="83"/>
        <v>0.074022</v>
      </c>
      <c r="S93" s="25">
        <f t="shared" si="84"/>
        <v>0.136892038887858</v>
      </c>
      <c r="T93" s="3">
        <v>0.01</v>
      </c>
      <c r="U93" s="26">
        <f t="shared" si="85"/>
        <v>0.00136892038887858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0.00685892038887858</v>
      </c>
      <c r="AU93" s="29">
        <f t="shared" si="89"/>
        <v>28.47</v>
      </c>
      <c r="AV93" s="1">
        <f t="shared" si="90"/>
        <v>0.26</v>
      </c>
      <c r="AW93" s="2">
        <f t="shared" si="95"/>
        <v>0.433333333333333</v>
      </c>
      <c r="AX93" s="1">
        <f t="shared" si="91"/>
        <v>147.405428459091</v>
      </c>
      <c r="AZ93" s="2">
        <f t="shared" si="96"/>
        <v>0.0311629705940056</v>
      </c>
      <c r="BA93" s="1">
        <f t="shared" si="92"/>
        <v>10.6005946903095</v>
      </c>
    </row>
    <row r="94" s="1" customFormat="1" spans="1:53">
      <c r="A94" s="13"/>
      <c r="B94" s="13"/>
      <c r="C94" s="16">
        <v>4</v>
      </c>
      <c r="D94" s="19">
        <v>10.7883009585667</v>
      </c>
      <c r="E94" s="20">
        <f t="shared" si="93"/>
        <v>5.41616537432258</v>
      </c>
      <c r="F94" s="16" t="s">
        <v>73</v>
      </c>
      <c r="G94" s="13">
        <v>5</v>
      </c>
      <c r="H94" s="18">
        <f t="shared" si="76"/>
        <v>10.7883009585667</v>
      </c>
      <c r="I94" s="18">
        <f t="shared" si="77"/>
        <v>283.938300958567</v>
      </c>
      <c r="J94" s="18">
        <f t="shared" si="78"/>
        <v>0.0675166694401651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1.02536809940065</v>
      </c>
      <c r="O94" s="18">
        <f t="shared" si="94"/>
        <v>0.338666742073718</v>
      </c>
      <c r="P94" s="18">
        <f t="shared" si="81"/>
        <v>0.0228656504749689</v>
      </c>
      <c r="Q94" s="24">
        <f t="shared" si="82"/>
        <v>0.00594506912349191</v>
      </c>
      <c r="R94" s="18">
        <f t="shared" si="83"/>
        <v>0.074022</v>
      </c>
      <c r="S94" s="25">
        <f t="shared" si="84"/>
        <v>0.080314894538001</v>
      </c>
      <c r="T94" s="3">
        <v>0.01</v>
      </c>
      <c r="U94" s="26">
        <f t="shared" si="85"/>
        <v>0.00080314894538001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0.00629314894538001</v>
      </c>
      <c r="AU94" s="29">
        <f t="shared" si="89"/>
        <v>28.47</v>
      </c>
      <c r="AV94" s="1">
        <f t="shared" si="90"/>
        <v>0.26</v>
      </c>
      <c r="AW94" s="2">
        <f t="shared" si="95"/>
        <v>0.433333333333333</v>
      </c>
      <c r="AX94" s="1">
        <f t="shared" si="91"/>
        <v>135.246403815205</v>
      </c>
      <c r="AZ94" s="2">
        <f t="shared" si="96"/>
        <v>0.0311629705940056</v>
      </c>
      <c r="BA94" s="1">
        <f t="shared" si="92"/>
        <v>9.72618393470362</v>
      </c>
    </row>
    <row r="95" s="1" customFormat="1" spans="1:53">
      <c r="A95" s="13"/>
      <c r="B95" s="13"/>
      <c r="C95" s="16">
        <v>5</v>
      </c>
      <c r="D95" s="19">
        <v>16.4164595502581</v>
      </c>
      <c r="E95" s="20">
        <f t="shared" si="93"/>
        <v>10.7883009585667</v>
      </c>
      <c r="F95" s="16" t="s">
        <v>75</v>
      </c>
      <c r="G95" s="13">
        <v>6</v>
      </c>
      <c r="H95" s="18">
        <f t="shared" si="76"/>
        <v>16.4164595502581</v>
      </c>
      <c r="I95" s="18">
        <f t="shared" si="77"/>
        <v>289.566459550258</v>
      </c>
      <c r="J95" s="18">
        <f t="shared" si="78"/>
        <v>0.131484557542981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0.600501091598749</v>
      </c>
      <c r="P95" s="18">
        <f t="shared" si="81"/>
        <v>0.0789566203329386</v>
      </c>
      <c r="Q95" s="24">
        <f t="shared" si="82"/>
        <v>0.020528721286564</v>
      </c>
      <c r="R95" s="18">
        <f t="shared" si="83"/>
        <v>0.074022</v>
      </c>
      <c r="S95" s="25">
        <f t="shared" si="84"/>
        <v>0.277332702258302</v>
      </c>
      <c r="T95" s="3">
        <v>0.01</v>
      </c>
      <c r="U95" s="26">
        <f t="shared" si="85"/>
        <v>0.00277332702258302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0.012723327022583</v>
      </c>
      <c r="AU95" s="29">
        <f t="shared" si="89"/>
        <v>28.47</v>
      </c>
      <c r="AV95" s="1">
        <f t="shared" si="90"/>
        <v>0.26</v>
      </c>
      <c r="AW95" s="2">
        <f t="shared" si="95"/>
        <v>0.433333333333333</v>
      </c>
      <c r="AX95" s="1">
        <f t="shared" si="91"/>
        <v>273.437708101991</v>
      </c>
      <c r="AZ95" s="2">
        <f t="shared" si="96"/>
        <v>0.0311629705940056</v>
      </c>
      <c r="BA95" s="1">
        <f t="shared" si="92"/>
        <v>19.6641490543261</v>
      </c>
    </row>
    <row r="96" s="1" customFormat="1" spans="1:53">
      <c r="A96" s="13"/>
      <c r="B96" s="13"/>
      <c r="C96" s="16">
        <v>6</v>
      </c>
      <c r="D96" s="19">
        <v>20.0707473373333</v>
      </c>
      <c r="E96" s="20">
        <f t="shared" si="93"/>
        <v>16.4164595502581</v>
      </c>
      <c r="F96" s="16" t="s">
        <v>73</v>
      </c>
      <c r="G96" s="13">
        <v>7</v>
      </c>
      <c r="H96" s="18">
        <f t="shared" si="76"/>
        <v>20.0707473373333</v>
      </c>
      <c r="I96" s="18">
        <f t="shared" si="77"/>
        <v>293.220747337333</v>
      </c>
      <c r="J96" s="18">
        <f t="shared" si="78"/>
        <v>0.199926297132003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0.806244471265811</v>
      </c>
      <c r="P96" s="18">
        <f t="shared" si="81"/>
        <v>0.161189471723323</v>
      </c>
      <c r="Q96" s="24">
        <f t="shared" si="82"/>
        <v>0.041909262648064</v>
      </c>
      <c r="R96" s="18">
        <f t="shared" si="83"/>
        <v>0.074022</v>
      </c>
      <c r="S96" s="25">
        <f t="shared" si="84"/>
        <v>0.56617306541385</v>
      </c>
      <c r="T96" s="3">
        <v>0.01</v>
      </c>
      <c r="U96" s="26">
        <f t="shared" si="85"/>
        <v>0.0056617306541385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0.0156117306541385</v>
      </c>
      <c r="AU96" s="29">
        <f t="shared" si="89"/>
        <v>28.47</v>
      </c>
      <c r="AV96" s="1">
        <f t="shared" si="90"/>
        <v>0.26</v>
      </c>
      <c r="AW96" s="2">
        <f t="shared" si="95"/>
        <v>0.433333333333333</v>
      </c>
      <c r="AX96" s="1">
        <f t="shared" si="91"/>
        <v>335.512546521546</v>
      </c>
      <c r="AZ96" s="2">
        <f t="shared" si="96"/>
        <v>0.0311629705940056</v>
      </c>
      <c r="BA96" s="1">
        <f t="shared" si="92"/>
        <v>24.1282329719328</v>
      </c>
    </row>
    <row r="97" s="1" customFormat="1" spans="1:53">
      <c r="A97" s="13"/>
      <c r="B97" s="13"/>
      <c r="C97" s="16">
        <v>7</v>
      </c>
      <c r="D97" s="19">
        <v>22.9364205177419</v>
      </c>
      <c r="E97" s="20">
        <f t="shared" si="93"/>
        <v>20.0707473373333</v>
      </c>
      <c r="F97" s="16" t="s">
        <v>73</v>
      </c>
      <c r="G97" s="13">
        <v>8</v>
      </c>
      <c r="H97" s="18">
        <f t="shared" si="76"/>
        <v>22.9364205177419</v>
      </c>
      <c r="I97" s="18">
        <f t="shared" si="77"/>
        <v>296.086420517742</v>
      </c>
      <c r="J97" s="18">
        <f t="shared" si="78"/>
        <v>0.275706384175169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0.929754999542487</v>
      </c>
      <c r="P97" s="18">
        <f t="shared" si="81"/>
        <v>0.256339389092645</v>
      </c>
      <c r="Q97" s="24">
        <f t="shared" si="82"/>
        <v>0.0666482411640877</v>
      </c>
      <c r="R97" s="18">
        <f t="shared" si="83"/>
        <v>0.074022</v>
      </c>
      <c r="S97" s="25">
        <f t="shared" si="84"/>
        <v>0.90038422582594</v>
      </c>
      <c r="T97" s="3">
        <v>0.01</v>
      </c>
      <c r="U97" s="26">
        <f t="shared" si="85"/>
        <v>0.0090038422582594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0.0189538422582594</v>
      </c>
      <c r="AU97" s="29">
        <f t="shared" si="89"/>
        <v>28.47</v>
      </c>
      <c r="AV97" s="1">
        <f t="shared" si="90"/>
        <v>0.26</v>
      </c>
      <c r="AW97" s="2">
        <f t="shared" si="95"/>
        <v>0.433333333333333</v>
      </c>
      <c r="AX97" s="1">
        <f t="shared" si="91"/>
        <v>407.338047479735</v>
      </c>
      <c r="AZ97" s="2">
        <f t="shared" si="96"/>
        <v>0.0311629705940056</v>
      </c>
      <c r="BA97" s="1">
        <f t="shared" si="92"/>
        <v>29.2935313740707</v>
      </c>
    </row>
    <row r="98" s="1" customFormat="1" spans="1:53">
      <c r="A98" s="13"/>
      <c r="B98" s="13"/>
      <c r="C98" s="16">
        <v>8</v>
      </c>
      <c r="D98" s="19">
        <v>20.7361219093548</v>
      </c>
      <c r="E98" s="20">
        <f t="shared" si="93"/>
        <v>22.9364205177419</v>
      </c>
      <c r="F98" s="16" t="s">
        <v>73</v>
      </c>
      <c r="G98" s="13">
        <v>9</v>
      </c>
      <c r="H98" s="18">
        <f t="shared" si="76"/>
        <v>20.7361219093548</v>
      </c>
      <c r="I98" s="18">
        <f t="shared" si="77"/>
        <v>293.886121909355</v>
      </c>
      <c r="J98" s="18">
        <f t="shared" si="78"/>
        <v>0.215536399013546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0.958115610449842</v>
      </c>
      <c r="P98" s="18">
        <f t="shared" si="81"/>
        <v>0.206508788515024</v>
      </c>
      <c r="Q98" s="24">
        <f t="shared" si="82"/>
        <v>0.0536922850139063</v>
      </c>
      <c r="R98" s="18">
        <f t="shared" si="83"/>
        <v>0.074022</v>
      </c>
      <c r="S98" s="25">
        <f t="shared" si="84"/>
        <v>0.725355772796011</v>
      </c>
      <c r="T98" s="3">
        <v>0.01</v>
      </c>
      <c r="U98" s="26">
        <f t="shared" si="85"/>
        <v>0.00725355772796011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0.0172035577279601</v>
      </c>
      <c r="AU98" s="29">
        <f t="shared" si="89"/>
        <v>28.47</v>
      </c>
      <c r="AV98" s="1">
        <f t="shared" si="90"/>
        <v>0.26</v>
      </c>
      <c r="AW98" s="2">
        <f t="shared" si="95"/>
        <v>0.433333333333333</v>
      </c>
      <c r="AX98" s="1">
        <f t="shared" si="91"/>
        <v>369.722588123708</v>
      </c>
      <c r="AZ98" s="2">
        <f t="shared" si="96"/>
        <v>0.0311629705940056</v>
      </c>
      <c r="BA98" s="1">
        <f t="shared" si="92"/>
        <v>26.588432634551</v>
      </c>
    </row>
    <row r="99" s="1" customFormat="1" spans="1:53">
      <c r="A99" s="13"/>
      <c r="B99" s="13"/>
      <c r="C99" s="16">
        <v>9</v>
      </c>
      <c r="D99" s="19">
        <v>15.3531523967</v>
      </c>
      <c r="E99" s="20">
        <f t="shared" si="93"/>
        <v>20.7361219093548</v>
      </c>
      <c r="F99" s="16" t="s">
        <v>73</v>
      </c>
      <c r="G99" s="13">
        <v>10</v>
      </c>
      <c r="H99" s="18">
        <f t="shared" si="76"/>
        <v>15.3531523967</v>
      </c>
      <c r="I99" s="18">
        <f t="shared" si="77"/>
        <v>288.5031523967</v>
      </c>
      <c r="J99" s="18">
        <f t="shared" si="78"/>
        <v>0.116158963837979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1.03630682193482</v>
      </c>
      <c r="P99" s="18">
        <f t="shared" si="81"/>
        <v>0.120376326654177</v>
      </c>
      <c r="Q99" s="24">
        <f t="shared" si="82"/>
        <v>0.0312978449300861</v>
      </c>
      <c r="R99" s="18">
        <f t="shared" si="83"/>
        <v>0.074022</v>
      </c>
      <c r="S99" s="25">
        <f t="shared" si="84"/>
        <v>0.422818147714006</v>
      </c>
      <c r="T99" s="3">
        <v>0.01</v>
      </c>
      <c r="U99" s="26">
        <f t="shared" si="85"/>
        <v>0.00422818147714006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0.0141781814771401</v>
      </c>
      <c r="AU99" s="29">
        <f t="shared" si="89"/>
        <v>28.47</v>
      </c>
      <c r="AV99" s="1">
        <f t="shared" si="90"/>
        <v>0.26</v>
      </c>
      <c r="AW99" s="2">
        <f t="shared" si="95"/>
        <v>0.433333333333333</v>
      </c>
      <c r="AX99" s="1">
        <f t="shared" si="91"/>
        <v>304.704063747017</v>
      </c>
      <c r="AZ99" s="2">
        <f t="shared" si="96"/>
        <v>0.0311629705940056</v>
      </c>
      <c r="BA99" s="1">
        <f t="shared" si="92"/>
        <v>21.9126548732822</v>
      </c>
    </row>
    <row r="100" s="1" customFormat="1" spans="1:53">
      <c r="A100" s="13"/>
      <c r="B100" s="13"/>
      <c r="C100" s="16">
        <v>10</v>
      </c>
      <c r="D100" s="19">
        <v>9.21647794532258</v>
      </c>
      <c r="E100" s="20">
        <f t="shared" si="93"/>
        <v>15.3531523967</v>
      </c>
      <c r="F100" s="16" t="s">
        <v>73</v>
      </c>
      <c r="G100" s="13">
        <v>11</v>
      </c>
      <c r="H100" s="18">
        <f t="shared" si="76"/>
        <v>9.21647794532258</v>
      </c>
      <c r="I100" s="18">
        <f t="shared" si="77"/>
        <v>282.366477945323</v>
      </c>
      <c r="J100" s="18">
        <f t="shared" si="78"/>
        <v>0.0557838784881809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0.870133970516608</v>
      </c>
      <c r="O100" s="18">
        <f t="shared" si="94"/>
        <v>0.330496524764032</v>
      </c>
      <c r="P100" s="18">
        <f t="shared" si="81"/>
        <v>0.0184363779782028</v>
      </c>
      <c r="Q100" s="24">
        <f t="shared" si="82"/>
        <v>0.00479345827433273</v>
      </c>
      <c r="R100" s="18">
        <f t="shared" si="83"/>
        <v>0.074022</v>
      </c>
      <c r="S100" s="25">
        <f t="shared" si="84"/>
        <v>0.064757211022841</v>
      </c>
      <c r="T100" s="3">
        <v>0.01</v>
      </c>
      <c r="U100" s="26">
        <f t="shared" si="85"/>
        <v>0.00064757211022841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0.00613757211022841</v>
      </c>
      <c r="AU100" s="29">
        <f t="shared" si="89"/>
        <v>28.47</v>
      </c>
      <c r="AV100" s="1">
        <f t="shared" si="90"/>
        <v>0.26</v>
      </c>
      <c r="AW100" s="2">
        <f t="shared" si="95"/>
        <v>0.433333333333333</v>
      </c>
      <c r="AX100" s="1">
        <f t="shared" si="91"/>
        <v>131.902893649813</v>
      </c>
      <c r="AZ100" s="2">
        <f t="shared" si="96"/>
        <v>0.0311629705940056</v>
      </c>
      <c r="BA100" s="1">
        <f t="shared" si="92"/>
        <v>9.48573691401545</v>
      </c>
    </row>
    <row r="101" s="1" customFormat="1" spans="1:54">
      <c r="A101" s="13"/>
      <c r="B101" s="13"/>
      <c r="C101" s="16">
        <v>11</v>
      </c>
      <c r="D101" s="19">
        <v>2.9480898094</v>
      </c>
      <c r="E101" s="20">
        <f t="shared" si="93"/>
        <v>9.21647794532258</v>
      </c>
      <c r="F101" s="16" t="s">
        <v>75</v>
      </c>
      <c r="G101" s="13">
        <v>12</v>
      </c>
      <c r="H101" s="18">
        <f t="shared" si="76"/>
        <v>2.9480898094</v>
      </c>
      <c r="I101" s="18">
        <f t="shared" si="77"/>
        <v>276.0980898094</v>
      </c>
      <c r="J101" s="18">
        <f t="shared" si="78"/>
        <v>0.0254981290443354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0.596760146785829</v>
      </c>
      <c r="P101" s="18">
        <f t="shared" si="81"/>
        <v>0.0152162672312616</v>
      </c>
      <c r="Q101" s="24">
        <f t="shared" si="82"/>
        <v>0.00395622948012802</v>
      </c>
      <c r="R101" s="18">
        <f t="shared" si="83"/>
        <v>0.074022</v>
      </c>
      <c r="S101" s="25">
        <f t="shared" si="84"/>
        <v>0.0534466709914352</v>
      </c>
      <c r="T101" s="3">
        <v>0.01</v>
      </c>
      <c r="U101" s="26">
        <f t="shared" si="85"/>
        <v>0.000534466709914352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0.00602446670991435</v>
      </c>
      <c r="AU101" s="29">
        <f t="shared" si="89"/>
        <v>28.47</v>
      </c>
      <c r="AV101" s="1">
        <f t="shared" si="90"/>
        <v>0.26</v>
      </c>
      <c r="AW101" s="2">
        <f t="shared" si="95"/>
        <v>0.433333333333333</v>
      </c>
      <c r="AX101" s="1">
        <f t="shared" si="91"/>
        <v>129.472139383972</v>
      </c>
      <c r="AY101" s="1">
        <f>SUM(AX90:AX101)</f>
        <v>2604.16820266204</v>
      </c>
      <c r="AZ101" s="2">
        <f t="shared" si="96"/>
        <v>0.0311629705940056</v>
      </c>
      <c r="BA101" s="1">
        <f t="shared" si="92"/>
        <v>9.31093032084393</v>
      </c>
      <c r="BB101" s="1">
        <f>SUM(BA90:BA101)</f>
        <v>187.277577972465</v>
      </c>
    </row>
    <row r="102" s="1" customFormat="1" spans="1:46">
      <c r="A102" s="13"/>
      <c r="B102" s="13"/>
      <c r="C102" s="16">
        <v>12</v>
      </c>
      <c r="D102" s="19">
        <v>-5.31346966790323</v>
      </c>
      <c r="E102" s="20">
        <f t="shared" si="93"/>
        <v>2.9480898094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3" t="s">
        <v>45</v>
      </c>
      <c r="T103" s="23"/>
      <c r="U103" s="23"/>
      <c r="V103" s="23" t="s">
        <v>46</v>
      </c>
      <c r="W103" s="23"/>
      <c r="X103" s="23"/>
      <c r="Y103" s="23" t="s">
        <v>47</v>
      </c>
      <c r="Z103" s="23"/>
      <c r="AA103" s="23"/>
      <c r="AB103" s="23" t="s">
        <v>48</v>
      </c>
      <c r="AC103" s="23"/>
      <c r="AD103" s="23"/>
      <c r="AE103" s="23" t="s">
        <v>49</v>
      </c>
      <c r="AF103" s="23"/>
      <c r="AG103" s="23"/>
      <c r="AH103" s="23" t="s">
        <v>50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52</v>
      </c>
      <c r="AR103" s="23"/>
      <c r="AS103" s="23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12</v>
      </c>
      <c r="T104" s="3" t="s">
        <v>13</v>
      </c>
      <c r="U104" s="3"/>
      <c r="V104" s="4" t="s">
        <v>12</v>
      </c>
      <c r="W104" s="3" t="s">
        <v>13</v>
      </c>
      <c r="X104" s="3"/>
      <c r="Y104" s="4" t="s">
        <v>12</v>
      </c>
      <c r="Z104" s="3" t="s">
        <v>13</v>
      </c>
      <c r="AA104" s="3"/>
      <c r="AB104" s="4" t="s">
        <v>12</v>
      </c>
      <c r="AC104" s="3" t="s">
        <v>13</v>
      </c>
      <c r="AD104" s="3"/>
      <c r="AE104" s="4" t="s">
        <v>12</v>
      </c>
      <c r="AF104" s="3" t="s">
        <v>13</v>
      </c>
      <c r="AG104" s="3"/>
      <c r="AH104" s="4" t="s">
        <v>12</v>
      </c>
      <c r="AI104" s="3" t="s">
        <v>13</v>
      </c>
      <c r="AJ104" s="3"/>
      <c r="AK104" s="4" t="s">
        <v>12</v>
      </c>
      <c r="AL104" s="3" t="s">
        <v>13</v>
      </c>
      <c r="AM104" s="3"/>
      <c r="AN104" s="4" t="s">
        <v>12</v>
      </c>
      <c r="AO104" s="3" t="s">
        <v>13</v>
      </c>
      <c r="AP104" s="3"/>
      <c r="AQ104" s="34" t="s">
        <v>12</v>
      </c>
      <c r="AR104" s="34" t="s">
        <v>13</v>
      </c>
      <c r="AS104" s="34"/>
      <c r="AT104" s="2" t="s">
        <v>67</v>
      </c>
      <c r="AU104" s="1" t="s">
        <v>68</v>
      </c>
      <c r="AV104" s="1" t="s">
        <v>38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-5</v>
      </c>
      <c r="E105" s="16"/>
      <c r="F105" s="16"/>
      <c r="G105" s="13">
        <v>1</v>
      </c>
      <c r="H105" s="18">
        <f t="shared" ref="H105:H116" si="97">E106</f>
        <v>-5</v>
      </c>
      <c r="I105" s="18">
        <f t="shared" ref="I105:I116" si="98">H105+273.15</f>
        <v>268.15</v>
      </c>
      <c r="J105" s="18">
        <f t="shared" ref="J105:J116" si="99">EXP(($C$16*(I105-$C$14))/($C$17*I105*$C$14))</f>
        <v>0.00896487173486583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0.00680476721353379</v>
      </c>
      <c r="Q105" s="24">
        <f t="shared" ref="Q105:Q116" si="103">P105*$B$107</f>
        <v>0.0014290011148421</v>
      </c>
      <c r="R105" s="18">
        <f t="shared" ref="R105:R116" si="104">L105*$B$107</f>
        <v>0.1594000625</v>
      </c>
      <c r="S105" s="25">
        <f t="shared" ref="S105:S116" si="105">Q105/R105</f>
        <v>0.00896487173486583</v>
      </c>
      <c r="T105" s="3">
        <v>0.01</v>
      </c>
      <c r="U105" s="26">
        <f t="shared" ref="U105:U116" si="106">S105*T105</f>
        <v>8.96487173486583e-5</v>
      </c>
      <c r="V105" s="25"/>
      <c r="W105" s="3"/>
      <c r="X105" s="3"/>
      <c r="Y105" s="28"/>
      <c r="Z105" s="3"/>
      <c r="AA105" s="27"/>
      <c r="AB105" s="3"/>
      <c r="AC105" s="3"/>
      <c r="AD105" s="3"/>
      <c r="AE105" s="25">
        <v>0.001</v>
      </c>
      <c r="AF105" s="3">
        <v>0.49</v>
      </c>
      <c r="AG105" s="26">
        <f t="shared" ref="AG105:AG116" si="107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0.00557964871734866</v>
      </c>
      <c r="AU105" s="29">
        <f t="shared" ref="AU105:AU116" si="110">$B$105/12</f>
        <v>75.9047916666667</v>
      </c>
      <c r="AV105" s="1">
        <f t="shared" ref="AV105:AV116" si="111">$B$107</f>
        <v>0.21</v>
      </c>
      <c r="AW105" s="2">
        <f t="shared" ref="AW105:AW116" si="112">$E$11/12</f>
        <v>0.00416666666666667</v>
      </c>
      <c r="AX105" s="1">
        <f t="shared" ref="AX105:AX116" si="113">AW105*10000*AV105*0.67*AU105*AT105</f>
        <v>2.48289815567997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9">
        <v>-4.17975463545161</v>
      </c>
      <c r="E106" s="20">
        <f t="shared" ref="E106:E117" si="114">D105</f>
        <v>-5</v>
      </c>
      <c r="F106" s="16" t="s">
        <v>73</v>
      </c>
      <c r="G106" s="13">
        <v>2</v>
      </c>
      <c r="H106" s="18">
        <f t="shared" si="97"/>
        <v>-4.17975463545161</v>
      </c>
      <c r="I106" s="18">
        <f t="shared" si="98"/>
        <v>268.970245364548</v>
      </c>
      <c r="J106" s="18">
        <f t="shared" si="99"/>
        <v>0.0100146288851203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1.5112910661198</v>
      </c>
      <c r="P106" s="18">
        <f t="shared" si="102"/>
        <v>0.0151350191645876</v>
      </c>
      <c r="Q106" s="24">
        <f t="shared" si="103"/>
        <v>0.0031783540245634</v>
      </c>
      <c r="R106" s="18">
        <f t="shared" si="104"/>
        <v>0.1594000625</v>
      </c>
      <c r="S106" s="25">
        <f t="shared" si="105"/>
        <v>0.0199394779068132</v>
      </c>
      <c r="T106" s="3">
        <v>0.01</v>
      </c>
      <c r="U106" s="26">
        <f t="shared" si="106"/>
        <v>0.000199394779068132</v>
      </c>
      <c r="V106" s="25"/>
      <c r="W106" s="3"/>
      <c r="X106" s="3"/>
      <c r="Y106" s="28"/>
      <c r="Z106" s="3"/>
      <c r="AA106" s="27"/>
      <c r="AB106" s="3"/>
      <c r="AC106" s="3"/>
      <c r="AD106" s="3"/>
      <c r="AE106" s="25">
        <v>0.001</v>
      </c>
      <c r="AF106" s="3">
        <v>0.49</v>
      </c>
      <c r="AG106" s="26">
        <f t="shared" si="107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0.00568939477906813</v>
      </c>
      <c r="AU106" s="29">
        <f t="shared" si="110"/>
        <v>75.9047916666667</v>
      </c>
      <c r="AV106" s="1">
        <f t="shared" si="111"/>
        <v>0.21</v>
      </c>
      <c r="AW106" s="2">
        <f t="shared" si="112"/>
        <v>0.00416666666666667</v>
      </c>
      <c r="AX106" s="1">
        <f t="shared" si="113"/>
        <v>2.53173425774302</v>
      </c>
      <c r="AZ106" s="2"/>
    </row>
    <row r="107" s="1" customFormat="1" spans="1:52">
      <c r="A107" s="13" t="s">
        <v>38</v>
      </c>
      <c r="B107" s="13">
        <f>H11</f>
        <v>0.21</v>
      </c>
      <c r="C107" s="16">
        <v>2</v>
      </c>
      <c r="D107" s="19">
        <v>-1.40283122046429</v>
      </c>
      <c r="E107" s="20">
        <f t="shared" si="114"/>
        <v>-4.17975463545161</v>
      </c>
      <c r="F107" s="16" t="s">
        <v>73</v>
      </c>
      <c r="G107" s="13">
        <v>3</v>
      </c>
      <c r="H107" s="18">
        <f t="shared" si="97"/>
        <v>-1.40283122046429</v>
      </c>
      <c r="I107" s="18">
        <f t="shared" si="98"/>
        <v>271.747168779536</v>
      </c>
      <c r="J107" s="18">
        <f t="shared" si="99"/>
        <v>0.0144973970050658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2.25520396362188</v>
      </c>
      <c r="P107" s="18">
        <f t="shared" si="102"/>
        <v>0.0326945871880243</v>
      </c>
      <c r="Q107" s="24">
        <f t="shared" si="103"/>
        <v>0.00686586330948511</v>
      </c>
      <c r="R107" s="18">
        <f t="shared" si="104"/>
        <v>0.1594000625</v>
      </c>
      <c r="S107" s="25">
        <f t="shared" si="105"/>
        <v>0.0430731531832687</v>
      </c>
      <c r="T107" s="3">
        <v>0.01</v>
      </c>
      <c r="U107" s="26">
        <f t="shared" si="106"/>
        <v>0.000430731531832687</v>
      </c>
      <c r="V107" s="25"/>
      <c r="W107" s="3"/>
      <c r="X107" s="3"/>
      <c r="Y107" s="28"/>
      <c r="Z107" s="3"/>
      <c r="AA107" s="27"/>
      <c r="AB107" s="3"/>
      <c r="AC107" s="3"/>
      <c r="AD107" s="3"/>
      <c r="AE107" s="25">
        <v>0.001</v>
      </c>
      <c r="AF107" s="3">
        <v>0.49</v>
      </c>
      <c r="AG107" s="26">
        <f t="shared" si="107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0.00592073153183269</v>
      </c>
      <c r="AU107" s="29">
        <f t="shared" si="110"/>
        <v>75.9047916666667</v>
      </c>
      <c r="AV107" s="1">
        <f t="shared" si="111"/>
        <v>0.21</v>
      </c>
      <c r="AW107" s="2">
        <f t="shared" si="112"/>
        <v>0.00416666666666667</v>
      </c>
      <c r="AX107" s="1">
        <f t="shared" si="113"/>
        <v>2.63467722528042</v>
      </c>
      <c r="AZ107" s="2"/>
    </row>
    <row r="108" s="1" customFormat="1" spans="1:52">
      <c r="A108" s="13"/>
      <c r="B108" s="13"/>
      <c r="C108" s="16">
        <v>3</v>
      </c>
      <c r="D108" s="19">
        <v>5.41616537432258</v>
      </c>
      <c r="E108" s="20">
        <f t="shared" si="114"/>
        <v>-1.40283122046429</v>
      </c>
      <c r="F108" s="16" t="s">
        <v>73</v>
      </c>
      <c r="G108" s="13">
        <v>4</v>
      </c>
      <c r="H108" s="18">
        <f t="shared" si="97"/>
        <v>5.41616537432258</v>
      </c>
      <c r="I108" s="18">
        <f t="shared" si="98"/>
        <v>278.566165374323</v>
      </c>
      <c r="J108" s="18">
        <f t="shared" si="99"/>
        <v>0.0348501157990586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2.98155729310052</v>
      </c>
      <c r="P108" s="18">
        <f t="shared" si="102"/>
        <v>0.103907616926081</v>
      </c>
      <c r="Q108" s="24">
        <f t="shared" si="103"/>
        <v>0.021820599554477</v>
      </c>
      <c r="R108" s="18">
        <f t="shared" si="104"/>
        <v>0.1594000625</v>
      </c>
      <c r="S108" s="25">
        <f t="shared" si="105"/>
        <v>0.136892038887858</v>
      </c>
      <c r="T108" s="3">
        <v>0.01</v>
      </c>
      <c r="U108" s="26">
        <f t="shared" si="106"/>
        <v>0.00136892038887858</v>
      </c>
      <c r="V108" s="25"/>
      <c r="W108" s="3"/>
      <c r="X108" s="3"/>
      <c r="Y108" s="28"/>
      <c r="Z108" s="3"/>
      <c r="AA108" s="27"/>
      <c r="AB108" s="3"/>
      <c r="AC108" s="3"/>
      <c r="AD108" s="3"/>
      <c r="AE108" s="25">
        <v>0.001</v>
      </c>
      <c r="AF108" s="3">
        <v>0.49</v>
      </c>
      <c r="AG108" s="26">
        <f t="shared" si="107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0.00685892038887858</v>
      </c>
      <c r="AU108" s="29">
        <f t="shared" si="110"/>
        <v>75.9047916666667</v>
      </c>
      <c r="AV108" s="1">
        <f t="shared" si="111"/>
        <v>0.21</v>
      </c>
      <c r="AW108" s="2">
        <f t="shared" si="112"/>
        <v>0.00416666666666667</v>
      </c>
      <c r="AX108" s="1">
        <f t="shared" si="113"/>
        <v>3.05216361211977</v>
      </c>
      <c r="AZ108" s="2"/>
    </row>
    <row r="109" s="1" customFormat="1" spans="1:52">
      <c r="A109" s="13"/>
      <c r="B109" s="13"/>
      <c r="C109" s="16">
        <v>4</v>
      </c>
      <c r="D109" s="19">
        <v>10.7883009585667</v>
      </c>
      <c r="E109" s="20">
        <f t="shared" si="114"/>
        <v>5.41616537432258</v>
      </c>
      <c r="F109" s="16" t="s">
        <v>73</v>
      </c>
      <c r="G109" s="13">
        <v>5</v>
      </c>
      <c r="H109" s="18">
        <f t="shared" si="97"/>
        <v>10.7883009585667</v>
      </c>
      <c r="I109" s="18">
        <f t="shared" si="98"/>
        <v>283.938300958567</v>
      </c>
      <c r="J109" s="18">
        <f t="shared" si="99"/>
        <v>0.0675166694401651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2.73376719236572</v>
      </c>
      <c r="O109" s="18">
        <f t="shared" si="115"/>
        <v>0.902930400475389</v>
      </c>
      <c r="P109" s="18">
        <f t="shared" si="102"/>
        <v>0.0609628533763727</v>
      </c>
      <c r="Q109" s="24">
        <f t="shared" si="103"/>
        <v>0.0128021992090383</v>
      </c>
      <c r="R109" s="18">
        <f t="shared" si="104"/>
        <v>0.1594000625</v>
      </c>
      <c r="S109" s="25">
        <f t="shared" si="105"/>
        <v>0.080314894538001</v>
      </c>
      <c r="T109" s="3">
        <v>0.01</v>
      </c>
      <c r="U109" s="26">
        <f t="shared" si="106"/>
        <v>0.00080314894538001</v>
      </c>
      <c r="V109" s="25"/>
      <c r="W109" s="3"/>
      <c r="X109" s="3"/>
      <c r="Y109" s="28"/>
      <c r="Z109" s="3"/>
      <c r="AA109" s="27"/>
      <c r="AB109" s="3"/>
      <c r="AC109" s="3"/>
      <c r="AD109" s="3"/>
      <c r="AE109" s="25">
        <v>0.001</v>
      </c>
      <c r="AF109" s="3">
        <v>0.49</v>
      </c>
      <c r="AG109" s="26">
        <f t="shared" si="107"/>
        <v>0.00049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</v>
      </c>
      <c r="AR109" s="3">
        <v>0.5</v>
      </c>
      <c r="AS109" s="3">
        <f t="shared" si="108"/>
        <v>0.005</v>
      </c>
      <c r="AT109" s="2">
        <f t="shared" si="109"/>
        <v>0.00629314894538001</v>
      </c>
      <c r="AU109" s="29">
        <f t="shared" si="110"/>
        <v>75.9047916666667</v>
      </c>
      <c r="AV109" s="1">
        <f t="shared" si="111"/>
        <v>0.21</v>
      </c>
      <c r="AW109" s="2">
        <f t="shared" si="112"/>
        <v>0.00416666666666667</v>
      </c>
      <c r="AX109" s="1">
        <f t="shared" si="113"/>
        <v>2.80039993580961</v>
      </c>
      <c r="AZ109" s="2"/>
    </row>
    <row r="110" s="1" customFormat="1" spans="1:52">
      <c r="A110" s="13"/>
      <c r="B110" s="13"/>
      <c r="C110" s="16">
        <v>5</v>
      </c>
      <c r="D110" s="19">
        <v>16.4164595502581</v>
      </c>
      <c r="E110" s="20">
        <f t="shared" si="114"/>
        <v>10.7883009585667</v>
      </c>
      <c r="F110" s="16" t="s">
        <v>75</v>
      </c>
      <c r="G110" s="13">
        <v>6</v>
      </c>
      <c r="H110" s="18">
        <f t="shared" si="97"/>
        <v>16.4164595502581</v>
      </c>
      <c r="I110" s="18">
        <f t="shared" si="98"/>
        <v>289.566459550258</v>
      </c>
      <c r="J110" s="18">
        <f t="shared" si="99"/>
        <v>0.131484557542981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1.60101546376568</v>
      </c>
      <c r="P110" s="18">
        <f t="shared" si="102"/>
        <v>0.210508809872701</v>
      </c>
      <c r="Q110" s="24">
        <f t="shared" si="103"/>
        <v>0.0442068500732673</v>
      </c>
      <c r="R110" s="18">
        <f t="shared" si="104"/>
        <v>0.1594000625</v>
      </c>
      <c r="S110" s="25">
        <f t="shared" si="105"/>
        <v>0.277332702258302</v>
      </c>
      <c r="T110" s="3">
        <v>0.01</v>
      </c>
      <c r="U110" s="26">
        <f t="shared" si="106"/>
        <v>0.00277332702258302</v>
      </c>
      <c r="V110" s="25"/>
      <c r="W110" s="3"/>
      <c r="X110" s="3"/>
      <c r="Y110" s="28"/>
      <c r="Z110" s="3"/>
      <c r="AA110" s="27"/>
      <c r="AB110" s="3"/>
      <c r="AC110" s="3"/>
      <c r="AD110" s="3"/>
      <c r="AE110" s="25">
        <v>0.005</v>
      </c>
      <c r="AF110" s="3">
        <v>0.49</v>
      </c>
      <c r="AG110" s="26">
        <f t="shared" si="107"/>
        <v>0.00245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0.015</v>
      </c>
      <c r="AR110" s="3">
        <v>0.5</v>
      </c>
      <c r="AS110" s="3">
        <f t="shared" si="108"/>
        <v>0.0075</v>
      </c>
      <c r="AT110" s="2">
        <f t="shared" si="109"/>
        <v>0.012723327022583</v>
      </c>
      <c r="AU110" s="29">
        <f t="shared" si="110"/>
        <v>75.9047916666667</v>
      </c>
      <c r="AV110" s="1">
        <f t="shared" si="111"/>
        <v>0.21</v>
      </c>
      <c r="AW110" s="2">
        <f t="shared" si="112"/>
        <v>0.00416666666666667</v>
      </c>
      <c r="AX110" s="1">
        <f t="shared" si="113"/>
        <v>5.66177671727975</v>
      </c>
      <c r="AZ110" s="2"/>
    </row>
    <row r="111" s="1" customFormat="1" spans="1:52">
      <c r="A111" s="13"/>
      <c r="B111" s="13"/>
      <c r="C111" s="16">
        <v>6</v>
      </c>
      <c r="D111" s="19">
        <v>20.0707473373333</v>
      </c>
      <c r="E111" s="20">
        <f t="shared" si="114"/>
        <v>16.4164595502581</v>
      </c>
      <c r="F111" s="16" t="s">
        <v>73</v>
      </c>
      <c r="G111" s="13">
        <v>7</v>
      </c>
      <c r="H111" s="18">
        <f t="shared" si="97"/>
        <v>20.0707473373333</v>
      </c>
      <c r="I111" s="18">
        <f t="shared" si="98"/>
        <v>293.220747337333</v>
      </c>
      <c r="J111" s="18">
        <f t="shared" si="99"/>
        <v>0.199926297132003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2.14955457055965</v>
      </c>
      <c r="P111" s="18">
        <f t="shared" si="102"/>
        <v>0.429752485775163</v>
      </c>
      <c r="Q111" s="24">
        <f t="shared" si="103"/>
        <v>0.0902480220127843</v>
      </c>
      <c r="R111" s="18">
        <f t="shared" si="104"/>
        <v>0.1594000625</v>
      </c>
      <c r="S111" s="25">
        <f t="shared" si="105"/>
        <v>0.56617306541385</v>
      </c>
      <c r="T111" s="3">
        <v>0.01</v>
      </c>
      <c r="U111" s="26">
        <f t="shared" si="106"/>
        <v>0.0056617306541385</v>
      </c>
      <c r="V111" s="25"/>
      <c r="W111" s="3"/>
      <c r="X111" s="3"/>
      <c r="Y111" s="28"/>
      <c r="Z111" s="3"/>
      <c r="AA111" s="27"/>
      <c r="AB111" s="3"/>
      <c r="AC111" s="3"/>
      <c r="AD111" s="3"/>
      <c r="AE111" s="25">
        <v>0.005</v>
      </c>
      <c r="AF111" s="3">
        <v>0.49</v>
      </c>
      <c r="AG111" s="26">
        <f t="shared" si="107"/>
        <v>0.00245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0.015</v>
      </c>
      <c r="AR111" s="3">
        <v>0.5</v>
      </c>
      <c r="AS111" s="3">
        <f t="shared" si="108"/>
        <v>0.0075</v>
      </c>
      <c r="AT111" s="2">
        <f t="shared" si="109"/>
        <v>0.0156117306541385</v>
      </c>
      <c r="AU111" s="29">
        <f t="shared" si="110"/>
        <v>75.9047916666667</v>
      </c>
      <c r="AV111" s="1">
        <f t="shared" si="111"/>
        <v>0.21</v>
      </c>
      <c r="AW111" s="2">
        <f t="shared" si="112"/>
        <v>0.00416666666666667</v>
      </c>
      <c r="AX111" s="1">
        <f t="shared" si="113"/>
        <v>6.94709276725794</v>
      </c>
      <c r="AZ111" s="2"/>
    </row>
    <row r="112" s="1" customFormat="1" spans="1:52">
      <c r="A112" s="13"/>
      <c r="B112" s="13"/>
      <c r="C112" s="16">
        <v>7</v>
      </c>
      <c r="D112" s="19">
        <v>22.9364205177419</v>
      </c>
      <c r="E112" s="20">
        <f t="shared" si="114"/>
        <v>20.0707473373333</v>
      </c>
      <c r="F112" s="16" t="s">
        <v>73</v>
      </c>
      <c r="G112" s="13">
        <v>8</v>
      </c>
      <c r="H112" s="18">
        <f t="shared" si="97"/>
        <v>22.9364205177419</v>
      </c>
      <c r="I112" s="18">
        <f t="shared" si="98"/>
        <v>296.086420517742</v>
      </c>
      <c r="J112" s="18">
        <f t="shared" si="99"/>
        <v>0.275706384175169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2.47885000145115</v>
      </c>
      <c r="P112" s="18">
        <f t="shared" si="102"/>
        <v>0.68343477081271</v>
      </c>
      <c r="Q112" s="24">
        <f t="shared" si="103"/>
        <v>0.143521301870669</v>
      </c>
      <c r="R112" s="18">
        <f t="shared" si="104"/>
        <v>0.1594000625</v>
      </c>
      <c r="S112" s="25">
        <f t="shared" si="105"/>
        <v>0.90038422582594</v>
      </c>
      <c r="T112" s="3">
        <v>0.01</v>
      </c>
      <c r="U112" s="26">
        <f t="shared" si="106"/>
        <v>0.0090038422582594</v>
      </c>
      <c r="V112" s="25"/>
      <c r="W112" s="3"/>
      <c r="X112" s="3"/>
      <c r="Y112" s="28"/>
      <c r="Z112" s="3"/>
      <c r="AA112" s="27"/>
      <c r="AB112" s="3"/>
      <c r="AC112" s="3"/>
      <c r="AD112" s="3"/>
      <c r="AE112" s="25">
        <v>0.005</v>
      </c>
      <c r="AF112" s="3">
        <v>0.49</v>
      </c>
      <c r="AG112" s="26">
        <f t="shared" si="107"/>
        <v>0.00245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0.015</v>
      </c>
      <c r="AR112" s="3">
        <v>0.5</v>
      </c>
      <c r="AS112" s="3">
        <f t="shared" si="108"/>
        <v>0.0075</v>
      </c>
      <c r="AT112" s="2">
        <f t="shared" si="109"/>
        <v>0.0189538422582594</v>
      </c>
      <c r="AU112" s="29">
        <f t="shared" si="110"/>
        <v>75.9047916666667</v>
      </c>
      <c r="AV112" s="1">
        <f t="shared" si="111"/>
        <v>0.21</v>
      </c>
      <c r="AW112" s="2">
        <f t="shared" si="112"/>
        <v>0.00416666666666667</v>
      </c>
      <c r="AX112" s="1">
        <f t="shared" si="113"/>
        <v>8.43430516329055</v>
      </c>
      <c r="AZ112" s="2"/>
    </row>
    <row r="113" s="1" customFormat="1" spans="1:52">
      <c r="A113" s="13"/>
      <c r="B113" s="13"/>
      <c r="C113" s="16">
        <v>8</v>
      </c>
      <c r="D113" s="19">
        <v>20.7361219093548</v>
      </c>
      <c r="E113" s="20">
        <f t="shared" si="114"/>
        <v>22.9364205177419</v>
      </c>
      <c r="F113" s="16" t="s">
        <v>73</v>
      </c>
      <c r="G113" s="13">
        <v>9</v>
      </c>
      <c r="H113" s="18">
        <f t="shared" si="97"/>
        <v>20.7361219093548</v>
      </c>
      <c r="I113" s="18">
        <f t="shared" si="98"/>
        <v>293.886121909355</v>
      </c>
      <c r="J113" s="18">
        <f t="shared" si="99"/>
        <v>0.215536399013546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2.55446314730511</v>
      </c>
      <c r="P113" s="18">
        <f t="shared" si="102"/>
        <v>0.550579788182953</v>
      </c>
      <c r="Q113" s="24">
        <f t="shared" si="103"/>
        <v>0.11562175551842</v>
      </c>
      <c r="R113" s="18">
        <f t="shared" si="104"/>
        <v>0.1594000625</v>
      </c>
      <c r="S113" s="25">
        <f t="shared" si="105"/>
        <v>0.725355772796011</v>
      </c>
      <c r="T113" s="3">
        <v>0.01</v>
      </c>
      <c r="U113" s="26">
        <f t="shared" si="106"/>
        <v>0.00725355772796011</v>
      </c>
      <c r="V113" s="25"/>
      <c r="W113" s="3"/>
      <c r="X113" s="3"/>
      <c r="Y113" s="28"/>
      <c r="Z113" s="3"/>
      <c r="AA113" s="27"/>
      <c r="AB113" s="3"/>
      <c r="AC113" s="3"/>
      <c r="AD113" s="3"/>
      <c r="AE113" s="25">
        <v>0.005</v>
      </c>
      <c r="AF113" s="3">
        <v>0.49</v>
      </c>
      <c r="AG113" s="26">
        <f t="shared" si="107"/>
        <v>0.00245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0.015</v>
      </c>
      <c r="AR113" s="3">
        <v>0.5</v>
      </c>
      <c r="AS113" s="3">
        <f t="shared" si="108"/>
        <v>0.0075</v>
      </c>
      <c r="AT113" s="2">
        <f t="shared" si="109"/>
        <v>0.0172035577279601</v>
      </c>
      <c r="AU113" s="29">
        <f t="shared" si="110"/>
        <v>75.9047916666667</v>
      </c>
      <c r="AV113" s="1">
        <f t="shared" si="111"/>
        <v>0.21</v>
      </c>
      <c r="AW113" s="2">
        <f t="shared" si="112"/>
        <v>0.00416666666666667</v>
      </c>
      <c r="AX113" s="1">
        <f t="shared" si="113"/>
        <v>7.6554428276236</v>
      </c>
      <c r="AZ113" s="2"/>
    </row>
    <row r="114" s="1" customFormat="1" spans="1:52">
      <c r="A114" s="13"/>
      <c r="B114" s="13"/>
      <c r="C114" s="16">
        <v>9</v>
      </c>
      <c r="D114" s="19">
        <v>15.3531523967</v>
      </c>
      <c r="E114" s="20">
        <f t="shared" si="114"/>
        <v>20.7361219093548</v>
      </c>
      <c r="F114" s="16" t="s">
        <v>73</v>
      </c>
      <c r="G114" s="13">
        <v>10</v>
      </c>
      <c r="H114" s="18">
        <f t="shared" si="97"/>
        <v>15.3531523967</v>
      </c>
      <c r="I114" s="18">
        <f t="shared" si="98"/>
        <v>288.5031523967</v>
      </c>
      <c r="J114" s="18">
        <f t="shared" si="99"/>
        <v>0.116158963837979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2.76293127578882</v>
      </c>
      <c r="P114" s="18">
        <f t="shared" si="102"/>
        <v>0.320939234151175</v>
      </c>
      <c r="Q114" s="24">
        <f t="shared" si="103"/>
        <v>0.0673972391717468</v>
      </c>
      <c r="R114" s="18">
        <f t="shared" si="104"/>
        <v>0.1594000625</v>
      </c>
      <c r="S114" s="25">
        <f t="shared" si="105"/>
        <v>0.422818147714006</v>
      </c>
      <c r="T114" s="3">
        <v>0.01</v>
      </c>
      <c r="U114" s="26">
        <f t="shared" si="106"/>
        <v>0.00422818147714006</v>
      </c>
      <c r="V114" s="25"/>
      <c r="W114" s="3"/>
      <c r="X114" s="3"/>
      <c r="Y114" s="28"/>
      <c r="Z114" s="3"/>
      <c r="AA114" s="27"/>
      <c r="AB114" s="3"/>
      <c r="AC114" s="3"/>
      <c r="AD114" s="3"/>
      <c r="AE114" s="25">
        <v>0.005</v>
      </c>
      <c r="AF114" s="3">
        <v>0.49</v>
      </c>
      <c r="AG114" s="26">
        <f t="shared" si="107"/>
        <v>0.00245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0.015</v>
      </c>
      <c r="AR114" s="3">
        <v>0.5</v>
      </c>
      <c r="AS114" s="3">
        <f t="shared" si="108"/>
        <v>0.0075</v>
      </c>
      <c r="AT114" s="2">
        <f t="shared" si="109"/>
        <v>0.0141781814771401</v>
      </c>
      <c r="AU114" s="29">
        <f t="shared" si="110"/>
        <v>75.9047916666667</v>
      </c>
      <c r="AV114" s="1">
        <f t="shared" si="111"/>
        <v>0.21</v>
      </c>
      <c r="AW114" s="2">
        <f t="shared" si="112"/>
        <v>0.00416666666666667</v>
      </c>
      <c r="AX114" s="1">
        <f t="shared" si="113"/>
        <v>6.30917507961231</v>
      </c>
      <c r="AZ114" s="2"/>
    </row>
    <row r="115" s="1" customFormat="1" spans="1:52">
      <c r="A115" s="13"/>
      <c r="B115" s="13"/>
      <c r="C115" s="16">
        <v>10</v>
      </c>
      <c r="D115" s="19">
        <v>9.21647794532258</v>
      </c>
      <c r="E115" s="20">
        <f t="shared" si="114"/>
        <v>15.3531523967</v>
      </c>
      <c r="F115" s="16" t="s">
        <v>73</v>
      </c>
      <c r="G115" s="13">
        <v>11</v>
      </c>
      <c r="H115" s="18">
        <f t="shared" si="97"/>
        <v>9.21647794532258</v>
      </c>
      <c r="I115" s="18">
        <f t="shared" si="98"/>
        <v>282.366477945323</v>
      </c>
      <c r="J115" s="18">
        <f t="shared" si="99"/>
        <v>0.0557838784881809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2.31989243955577</v>
      </c>
      <c r="O115" s="18">
        <f t="shared" si="115"/>
        <v>0.881147518748549</v>
      </c>
      <c r="P115" s="18">
        <f t="shared" si="102"/>
        <v>0.0491538261160312</v>
      </c>
      <c r="Q115" s="24">
        <f t="shared" si="103"/>
        <v>0.0103223034843665</v>
      </c>
      <c r="R115" s="18">
        <f t="shared" si="104"/>
        <v>0.1594000625</v>
      </c>
      <c r="S115" s="25">
        <f t="shared" si="105"/>
        <v>0.064757211022841</v>
      </c>
      <c r="T115" s="3">
        <v>0.01</v>
      </c>
      <c r="U115" s="26">
        <f t="shared" si="106"/>
        <v>0.00064757211022841</v>
      </c>
      <c r="V115" s="25"/>
      <c r="W115" s="3"/>
      <c r="X115" s="3"/>
      <c r="Y115" s="28"/>
      <c r="Z115" s="3"/>
      <c r="AA115" s="27"/>
      <c r="AB115" s="3"/>
      <c r="AC115" s="3"/>
      <c r="AD115" s="3"/>
      <c r="AE115" s="25">
        <v>0.001</v>
      </c>
      <c r="AF115" s="3">
        <v>0.49</v>
      </c>
      <c r="AG115" s="26">
        <f t="shared" si="107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0.00613757211022841</v>
      </c>
      <c r="AU115" s="29">
        <f t="shared" si="110"/>
        <v>75.9047916666667</v>
      </c>
      <c r="AV115" s="1">
        <f t="shared" si="111"/>
        <v>0.21</v>
      </c>
      <c r="AW115" s="2">
        <f t="shared" si="112"/>
        <v>0.00416666666666667</v>
      </c>
      <c r="AX115" s="1">
        <f t="shared" si="113"/>
        <v>2.73116951349586</v>
      </c>
      <c r="AZ115" s="2"/>
    </row>
    <row r="116" s="1" customFormat="1" spans="1:52">
      <c r="A116" s="13"/>
      <c r="B116" s="13"/>
      <c r="C116" s="16">
        <v>11</v>
      </c>
      <c r="D116" s="19">
        <v>2.9480898094</v>
      </c>
      <c r="E116" s="20">
        <f t="shared" si="114"/>
        <v>9.21647794532258</v>
      </c>
      <c r="F116" s="16" t="s">
        <v>75</v>
      </c>
      <c r="G116" s="13">
        <v>12</v>
      </c>
      <c r="H116" s="18">
        <f t="shared" si="97"/>
        <v>2.9480898094</v>
      </c>
      <c r="I116" s="18">
        <f t="shared" si="98"/>
        <v>276.0980898094</v>
      </c>
      <c r="J116" s="18">
        <f t="shared" si="99"/>
        <v>0.0254981290443354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1.59104160929919</v>
      </c>
      <c r="P116" s="18">
        <f t="shared" si="102"/>
        <v>0.0405685842688177</v>
      </c>
      <c r="Q116" s="24">
        <f t="shared" si="103"/>
        <v>0.00851940269645171</v>
      </c>
      <c r="R116" s="18">
        <f t="shared" si="104"/>
        <v>0.1594000625</v>
      </c>
      <c r="S116" s="25">
        <f t="shared" si="105"/>
        <v>0.0534466709914352</v>
      </c>
      <c r="T116" s="3">
        <v>0.01</v>
      </c>
      <c r="U116" s="26">
        <f t="shared" si="106"/>
        <v>0.000534466709914352</v>
      </c>
      <c r="V116" s="25"/>
      <c r="W116" s="3"/>
      <c r="X116" s="3"/>
      <c r="Y116" s="28"/>
      <c r="Z116" s="3"/>
      <c r="AA116" s="27"/>
      <c r="AB116" s="3"/>
      <c r="AC116" s="3"/>
      <c r="AD116" s="3"/>
      <c r="AE116" s="25">
        <v>0.001</v>
      </c>
      <c r="AF116" s="3">
        <v>0.49</v>
      </c>
      <c r="AG116" s="26">
        <f t="shared" si="107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0.00602446670991435</v>
      </c>
      <c r="AU116" s="29">
        <f t="shared" si="110"/>
        <v>75.9047916666667</v>
      </c>
      <c r="AV116" s="1">
        <f t="shared" si="111"/>
        <v>0.21</v>
      </c>
      <c r="AW116" s="2">
        <f t="shared" si="112"/>
        <v>0.00416666666666667</v>
      </c>
      <c r="AX116" s="1">
        <f t="shared" si="113"/>
        <v>2.68083853316657</v>
      </c>
      <c r="AY116" s="1">
        <f>SUM(AX105:AX116)</f>
        <v>53.9216737883594</v>
      </c>
      <c r="AZ116" s="2"/>
    </row>
    <row r="117" s="1" customFormat="1" spans="1:46">
      <c r="A117" s="13"/>
      <c r="B117" s="13"/>
      <c r="C117" s="16">
        <v>12</v>
      </c>
      <c r="D117" s="19">
        <v>-5.31346966790323</v>
      </c>
      <c r="E117" s="20">
        <f t="shared" si="114"/>
        <v>2.9480898094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tabSelected="1" workbookViewId="0">
      <pane xSplit="4" topLeftCell="E1" activePane="topRight" state="frozen"/>
      <selection/>
      <selection pane="topRight" activeCell="L1" sqref="L1:L1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4.3333333333333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10</v>
      </c>
      <c r="B2" s="5" t="s">
        <v>11</v>
      </c>
      <c r="C2" s="3"/>
      <c r="D2" s="3"/>
      <c r="E2" s="6">
        <v>637.750016052411</v>
      </c>
      <c r="F2" s="3">
        <v>1069.523</v>
      </c>
      <c r="G2" s="7">
        <f>(F2+F3+F4)/3</f>
        <v>1386.35516666667</v>
      </c>
      <c r="H2" s="3">
        <v>0.13</v>
      </c>
      <c r="I2" s="21">
        <f>(H2+H3+H4)/3</f>
        <v>0.156666666666667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14</v>
      </c>
      <c r="C3" s="3"/>
      <c r="D3" s="3"/>
      <c r="E3" s="8"/>
      <c r="F3" s="3">
        <v>1433.9025</v>
      </c>
      <c r="G3" s="9"/>
      <c r="H3" s="3">
        <v>0.24</v>
      </c>
      <c r="I3" s="2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16</v>
      </c>
      <c r="C5" s="3"/>
      <c r="D5" s="3"/>
      <c r="E5" s="6">
        <v>7022.35232876712</v>
      </c>
      <c r="F5" s="3">
        <v>91.104</v>
      </c>
      <c r="G5" s="7">
        <f>(F5+F6)/2</f>
        <v>92.50925</v>
      </c>
      <c r="H5" s="3">
        <v>0.18</v>
      </c>
      <c r="I5" s="21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17</v>
      </c>
      <c r="C6" s="3"/>
      <c r="D6" s="3"/>
      <c r="E6" s="10"/>
      <c r="F6" s="3">
        <v>93.9145</v>
      </c>
      <c r="G6" s="11"/>
      <c r="H6" s="3">
        <v>0.19</v>
      </c>
      <c r="I6" s="2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583.37939737077</v>
      </c>
      <c r="F7" s="3">
        <v>134.758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55.050756751876</v>
      </c>
      <c r="F8" s="3">
        <v>625.464</v>
      </c>
      <c r="G8" s="3"/>
      <c r="H8" s="3">
        <v>0.3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15.1435417408453</v>
      </c>
      <c r="F9" s="3">
        <v>341.64</v>
      </c>
      <c r="G9" s="3"/>
      <c r="H9" s="3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0.1044605492356</v>
      </c>
      <c r="F10" s="3">
        <v>341.64</v>
      </c>
      <c r="G10" s="3"/>
      <c r="H10" s="3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10.8272992999823</v>
      </c>
      <c r="F11" s="3">
        <v>910.8575</v>
      </c>
      <c r="G11" s="3"/>
      <c r="H11" s="3">
        <v>0.26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AV38+AV53+BB69+AY85+AY101+BB101+AY116+AG69</f>
        <v>19876803.5127852</v>
      </c>
      <c r="J14" s="14" t="s">
        <v>22</v>
      </c>
      <c r="K14" s="14">
        <f>I14/(10000*1000)</f>
        <v>1.98768035127852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41178495.7219644</v>
      </c>
      <c r="J15" s="14" t="s">
        <v>22</v>
      </c>
      <c r="K15" s="14">
        <f>I15/(10000*1000)</f>
        <v>4.11784957219644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1386.35516666667</v>
      </c>
      <c r="C27" s="16" t="s">
        <v>72</v>
      </c>
      <c r="D27" s="17">
        <v>-9</v>
      </c>
      <c r="E27" s="16"/>
      <c r="F27" s="16"/>
      <c r="G27" s="13">
        <v>1</v>
      </c>
      <c r="H27" s="18">
        <f t="shared" ref="H27:H38" si="0">E28</f>
        <v>-9</v>
      </c>
      <c r="I27" s="18">
        <f t="shared" ref="I27:I38" si="1">H27+273.15</f>
        <v>264.15</v>
      </c>
      <c r="J27" s="18">
        <f t="shared" ref="J27:J38" si="2">EXP(($C$16*(I27-$C$14))/($C$17*I27*$C$14))</f>
        <v>0.0051730365778654</v>
      </c>
      <c r="K27" s="18">
        <f t="shared" ref="K27:K38" si="3">$B$27/12</f>
        <v>115.529597222222</v>
      </c>
      <c r="L27" s="18">
        <f t="shared" ref="L27:L38" si="4">K27*$B$28/100</f>
        <v>1.15529597222222</v>
      </c>
      <c r="M27" s="13" t="s">
        <v>73</v>
      </c>
      <c r="N27" s="13"/>
      <c r="O27" s="18">
        <f>L27</f>
        <v>1.15529597222222</v>
      </c>
      <c r="P27" s="18">
        <f t="shared" ref="P27:P38" si="5">O27*J27</f>
        <v>0.00597638832256612</v>
      </c>
      <c r="Q27" s="24">
        <f t="shared" ref="Q27:Q38" si="6">P27*$B$29</f>
        <v>0.000936300837202026</v>
      </c>
      <c r="R27" s="18">
        <f t="shared" ref="R27:R38" si="7">L27*$B$29</f>
        <v>0.180996368981481</v>
      </c>
      <c r="S27" s="25">
        <f t="shared" ref="S27:S38" si="8">Q27/R27</f>
        <v>0.0051730365778654</v>
      </c>
      <c r="T27" s="3">
        <v>0.01</v>
      </c>
      <c r="U27" s="26">
        <f t="shared" ref="U27:U38" si="9">S27*T27</f>
        <v>5.1730365778654e-5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0.0219517303657787</v>
      </c>
      <c r="AR27" s="29">
        <f t="shared" ref="AR27:AR38" si="15">$B$27/12</f>
        <v>115.529597222222</v>
      </c>
      <c r="AS27" s="1">
        <f t="shared" ref="AS27:AS38" si="16">$B$29</f>
        <v>0.156666666666667</v>
      </c>
      <c r="AT27" s="2">
        <f>$E$2/12</f>
        <v>53.1458346710342</v>
      </c>
      <c r="AU27" s="1">
        <f t="shared" ref="AU27:AU38" si="17">AT27*10000*AS27*0.67*AR27*AQ27</f>
        <v>141475.962394498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-10.3609937803871</v>
      </c>
      <c r="E28" s="20">
        <f t="shared" ref="E28:E39" si="18">D27</f>
        <v>-9</v>
      </c>
      <c r="F28" s="16" t="s">
        <v>73</v>
      </c>
      <c r="G28" s="13">
        <v>2</v>
      </c>
      <c r="H28" s="18">
        <f t="shared" si="0"/>
        <v>-10.3609937803871</v>
      </c>
      <c r="I28" s="18">
        <f t="shared" si="1"/>
        <v>262.789006219613</v>
      </c>
      <c r="J28" s="18">
        <f t="shared" si="2"/>
        <v>0.00427402613194435</v>
      </c>
      <c r="K28" s="18">
        <f t="shared" si="3"/>
        <v>115.529597222222</v>
      </c>
      <c r="L28" s="18">
        <f t="shared" si="4"/>
        <v>1.15529597222222</v>
      </c>
      <c r="M28" s="13" t="s">
        <v>73</v>
      </c>
      <c r="N28" s="13"/>
      <c r="O28" s="18">
        <f t="shared" ref="O28:O38" si="19">L28+O27-P27-N28</f>
        <v>2.30461555612188</v>
      </c>
      <c r="P28" s="18">
        <f t="shared" si="5"/>
        <v>0.00984998711095037</v>
      </c>
      <c r="Q28" s="24">
        <f t="shared" si="6"/>
        <v>0.00154316464738222</v>
      </c>
      <c r="R28" s="18">
        <f t="shared" si="7"/>
        <v>0.180996368981481</v>
      </c>
      <c r="S28" s="25">
        <f t="shared" si="8"/>
        <v>0.0085259425703734</v>
      </c>
      <c r="T28" s="3">
        <v>0.01</v>
      </c>
      <c r="U28" s="26">
        <f t="shared" si="9"/>
        <v>8.5259425703734e-5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0.0219852594257037</v>
      </c>
      <c r="AR28" s="29">
        <f t="shared" si="15"/>
        <v>115.529597222222</v>
      </c>
      <c r="AS28" s="1">
        <f t="shared" si="16"/>
        <v>0.156666666666667</v>
      </c>
      <c r="AT28" s="2">
        <f t="shared" ref="AT28:AT38" si="20">$E$2/12</f>
        <v>53.1458346710342</v>
      </c>
      <c r="AU28" s="1">
        <f t="shared" si="17"/>
        <v>141692.052695447</v>
      </c>
    </row>
    <row r="29" s="1" customFormat="1" spans="1:47">
      <c r="A29" s="13" t="s">
        <v>38</v>
      </c>
      <c r="B29" s="13">
        <f>I2</f>
        <v>0.156666666666667</v>
      </c>
      <c r="C29" s="16">
        <v>2</v>
      </c>
      <c r="D29" s="19">
        <v>-5.93841312775</v>
      </c>
      <c r="E29" s="20">
        <f t="shared" si="18"/>
        <v>-10.3609937803871</v>
      </c>
      <c r="F29" s="16" t="s">
        <v>73</v>
      </c>
      <c r="G29" s="13">
        <v>3</v>
      </c>
      <c r="H29" s="18">
        <f t="shared" si="0"/>
        <v>-5.93841312775</v>
      </c>
      <c r="I29" s="18">
        <f t="shared" si="1"/>
        <v>267.21158687225</v>
      </c>
      <c r="J29" s="18">
        <f t="shared" si="2"/>
        <v>0.00789156332623647</v>
      </c>
      <c r="K29" s="18">
        <f t="shared" si="3"/>
        <v>115.529597222222</v>
      </c>
      <c r="L29" s="18">
        <f t="shared" si="4"/>
        <v>1.15529597222222</v>
      </c>
      <c r="M29" s="13" t="s">
        <v>73</v>
      </c>
      <c r="N29" s="13"/>
      <c r="O29" s="18">
        <f t="shared" si="19"/>
        <v>3.45006154123315</v>
      </c>
      <c r="P29" s="18">
        <f t="shared" si="5"/>
        <v>0.0272263791320544</v>
      </c>
      <c r="Q29" s="24">
        <f t="shared" si="6"/>
        <v>0.00426546606402185</v>
      </c>
      <c r="R29" s="18">
        <f t="shared" si="7"/>
        <v>0.180996368981481</v>
      </c>
      <c r="S29" s="25">
        <f t="shared" si="8"/>
        <v>0.0235665836172563</v>
      </c>
      <c r="T29" s="3">
        <v>0.01</v>
      </c>
      <c r="U29" s="26">
        <f t="shared" si="9"/>
        <v>0.000235665836172563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0.0221356658361726</v>
      </c>
      <c r="AR29" s="29">
        <f t="shared" si="15"/>
        <v>115.529597222222</v>
      </c>
      <c r="AS29" s="1">
        <f t="shared" si="16"/>
        <v>0.156666666666667</v>
      </c>
      <c r="AT29" s="2">
        <f t="shared" si="20"/>
        <v>53.1458346710342</v>
      </c>
      <c r="AU29" s="1">
        <f t="shared" si="17"/>
        <v>142661.401868237</v>
      </c>
    </row>
    <row r="30" s="1" customFormat="1" spans="1:47">
      <c r="A30" s="13"/>
      <c r="B30" s="13"/>
      <c r="C30" s="16">
        <v>3</v>
      </c>
      <c r="D30" s="19">
        <v>1.15864618658065</v>
      </c>
      <c r="E30" s="20">
        <f t="shared" si="18"/>
        <v>-5.93841312775</v>
      </c>
      <c r="F30" s="16" t="s">
        <v>73</v>
      </c>
      <c r="G30" s="13">
        <v>4</v>
      </c>
      <c r="H30" s="18">
        <f t="shared" si="0"/>
        <v>1.15864618658065</v>
      </c>
      <c r="I30" s="18">
        <f t="shared" si="1"/>
        <v>274.308646186581</v>
      </c>
      <c r="J30" s="18">
        <f t="shared" si="2"/>
        <v>0.020258014588589</v>
      </c>
      <c r="K30" s="18">
        <f t="shared" si="3"/>
        <v>115.529597222222</v>
      </c>
      <c r="L30" s="18">
        <f t="shared" si="4"/>
        <v>1.15529597222222</v>
      </c>
      <c r="M30" s="13" t="s">
        <v>73</v>
      </c>
      <c r="N30" s="13"/>
      <c r="O30" s="18">
        <f t="shared" si="19"/>
        <v>4.57813113432332</v>
      </c>
      <c r="P30" s="18">
        <f t="shared" si="5"/>
        <v>0.0927438473075953</v>
      </c>
      <c r="Q30" s="24">
        <f t="shared" si="6"/>
        <v>0.0145298694115233</v>
      </c>
      <c r="R30" s="18">
        <f t="shared" si="7"/>
        <v>0.180996368981481</v>
      </c>
      <c r="S30" s="25">
        <f t="shared" si="8"/>
        <v>0.0802771320402006</v>
      </c>
      <c r="T30" s="3">
        <v>0.01</v>
      </c>
      <c r="U30" s="26">
        <f t="shared" si="9"/>
        <v>0.000802771320402006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0.022702771320402</v>
      </c>
      <c r="AR30" s="29">
        <f t="shared" si="15"/>
        <v>115.529597222222</v>
      </c>
      <c r="AS30" s="1">
        <f t="shared" si="16"/>
        <v>0.156666666666667</v>
      </c>
      <c r="AT30" s="2">
        <f t="shared" si="20"/>
        <v>53.1458346710342</v>
      </c>
      <c r="AU30" s="1">
        <f t="shared" si="17"/>
        <v>146316.320766368</v>
      </c>
    </row>
    <row r="31" s="1" customFormat="1" spans="1:47">
      <c r="A31" s="13"/>
      <c r="B31" s="13"/>
      <c r="C31" s="16">
        <v>4</v>
      </c>
      <c r="D31" s="19">
        <v>8.95369795333333</v>
      </c>
      <c r="E31" s="20">
        <f t="shared" si="18"/>
        <v>1.15864618658065</v>
      </c>
      <c r="F31" s="16" t="s">
        <v>73</v>
      </c>
      <c r="G31" s="13">
        <v>5</v>
      </c>
      <c r="H31" s="18">
        <f t="shared" si="0"/>
        <v>8.95369795333333</v>
      </c>
      <c r="I31" s="18">
        <f t="shared" si="1"/>
        <v>282.103697953333</v>
      </c>
      <c r="J31" s="18">
        <f t="shared" si="2"/>
        <v>0.0540205282531039</v>
      </c>
      <c r="K31" s="18">
        <f t="shared" si="3"/>
        <v>115.529597222222</v>
      </c>
      <c r="L31" s="18">
        <f t="shared" si="4"/>
        <v>1.15529597222222</v>
      </c>
      <c r="M31" s="13" t="s">
        <v>75</v>
      </c>
      <c r="N31" s="18">
        <f>(O30-P30)*C22/100</f>
        <v>4.26111792266494</v>
      </c>
      <c r="O31" s="18">
        <f t="shared" si="19"/>
        <v>1.37956533657301</v>
      </c>
      <c r="P31" s="18">
        <f t="shared" si="5"/>
        <v>0.074524848241345</v>
      </c>
      <c r="Q31" s="24">
        <f t="shared" si="6"/>
        <v>0.0116755595578107</v>
      </c>
      <c r="R31" s="18">
        <f t="shared" si="7"/>
        <v>0.180996368981481</v>
      </c>
      <c r="S31" s="25">
        <f t="shared" si="8"/>
        <v>0.0645071479804398</v>
      </c>
      <c r="T31" s="3">
        <v>0.01</v>
      </c>
      <c r="U31" s="26">
        <f t="shared" si="9"/>
        <v>0.000645071479804398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0.0225450714798044</v>
      </c>
      <c r="AR31" s="29">
        <f t="shared" si="15"/>
        <v>115.529597222222</v>
      </c>
      <c r="AS31" s="1">
        <f t="shared" si="16"/>
        <v>0.156666666666667</v>
      </c>
      <c r="AT31" s="2">
        <f t="shared" si="20"/>
        <v>53.1458346710342</v>
      </c>
      <c r="AU31" s="1">
        <f t="shared" si="17"/>
        <v>145299.966413146</v>
      </c>
    </row>
    <row r="32" s="1" customFormat="1" spans="1:47">
      <c r="A32" s="13"/>
      <c r="B32" s="13"/>
      <c r="C32" s="16">
        <v>5</v>
      </c>
      <c r="D32" s="19">
        <v>14.6329699235484</v>
      </c>
      <c r="E32" s="20">
        <f t="shared" si="18"/>
        <v>8.95369795333333</v>
      </c>
      <c r="F32" s="16" t="s">
        <v>75</v>
      </c>
      <c r="G32" s="13">
        <v>6</v>
      </c>
      <c r="H32" s="18">
        <f t="shared" si="0"/>
        <v>14.6329699235484</v>
      </c>
      <c r="I32" s="18">
        <f t="shared" si="1"/>
        <v>287.782969923548</v>
      </c>
      <c r="J32" s="18">
        <f t="shared" si="2"/>
        <v>0.106751239998937</v>
      </c>
      <c r="K32" s="18">
        <f t="shared" si="3"/>
        <v>115.529597222222</v>
      </c>
      <c r="L32" s="18">
        <f t="shared" si="4"/>
        <v>1.15529597222222</v>
      </c>
      <c r="M32" s="13" t="s">
        <v>73</v>
      </c>
      <c r="N32" s="13"/>
      <c r="O32" s="18">
        <f t="shared" si="19"/>
        <v>2.46033646055388</v>
      </c>
      <c r="P32" s="18">
        <f t="shared" si="5"/>
        <v>0.262643967978723</v>
      </c>
      <c r="Q32" s="24">
        <f t="shared" si="6"/>
        <v>0.0411475549833333</v>
      </c>
      <c r="R32" s="18">
        <f t="shared" si="7"/>
        <v>0.180996368981481</v>
      </c>
      <c r="S32" s="25">
        <f t="shared" si="8"/>
        <v>0.227339118540788</v>
      </c>
      <c r="T32" s="3">
        <v>0.01</v>
      </c>
      <c r="U32" s="26">
        <f t="shared" si="9"/>
        <v>0.00227339118540788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0.0241733911854079</v>
      </c>
      <c r="AR32" s="29">
        <f t="shared" si="15"/>
        <v>115.529597222222</v>
      </c>
      <c r="AS32" s="1">
        <f t="shared" si="16"/>
        <v>0.156666666666667</v>
      </c>
      <c r="AT32" s="2">
        <f t="shared" si="20"/>
        <v>53.1458346710342</v>
      </c>
      <c r="AU32" s="1">
        <f t="shared" si="17"/>
        <v>155794.268848425</v>
      </c>
    </row>
    <row r="33" s="1" customFormat="1" spans="1:47">
      <c r="A33" s="13"/>
      <c r="B33" s="13"/>
      <c r="C33" s="16">
        <v>6</v>
      </c>
      <c r="D33" s="19">
        <v>17.28319018</v>
      </c>
      <c r="E33" s="20">
        <f t="shared" si="18"/>
        <v>14.6329699235484</v>
      </c>
      <c r="F33" s="16" t="s">
        <v>73</v>
      </c>
      <c r="G33" s="13">
        <v>7</v>
      </c>
      <c r="H33" s="18">
        <f t="shared" si="0"/>
        <v>17.28319018</v>
      </c>
      <c r="I33" s="18">
        <f t="shared" si="1"/>
        <v>290.43319018</v>
      </c>
      <c r="J33" s="18">
        <f t="shared" si="2"/>
        <v>0.145363375573927</v>
      </c>
      <c r="K33" s="18">
        <f t="shared" si="3"/>
        <v>115.529597222222</v>
      </c>
      <c r="L33" s="18">
        <f t="shared" si="4"/>
        <v>1.15529597222222</v>
      </c>
      <c r="M33" s="13" t="s">
        <v>73</v>
      </c>
      <c r="N33" s="13"/>
      <c r="O33" s="18">
        <f t="shared" si="19"/>
        <v>3.35298846479738</v>
      </c>
      <c r="P33" s="18">
        <f t="shared" si="5"/>
        <v>0.487401721503387</v>
      </c>
      <c r="Q33" s="24">
        <f t="shared" si="6"/>
        <v>0.0763596030355306</v>
      </c>
      <c r="R33" s="18">
        <f t="shared" si="7"/>
        <v>0.180996368981481</v>
      </c>
      <c r="S33" s="25">
        <f t="shared" si="8"/>
        <v>0.421884723241842</v>
      </c>
      <c r="T33" s="3">
        <v>0.01</v>
      </c>
      <c r="U33" s="26">
        <f t="shared" si="9"/>
        <v>0.00421884723241842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0.0336688472324184</v>
      </c>
      <c r="AR33" s="29">
        <f t="shared" si="15"/>
        <v>115.529597222222</v>
      </c>
      <c r="AS33" s="1">
        <f t="shared" si="16"/>
        <v>0.156666666666667</v>
      </c>
      <c r="AT33" s="2">
        <f t="shared" si="20"/>
        <v>53.1458346710342</v>
      </c>
      <c r="AU33" s="1">
        <f t="shared" si="17"/>
        <v>216991.211423837</v>
      </c>
    </row>
    <row r="34" s="1" customFormat="1" spans="1:47">
      <c r="A34" s="13"/>
      <c r="B34" s="13"/>
      <c r="C34" s="16">
        <v>7</v>
      </c>
      <c r="D34" s="19">
        <v>22.4877739735484</v>
      </c>
      <c r="E34" s="20">
        <f t="shared" si="18"/>
        <v>17.28319018</v>
      </c>
      <c r="F34" s="16" t="s">
        <v>73</v>
      </c>
      <c r="G34" s="13">
        <v>8</v>
      </c>
      <c r="H34" s="18">
        <f t="shared" si="0"/>
        <v>22.4877739735484</v>
      </c>
      <c r="I34" s="18">
        <f t="shared" si="1"/>
        <v>295.637773973548</v>
      </c>
      <c r="J34" s="18">
        <f t="shared" si="2"/>
        <v>0.262285012821421</v>
      </c>
      <c r="K34" s="18">
        <f t="shared" si="3"/>
        <v>115.529597222222</v>
      </c>
      <c r="L34" s="18">
        <f t="shared" si="4"/>
        <v>1.15529597222222</v>
      </c>
      <c r="M34" s="13" t="s">
        <v>73</v>
      </c>
      <c r="N34" s="13"/>
      <c r="O34" s="18">
        <f t="shared" si="19"/>
        <v>4.02088271551622</v>
      </c>
      <c r="P34" s="18">
        <f t="shared" si="5"/>
        <v>1.0546172745926</v>
      </c>
      <c r="Q34" s="24">
        <f t="shared" si="6"/>
        <v>0.165223373019508</v>
      </c>
      <c r="R34" s="18">
        <f t="shared" si="7"/>
        <v>0.180996368981481</v>
      </c>
      <c r="S34" s="25">
        <f t="shared" si="8"/>
        <v>0.912854627688207</v>
      </c>
      <c r="T34" s="3">
        <v>0.01</v>
      </c>
      <c r="U34" s="26">
        <f t="shared" si="9"/>
        <v>0.00912854627688207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0.0385785462768821</v>
      </c>
      <c r="AR34" s="29">
        <f t="shared" si="15"/>
        <v>115.529597222222</v>
      </c>
      <c r="AS34" s="1">
        <f t="shared" si="16"/>
        <v>0.156666666666667</v>
      </c>
      <c r="AT34" s="2">
        <f t="shared" si="20"/>
        <v>53.1458346710342</v>
      </c>
      <c r="AU34" s="1">
        <f t="shared" si="17"/>
        <v>248633.564250186</v>
      </c>
    </row>
    <row r="35" s="1" customFormat="1" spans="1:47">
      <c r="A35" s="13"/>
      <c r="B35" s="13"/>
      <c r="C35" s="16">
        <v>8</v>
      </c>
      <c r="D35" s="19">
        <v>19.6599566758065</v>
      </c>
      <c r="E35" s="20">
        <f t="shared" si="18"/>
        <v>22.4877739735484</v>
      </c>
      <c r="F35" s="16" t="s">
        <v>73</v>
      </c>
      <c r="G35" s="13">
        <v>9</v>
      </c>
      <c r="H35" s="18">
        <f t="shared" si="0"/>
        <v>19.6599566758065</v>
      </c>
      <c r="I35" s="18">
        <f t="shared" si="1"/>
        <v>292.809956675806</v>
      </c>
      <c r="J35" s="18">
        <f t="shared" si="2"/>
        <v>0.190826138685073</v>
      </c>
      <c r="K35" s="18">
        <f t="shared" si="3"/>
        <v>115.529597222222</v>
      </c>
      <c r="L35" s="18">
        <f t="shared" si="4"/>
        <v>1.15529597222222</v>
      </c>
      <c r="M35" s="13" t="s">
        <v>73</v>
      </c>
      <c r="N35" s="13"/>
      <c r="O35" s="18">
        <f t="shared" si="19"/>
        <v>4.12156141314584</v>
      </c>
      <c r="P35" s="18">
        <f t="shared" si="5"/>
        <v>0.786501649824013</v>
      </c>
      <c r="Q35" s="24">
        <f t="shared" si="6"/>
        <v>0.123218591805762</v>
      </c>
      <c r="R35" s="18">
        <f t="shared" si="7"/>
        <v>0.180996368981481</v>
      </c>
      <c r="S35" s="25">
        <f t="shared" si="8"/>
        <v>0.680779357614457</v>
      </c>
      <c r="T35" s="3">
        <v>0.01</v>
      </c>
      <c r="U35" s="26">
        <f t="shared" si="9"/>
        <v>0.00680779357614457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0.0362577935761446</v>
      </c>
      <c r="AR35" s="29">
        <f t="shared" si="15"/>
        <v>115.529597222222</v>
      </c>
      <c r="AS35" s="1">
        <f t="shared" si="16"/>
        <v>0.156666666666667</v>
      </c>
      <c r="AT35" s="2">
        <f t="shared" si="20"/>
        <v>53.1458346710342</v>
      </c>
      <c r="AU35" s="1">
        <f t="shared" si="17"/>
        <v>233676.623893068</v>
      </c>
    </row>
    <row r="36" s="1" customFormat="1" spans="1:47">
      <c r="A36" s="13"/>
      <c r="B36" s="13"/>
      <c r="C36" s="16">
        <v>9</v>
      </c>
      <c r="D36" s="19">
        <v>11.6337319605</v>
      </c>
      <c r="E36" s="20">
        <f t="shared" si="18"/>
        <v>19.6599566758065</v>
      </c>
      <c r="F36" s="16" t="s">
        <v>73</v>
      </c>
      <c r="G36" s="13">
        <v>10</v>
      </c>
      <c r="H36" s="18">
        <f t="shared" si="0"/>
        <v>11.6337319605</v>
      </c>
      <c r="I36" s="18">
        <f t="shared" si="1"/>
        <v>284.7837319605</v>
      </c>
      <c r="J36" s="18">
        <f t="shared" si="2"/>
        <v>0.0747520145808182</v>
      </c>
      <c r="K36" s="18">
        <f t="shared" si="3"/>
        <v>115.529597222222</v>
      </c>
      <c r="L36" s="18">
        <f t="shared" si="4"/>
        <v>1.15529597222222</v>
      </c>
      <c r="M36" s="13" t="s">
        <v>73</v>
      </c>
      <c r="N36" s="13"/>
      <c r="O36" s="18">
        <f t="shared" si="19"/>
        <v>4.49035573554405</v>
      </c>
      <c r="P36" s="18">
        <f t="shared" si="5"/>
        <v>0.335663137416449</v>
      </c>
      <c r="Q36" s="24">
        <f t="shared" si="6"/>
        <v>0.0525872248619104</v>
      </c>
      <c r="R36" s="18">
        <f t="shared" si="7"/>
        <v>0.180996368981481</v>
      </c>
      <c r="S36" s="25">
        <f t="shared" si="8"/>
        <v>0.290542982479891</v>
      </c>
      <c r="T36" s="3">
        <v>0.01</v>
      </c>
      <c r="U36" s="26">
        <f t="shared" si="9"/>
        <v>0.00290542982479891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0.0248054298247989</v>
      </c>
      <c r="AR36" s="29">
        <f t="shared" si="15"/>
        <v>115.529597222222</v>
      </c>
      <c r="AS36" s="1">
        <f t="shared" si="16"/>
        <v>0.156666666666667</v>
      </c>
      <c r="AT36" s="2">
        <f t="shared" si="20"/>
        <v>53.1458346710342</v>
      </c>
      <c r="AU36" s="1">
        <f t="shared" si="17"/>
        <v>159867.673235614</v>
      </c>
    </row>
    <row r="37" s="1" customFormat="1" spans="1:47">
      <c r="A37" s="13"/>
      <c r="B37" s="13"/>
      <c r="C37" s="16">
        <v>10</v>
      </c>
      <c r="D37" s="19">
        <v>6.05087962145161</v>
      </c>
      <c r="E37" s="20">
        <f t="shared" si="18"/>
        <v>11.6337319605</v>
      </c>
      <c r="F37" s="16" t="s">
        <v>73</v>
      </c>
      <c r="G37" s="13">
        <v>11</v>
      </c>
      <c r="H37" s="18">
        <f t="shared" si="0"/>
        <v>6.05087962145161</v>
      </c>
      <c r="I37" s="18">
        <f t="shared" si="1"/>
        <v>279.200879621452</v>
      </c>
      <c r="J37" s="18">
        <f t="shared" si="2"/>
        <v>0.0377323008970083</v>
      </c>
      <c r="K37" s="18">
        <f t="shared" si="3"/>
        <v>115.529597222222</v>
      </c>
      <c r="L37" s="18">
        <f t="shared" si="4"/>
        <v>1.15529597222222</v>
      </c>
      <c r="M37" s="13" t="s">
        <v>75</v>
      </c>
      <c r="N37" s="18">
        <f>(O36-P36)*C22/100</f>
        <v>3.94695796822122</v>
      </c>
      <c r="O37" s="18">
        <f t="shared" si="19"/>
        <v>1.3630306021286</v>
      </c>
      <c r="P37" s="18">
        <f t="shared" si="5"/>
        <v>0.0514302808113468</v>
      </c>
      <c r="Q37" s="24">
        <f t="shared" si="6"/>
        <v>0.00805741066044433</v>
      </c>
      <c r="R37" s="18">
        <f t="shared" si="7"/>
        <v>0.180996368981481</v>
      </c>
      <c r="S37" s="25">
        <f t="shared" si="8"/>
        <v>0.0445169740464171</v>
      </c>
      <c r="T37" s="3">
        <v>0.01</v>
      </c>
      <c r="U37" s="26">
        <f t="shared" si="9"/>
        <v>0.000445169740464171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0.0223451697404642</v>
      </c>
      <c r="AR37" s="29">
        <f t="shared" si="15"/>
        <v>115.529597222222</v>
      </c>
      <c r="AS37" s="1">
        <f t="shared" si="16"/>
        <v>0.156666666666667</v>
      </c>
      <c r="AT37" s="2">
        <f t="shared" si="20"/>
        <v>53.1458346710342</v>
      </c>
      <c r="AU37" s="1">
        <f t="shared" si="17"/>
        <v>144011.626474278</v>
      </c>
    </row>
    <row r="38" s="1" customFormat="1" spans="1:48">
      <c r="A38" s="13"/>
      <c r="B38" s="13"/>
      <c r="C38" s="16">
        <v>11</v>
      </c>
      <c r="D38" s="19">
        <v>-1.9983523015</v>
      </c>
      <c r="E38" s="20">
        <f t="shared" si="18"/>
        <v>6.05087962145161</v>
      </c>
      <c r="F38" s="16" t="s">
        <v>75</v>
      </c>
      <c r="G38" s="13">
        <v>12</v>
      </c>
      <c r="H38" s="18">
        <f t="shared" si="0"/>
        <v>-1.9983523015</v>
      </c>
      <c r="I38" s="18">
        <f t="shared" si="1"/>
        <v>271.1516476985</v>
      </c>
      <c r="J38" s="18">
        <f t="shared" si="2"/>
        <v>0.013400288040032</v>
      </c>
      <c r="K38" s="18">
        <f t="shared" si="3"/>
        <v>115.529597222222</v>
      </c>
      <c r="L38" s="18">
        <f t="shared" si="4"/>
        <v>1.15529597222222</v>
      </c>
      <c r="M38" s="13" t="s">
        <v>73</v>
      </c>
      <c r="N38" s="13"/>
      <c r="O38" s="18">
        <f t="shared" si="19"/>
        <v>2.46689629353948</v>
      </c>
      <c r="P38" s="18">
        <f t="shared" si="5"/>
        <v>0.0330571208983163</v>
      </c>
      <c r="Q38" s="24">
        <f t="shared" si="6"/>
        <v>0.00517894894073622</v>
      </c>
      <c r="R38" s="18">
        <f t="shared" si="7"/>
        <v>0.180996368981481</v>
      </c>
      <c r="S38" s="25">
        <f t="shared" si="8"/>
        <v>0.0286135515860327</v>
      </c>
      <c r="T38" s="3">
        <v>0.01</v>
      </c>
      <c r="U38" s="26">
        <f t="shared" si="9"/>
        <v>0.000286135515860327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0.0221861355158603</v>
      </c>
      <c r="AR38" s="29">
        <f t="shared" si="15"/>
        <v>115.529597222222</v>
      </c>
      <c r="AS38" s="1">
        <f t="shared" si="16"/>
        <v>0.156666666666667</v>
      </c>
      <c r="AT38" s="2">
        <f t="shared" si="20"/>
        <v>53.1458346710342</v>
      </c>
      <c r="AU38" s="1">
        <f t="shared" si="17"/>
        <v>142986.67219484</v>
      </c>
      <c r="AV38" s="1">
        <f>SUM(AU27:AU38)</f>
        <v>2019407.34445794</v>
      </c>
    </row>
    <row r="39" s="1" customFormat="1" spans="1:46">
      <c r="A39" s="13"/>
      <c r="B39" s="13"/>
      <c r="C39" s="16">
        <v>12</v>
      </c>
      <c r="D39" s="19">
        <v>-9.95494903393548</v>
      </c>
      <c r="E39" s="20">
        <f t="shared" si="18"/>
        <v>-1.9983523015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-9</v>
      </c>
      <c r="E42" s="16"/>
      <c r="F42" s="16"/>
      <c r="G42" s="13">
        <v>1</v>
      </c>
      <c r="H42" s="18">
        <f t="shared" ref="H42:H53" si="21">E43</f>
        <v>-9</v>
      </c>
      <c r="I42" s="18">
        <f t="shared" ref="I42:I53" si="22">H42+273.15</f>
        <v>264.15</v>
      </c>
      <c r="J42" s="18">
        <f t="shared" ref="J42:J53" si="23">EXP(($C$16*(I42-$C$14))/($C$17*I42*$C$14))</f>
        <v>0.0051730365778654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0.000398794778367412</v>
      </c>
      <c r="Q42" s="24">
        <f t="shared" ref="Q42:Q53" si="27">P42*$B$44</f>
        <v>7.37770339979713e-5</v>
      </c>
      <c r="R42" s="18">
        <f t="shared" ref="R42:R53" si="28">L42*$B$44</f>
        <v>0.0142618427083333</v>
      </c>
      <c r="S42" s="25">
        <f t="shared" ref="S42:S53" si="29">Q42/R42</f>
        <v>0.0051730365778654</v>
      </c>
      <c r="T42" s="3">
        <v>0.01</v>
      </c>
      <c r="U42" s="26">
        <f t="shared" ref="U42:U53" si="30">S42*T42</f>
        <v>5.1730365778654e-5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0.0148517303657787</v>
      </c>
      <c r="AR42" s="29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585.19602739726</v>
      </c>
      <c r="AU42" s="1">
        <f t="shared" ref="AU42:AU53" si="37">AT42*10000*AS42*0.67*AR42*AQ42</f>
        <v>83047.9411546236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-10.3609937803871</v>
      </c>
      <c r="E43" s="20">
        <f t="shared" ref="E43:E54" si="38">D42</f>
        <v>-9</v>
      </c>
      <c r="F43" s="16" t="s">
        <v>73</v>
      </c>
      <c r="G43" s="13">
        <v>2</v>
      </c>
      <c r="H43" s="18">
        <f t="shared" si="21"/>
        <v>-10.3609937803871</v>
      </c>
      <c r="I43" s="18">
        <f t="shared" si="22"/>
        <v>262.789006219613</v>
      </c>
      <c r="J43" s="18">
        <f t="shared" si="23"/>
        <v>0.00427402613194435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0.153783288554966</v>
      </c>
      <c r="P43" s="18">
        <f t="shared" si="26"/>
        <v>0.000657273793940263</v>
      </c>
      <c r="Q43" s="24">
        <f t="shared" si="27"/>
        <v>0.000121595651878949</v>
      </c>
      <c r="R43" s="18">
        <f t="shared" si="28"/>
        <v>0.0142618427083333</v>
      </c>
      <c r="S43" s="25">
        <f t="shared" si="29"/>
        <v>0.0085259425703734</v>
      </c>
      <c r="T43" s="3">
        <v>0.01</v>
      </c>
      <c r="U43" s="26">
        <f t="shared" si="30"/>
        <v>8.5259425703734e-5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0.0148852594257037</v>
      </c>
      <c r="AR43" s="29">
        <f t="shared" si="34"/>
        <v>7.70910416666667</v>
      </c>
      <c r="AS43" s="1">
        <f t="shared" si="35"/>
        <v>0.185</v>
      </c>
      <c r="AT43" s="2">
        <f t="shared" si="36"/>
        <v>585.19602739726</v>
      </c>
      <c r="AU43" s="1">
        <f t="shared" si="37"/>
        <v>83235.4290315947</v>
      </c>
    </row>
    <row r="44" s="1" customFormat="1" spans="1:47">
      <c r="A44" s="13" t="s">
        <v>38</v>
      </c>
      <c r="B44" s="13">
        <f>I5</f>
        <v>0.185</v>
      </c>
      <c r="C44" s="16">
        <v>2</v>
      </c>
      <c r="D44" s="19">
        <v>-5.93841312775</v>
      </c>
      <c r="E44" s="20">
        <f t="shared" si="38"/>
        <v>-10.3609937803871</v>
      </c>
      <c r="F44" s="16" t="s">
        <v>73</v>
      </c>
      <c r="G44" s="13">
        <v>3</v>
      </c>
      <c r="H44" s="18">
        <f t="shared" si="21"/>
        <v>-5.93841312775</v>
      </c>
      <c r="I44" s="18">
        <f t="shared" si="22"/>
        <v>267.21158687225</v>
      </c>
      <c r="J44" s="18">
        <f t="shared" si="23"/>
        <v>0.00789156332623647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0.230217056427692</v>
      </c>
      <c r="P44" s="18">
        <f t="shared" si="26"/>
        <v>0.00181677247957889</v>
      </c>
      <c r="Q44" s="24">
        <f t="shared" si="27"/>
        <v>0.000336102908722094</v>
      </c>
      <c r="R44" s="18">
        <f t="shared" si="28"/>
        <v>0.0142618427083333</v>
      </c>
      <c r="S44" s="25">
        <f t="shared" si="29"/>
        <v>0.0235665836172563</v>
      </c>
      <c r="T44" s="3">
        <v>0.01</v>
      </c>
      <c r="U44" s="26">
        <f t="shared" si="30"/>
        <v>0.000235665836172563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0.0150356658361726</v>
      </c>
      <c r="AR44" s="29">
        <f t="shared" si="34"/>
        <v>7.70910416666667</v>
      </c>
      <c r="AS44" s="1">
        <f t="shared" si="35"/>
        <v>0.185</v>
      </c>
      <c r="AT44" s="2">
        <f t="shared" si="36"/>
        <v>585.19602739726</v>
      </c>
      <c r="AU44" s="1">
        <f t="shared" si="37"/>
        <v>84076.4719550964</v>
      </c>
    </row>
    <row r="45" s="1" customFormat="1" spans="1:47">
      <c r="A45" s="13"/>
      <c r="B45" s="13"/>
      <c r="C45" s="16">
        <v>3</v>
      </c>
      <c r="D45" s="19">
        <v>1.15864618658065</v>
      </c>
      <c r="E45" s="20">
        <f t="shared" si="38"/>
        <v>-5.93841312775</v>
      </c>
      <c r="F45" s="16" t="s">
        <v>73</v>
      </c>
      <c r="G45" s="13">
        <v>4</v>
      </c>
      <c r="H45" s="18">
        <f t="shared" si="21"/>
        <v>1.15864618658065</v>
      </c>
      <c r="I45" s="18">
        <f t="shared" si="22"/>
        <v>274.308646186581</v>
      </c>
      <c r="J45" s="18">
        <f t="shared" si="23"/>
        <v>0.020258014588589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0.30549132561478</v>
      </c>
      <c r="P45" s="18">
        <f t="shared" si="26"/>
        <v>0.00618864773099161</v>
      </c>
      <c r="Q45" s="24">
        <f t="shared" si="27"/>
        <v>0.00114489983023345</v>
      </c>
      <c r="R45" s="18">
        <f t="shared" si="28"/>
        <v>0.0142618427083333</v>
      </c>
      <c r="S45" s="25">
        <f t="shared" si="29"/>
        <v>0.0802771320402006</v>
      </c>
      <c r="T45" s="3">
        <v>0.01</v>
      </c>
      <c r="U45" s="26">
        <f t="shared" si="30"/>
        <v>0.000802771320402006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0.015602771320402</v>
      </c>
      <c r="AR45" s="29">
        <f t="shared" si="34"/>
        <v>7.70910416666667</v>
      </c>
      <c r="AS45" s="1">
        <f t="shared" si="35"/>
        <v>0.185</v>
      </c>
      <c r="AT45" s="2">
        <f t="shared" si="36"/>
        <v>585.19602739726</v>
      </c>
      <c r="AU45" s="1">
        <f t="shared" si="37"/>
        <v>87247.6137495416</v>
      </c>
    </row>
    <row r="46" s="1" customFormat="1" spans="1:47">
      <c r="A46" s="13"/>
      <c r="B46" s="13"/>
      <c r="C46" s="16">
        <v>4</v>
      </c>
      <c r="D46" s="19">
        <v>8.95369795333333</v>
      </c>
      <c r="E46" s="20">
        <f t="shared" si="38"/>
        <v>1.15864618658065</v>
      </c>
      <c r="F46" s="16" t="s">
        <v>73</v>
      </c>
      <c r="G46" s="13">
        <v>5</v>
      </c>
      <c r="H46" s="18">
        <f t="shared" si="21"/>
        <v>8.95369795333333</v>
      </c>
      <c r="I46" s="18">
        <f t="shared" si="22"/>
        <v>282.103697953333</v>
      </c>
      <c r="J46" s="18">
        <f t="shared" si="23"/>
        <v>0.0540205282531039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0.284337543989599</v>
      </c>
      <c r="O46" s="18">
        <f t="shared" si="39"/>
        <v>0.0920561755608561</v>
      </c>
      <c r="P46" s="18">
        <f t="shared" si="26"/>
        <v>0.00497292323275792</v>
      </c>
      <c r="Q46" s="24">
        <f t="shared" si="27"/>
        <v>0.000919990798060215</v>
      </c>
      <c r="R46" s="18">
        <f t="shared" si="28"/>
        <v>0.0142618427083333</v>
      </c>
      <c r="S46" s="25">
        <f t="shared" si="29"/>
        <v>0.0645071479804398</v>
      </c>
      <c r="T46" s="3">
        <v>0.01</v>
      </c>
      <c r="U46" s="26">
        <f t="shared" si="30"/>
        <v>0.000645071479804398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0.0154450714798044</v>
      </c>
      <c r="AR46" s="29">
        <f t="shared" si="34"/>
        <v>7.70910416666667</v>
      </c>
      <c r="AS46" s="1">
        <f t="shared" si="35"/>
        <v>0.185</v>
      </c>
      <c r="AT46" s="2">
        <f t="shared" si="36"/>
        <v>585.19602739726</v>
      </c>
      <c r="AU46" s="1">
        <f t="shared" si="37"/>
        <v>86365.7874061129</v>
      </c>
    </row>
    <row r="47" s="1" customFormat="1" spans="1:47">
      <c r="A47" s="13"/>
      <c r="B47" s="13"/>
      <c r="C47" s="16">
        <v>5</v>
      </c>
      <c r="D47" s="19">
        <v>14.6329699235484</v>
      </c>
      <c r="E47" s="20">
        <f t="shared" si="38"/>
        <v>8.95369795333333</v>
      </c>
      <c r="F47" s="16" t="s">
        <v>75</v>
      </c>
      <c r="G47" s="13">
        <v>6</v>
      </c>
      <c r="H47" s="18">
        <f t="shared" si="21"/>
        <v>14.6329699235484</v>
      </c>
      <c r="I47" s="18">
        <f t="shared" si="22"/>
        <v>287.782969923548</v>
      </c>
      <c r="J47" s="18">
        <f t="shared" si="23"/>
        <v>0.106751239998937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0.164174293994765</v>
      </c>
      <c r="P47" s="18">
        <f t="shared" si="26"/>
        <v>0.0175258094598912</v>
      </c>
      <c r="Q47" s="24">
        <f t="shared" si="27"/>
        <v>0.00324227475007987</v>
      </c>
      <c r="R47" s="18">
        <f t="shared" si="28"/>
        <v>0.0142618427083333</v>
      </c>
      <c r="S47" s="25">
        <f t="shared" si="29"/>
        <v>0.227339118540788</v>
      </c>
      <c r="T47" s="3">
        <v>0.01</v>
      </c>
      <c r="U47" s="26">
        <f t="shared" si="30"/>
        <v>0.00227339118540788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0.0170733911854079</v>
      </c>
      <c r="AR47" s="29">
        <f t="shared" si="34"/>
        <v>7.70910416666667</v>
      </c>
      <c r="AS47" s="1">
        <f t="shared" si="35"/>
        <v>0.185</v>
      </c>
      <c r="AT47" s="2">
        <f t="shared" si="36"/>
        <v>585.19602739726</v>
      </c>
      <c r="AU47" s="1">
        <f t="shared" si="37"/>
        <v>95471.029405622</v>
      </c>
    </row>
    <row r="48" s="1" customFormat="1" spans="1:47">
      <c r="A48" s="13"/>
      <c r="B48" s="13"/>
      <c r="C48" s="16">
        <v>6</v>
      </c>
      <c r="D48" s="19">
        <v>17.28319018</v>
      </c>
      <c r="E48" s="20">
        <f t="shared" si="38"/>
        <v>14.6329699235484</v>
      </c>
      <c r="F48" s="16" t="s">
        <v>73</v>
      </c>
      <c r="G48" s="13">
        <v>7</v>
      </c>
      <c r="H48" s="18">
        <f t="shared" si="21"/>
        <v>17.28319018</v>
      </c>
      <c r="I48" s="18">
        <f t="shared" si="22"/>
        <v>290.43319018</v>
      </c>
      <c r="J48" s="18">
        <f t="shared" si="23"/>
        <v>0.145363375573927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0.22373952620154</v>
      </c>
      <c r="P48" s="18">
        <f t="shared" si="26"/>
        <v>0.032523532777967</v>
      </c>
      <c r="Q48" s="24">
        <f t="shared" si="27"/>
        <v>0.00601685356392389</v>
      </c>
      <c r="R48" s="18">
        <f t="shared" si="28"/>
        <v>0.0142618427083333</v>
      </c>
      <c r="S48" s="25">
        <f t="shared" si="29"/>
        <v>0.421884723241842</v>
      </c>
      <c r="T48" s="3">
        <v>0.01</v>
      </c>
      <c r="U48" s="26">
        <f t="shared" si="30"/>
        <v>0.00421884723241842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0.0313188472324184</v>
      </c>
      <c r="AR48" s="29">
        <f t="shared" si="34"/>
        <v>7.70910416666667</v>
      </c>
      <c r="AS48" s="1">
        <f t="shared" si="35"/>
        <v>0.185</v>
      </c>
      <c r="AT48" s="2">
        <f t="shared" si="36"/>
        <v>585.19602739726</v>
      </c>
      <c r="AU48" s="1">
        <f t="shared" si="37"/>
        <v>175128.804383742</v>
      </c>
    </row>
    <row r="49" s="1" customFormat="1" spans="1:47">
      <c r="A49" s="13"/>
      <c r="B49" s="13"/>
      <c r="C49" s="16">
        <v>7</v>
      </c>
      <c r="D49" s="19">
        <v>22.4877739735484</v>
      </c>
      <c r="E49" s="20">
        <f t="shared" si="38"/>
        <v>17.28319018</v>
      </c>
      <c r="F49" s="16" t="s">
        <v>73</v>
      </c>
      <c r="G49" s="13">
        <v>8</v>
      </c>
      <c r="H49" s="18">
        <f t="shared" si="21"/>
        <v>22.4877739735484</v>
      </c>
      <c r="I49" s="18">
        <f t="shared" si="22"/>
        <v>295.637773973548</v>
      </c>
      <c r="J49" s="18">
        <f t="shared" si="23"/>
        <v>0.262285012821421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0.26830703509024</v>
      </c>
      <c r="P49" s="18">
        <f t="shared" si="26"/>
        <v>0.0703729141387211</v>
      </c>
      <c r="Q49" s="24">
        <f t="shared" si="27"/>
        <v>0.0130189891156634</v>
      </c>
      <c r="R49" s="18">
        <f t="shared" si="28"/>
        <v>0.0142618427083333</v>
      </c>
      <c r="S49" s="25">
        <f t="shared" si="29"/>
        <v>0.912854627688207</v>
      </c>
      <c r="T49" s="3">
        <v>0.01</v>
      </c>
      <c r="U49" s="26">
        <f t="shared" si="30"/>
        <v>0.00912854627688207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0.0362285462768821</v>
      </c>
      <c r="AR49" s="29">
        <f t="shared" si="34"/>
        <v>7.70910416666667</v>
      </c>
      <c r="AS49" s="1">
        <f t="shared" si="35"/>
        <v>0.185</v>
      </c>
      <c r="AT49" s="2">
        <f t="shared" si="36"/>
        <v>585.19602739726</v>
      </c>
      <c r="AU49" s="1">
        <f t="shared" si="37"/>
        <v>202582.871168515</v>
      </c>
    </row>
    <row r="50" s="1" customFormat="1" spans="1:47">
      <c r="A50" s="13"/>
      <c r="B50" s="13"/>
      <c r="C50" s="16">
        <v>8</v>
      </c>
      <c r="D50" s="19">
        <v>19.6599566758065</v>
      </c>
      <c r="E50" s="20">
        <f t="shared" si="38"/>
        <v>22.4877739735484</v>
      </c>
      <c r="F50" s="16" t="s">
        <v>73</v>
      </c>
      <c r="G50" s="13">
        <v>9</v>
      </c>
      <c r="H50" s="18">
        <f t="shared" si="21"/>
        <v>19.6599566758065</v>
      </c>
      <c r="I50" s="18">
        <f t="shared" si="22"/>
        <v>292.809956675806</v>
      </c>
      <c r="J50" s="18">
        <f t="shared" si="23"/>
        <v>0.190826138685073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0.275025162618186</v>
      </c>
      <c r="P50" s="18">
        <f t="shared" si="26"/>
        <v>0.0524819898236627</v>
      </c>
      <c r="Q50" s="24">
        <f t="shared" si="27"/>
        <v>0.00970916811737759</v>
      </c>
      <c r="R50" s="18">
        <f t="shared" si="28"/>
        <v>0.0142618427083333</v>
      </c>
      <c r="S50" s="25">
        <f t="shared" si="29"/>
        <v>0.680779357614457</v>
      </c>
      <c r="T50" s="3">
        <v>0.01</v>
      </c>
      <c r="U50" s="26">
        <f t="shared" si="30"/>
        <v>0.00680779357614457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0.0339077935761446</v>
      </c>
      <c r="AR50" s="29">
        <f t="shared" si="34"/>
        <v>7.70910416666667</v>
      </c>
      <c r="AS50" s="1">
        <f t="shared" si="35"/>
        <v>0.185</v>
      </c>
      <c r="AT50" s="2">
        <f t="shared" si="36"/>
        <v>585.19602739726</v>
      </c>
      <c r="AU50" s="1">
        <f t="shared" si="37"/>
        <v>189605.680701243</v>
      </c>
    </row>
    <row r="51" s="1" customFormat="1" spans="1:47">
      <c r="A51" s="13"/>
      <c r="B51" s="13"/>
      <c r="C51" s="16">
        <v>9</v>
      </c>
      <c r="D51" s="19">
        <v>11.6337319605</v>
      </c>
      <c r="E51" s="20">
        <f t="shared" si="38"/>
        <v>19.6599566758065</v>
      </c>
      <c r="F51" s="16" t="s">
        <v>73</v>
      </c>
      <c r="G51" s="13">
        <v>10</v>
      </c>
      <c r="H51" s="18">
        <f t="shared" si="21"/>
        <v>11.6337319605</v>
      </c>
      <c r="I51" s="18">
        <f t="shared" si="22"/>
        <v>284.7837319605</v>
      </c>
      <c r="J51" s="18">
        <f t="shared" si="23"/>
        <v>0.0747520145808182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0.29963421446119</v>
      </c>
      <c r="P51" s="18">
        <f t="shared" si="26"/>
        <v>0.0223982611683149</v>
      </c>
      <c r="Q51" s="24">
        <f t="shared" si="27"/>
        <v>0.00414367831613825</v>
      </c>
      <c r="R51" s="18">
        <f t="shared" si="28"/>
        <v>0.0142618427083333</v>
      </c>
      <c r="S51" s="25">
        <f t="shared" si="29"/>
        <v>0.290542982479891</v>
      </c>
      <c r="T51" s="3">
        <v>0.01</v>
      </c>
      <c r="U51" s="26">
        <f t="shared" si="30"/>
        <v>0.00290542982479891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0.0177054298247989</v>
      </c>
      <c r="AR51" s="29">
        <f t="shared" si="34"/>
        <v>7.70910416666667</v>
      </c>
      <c r="AS51" s="1">
        <f t="shared" si="35"/>
        <v>0.185</v>
      </c>
      <c r="AT51" s="2">
        <f t="shared" si="36"/>
        <v>585.19602739726</v>
      </c>
      <c r="AU51" s="1">
        <f t="shared" si="37"/>
        <v>99005.2645714138</v>
      </c>
    </row>
    <row r="52" s="1" customFormat="1" spans="1:47">
      <c r="A52" s="13"/>
      <c r="B52" s="13"/>
      <c r="C52" s="16">
        <v>10</v>
      </c>
      <c r="D52" s="19">
        <v>6.05087962145161</v>
      </c>
      <c r="E52" s="20">
        <f t="shared" si="38"/>
        <v>11.6337319605</v>
      </c>
      <c r="F52" s="16" t="s">
        <v>73</v>
      </c>
      <c r="G52" s="13">
        <v>11</v>
      </c>
      <c r="H52" s="18">
        <f t="shared" si="21"/>
        <v>6.05087962145161</v>
      </c>
      <c r="I52" s="18">
        <f t="shared" si="22"/>
        <v>279.200879621452</v>
      </c>
      <c r="J52" s="18">
        <f t="shared" si="23"/>
        <v>0.0377323008970083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0.263374155628231</v>
      </c>
      <c r="O52" s="18">
        <f t="shared" si="39"/>
        <v>0.0909528393313104</v>
      </c>
      <c r="P52" s="18">
        <f t="shared" si="26"/>
        <v>0.00343185990108625</v>
      </c>
      <c r="Q52" s="24">
        <f t="shared" si="27"/>
        <v>0.000634894081700957</v>
      </c>
      <c r="R52" s="18">
        <f t="shared" si="28"/>
        <v>0.0142618427083333</v>
      </c>
      <c r="S52" s="25">
        <f t="shared" si="29"/>
        <v>0.044516974046417</v>
      </c>
      <c r="T52" s="3">
        <v>0.01</v>
      </c>
      <c r="U52" s="26">
        <f t="shared" si="30"/>
        <v>0.00044516974046417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0.0152451697404642</v>
      </c>
      <c r="AR52" s="29">
        <f t="shared" si="34"/>
        <v>7.70910416666667</v>
      </c>
      <c r="AS52" s="1">
        <f t="shared" si="35"/>
        <v>0.185</v>
      </c>
      <c r="AT52" s="2">
        <f t="shared" si="36"/>
        <v>585.19602739726</v>
      </c>
      <c r="AU52" s="1">
        <f t="shared" si="37"/>
        <v>85247.976385002</v>
      </c>
    </row>
    <row r="53" s="1" customFormat="1" spans="1:48">
      <c r="A53" s="13"/>
      <c r="B53" s="13"/>
      <c r="C53" s="16">
        <v>11</v>
      </c>
      <c r="D53" s="19">
        <v>-1.9983523015</v>
      </c>
      <c r="E53" s="20">
        <f t="shared" si="38"/>
        <v>6.05087962145161</v>
      </c>
      <c r="F53" s="16" t="s">
        <v>75</v>
      </c>
      <c r="G53" s="13">
        <v>12</v>
      </c>
      <c r="H53" s="18">
        <f t="shared" si="21"/>
        <v>-1.9983523015</v>
      </c>
      <c r="I53" s="18">
        <f t="shared" si="22"/>
        <v>271.1516476985</v>
      </c>
      <c r="J53" s="18">
        <f t="shared" si="23"/>
        <v>0.013400288040032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0.164612021096891</v>
      </c>
      <c r="P53" s="18">
        <f t="shared" si="26"/>
        <v>0.00220584849755016</v>
      </c>
      <c r="Q53" s="24">
        <f t="shared" si="27"/>
        <v>0.00040808197204678</v>
      </c>
      <c r="R53" s="18">
        <f t="shared" si="28"/>
        <v>0.0142618427083333</v>
      </c>
      <c r="S53" s="25">
        <f t="shared" si="29"/>
        <v>0.0286135515860327</v>
      </c>
      <c r="T53" s="3">
        <v>0.01</v>
      </c>
      <c r="U53" s="26">
        <f t="shared" si="30"/>
        <v>0.000286135515860327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0.0150861355158603</v>
      </c>
      <c r="AR53" s="29">
        <f t="shared" si="34"/>
        <v>7.70910416666667</v>
      </c>
      <c r="AS53" s="1">
        <f t="shared" si="35"/>
        <v>0.185</v>
      </c>
      <c r="AT53" s="2">
        <f t="shared" si="36"/>
        <v>585.19602739726</v>
      </c>
      <c r="AU53" s="1">
        <f t="shared" si="37"/>
        <v>84358.6884299161</v>
      </c>
      <c r="AV53" s="1">
        <f>SUM(AU42:AU53)</f>
        <v>1355373.55834242</v>
      </c>
    </row>
    <row r="54" s="1" customFormat="1" spans="1:46">
      <c r="A54" s="13"/>
      <c r="B54" s="13"/>
      <c r="C54" s="16">
        <v>12</v>
      </c>
      <c r="D54" s="19">
        <v>-9.95494903393548</v>
      </c>
      <c r="E54" s="20">
        <f t="shared" si="38"/>
        <v>-1.9983523015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-9</v>
      </c>
      <c r="E58" s="16"/>
      <c r="F58" s="16"/>
      <c r="G58" s="13">
        <v>1</v>
      </c>
      <c r="H58" s="18">
        <f t="shared" ref="H58:H69" si="40">E59</f>
        <v>-9</v>
      </c>
      <c r="I58" s="18">
        <f t="shared" ref="I58:I69" si="41">H58+273.15</f>
        <v>264.15</v>
      </c>
      <c r="J58" s="18">
        <f t="shared" ref="J58:J69" si="42">EXP(($C$16*(I58-$C$14))/($C$17*I58*$C$14))</f>
        <v>0.0051730365778654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0.0156849314210997</v>
      </c>
      <c r="Q58" s="24">
        <f t="shared" ref="Q58:Q69" si="46">P58*$B$60</f>
        <v>0.00454863011211891</v>
      </c>
      <c r="R58" s="18">
        <f t="shared" ref="R58:R69" si="47">L58*$B$60</f>
        <v>0.87929595</v>
      </c>
      <c r="S58" s="25">
        <f t="shared" ref="S58:S69" si="48">Q58/R58</f>
        <v>0.0051730365778654</v>
      </c>
      <c r="T58" s="3">
        <v>0.27</v>
      </c>
      <c r="U58" s="26">
        <f t="shared" ref="U58:U69" si="49">S58*T58</f>
        <v>0.00139671987602366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0.226671382671911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48.6149497808975</v>
      </c>
      <c r="AF58" s="1">
        <f t="shared" ref="AF58:AF69" si="54">AE58*10000*AC58*AB58</f>
        <v>1237484.7224963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-10.3609937803871</v>
      </c>
      <c r="E59" s="20">
        <f t="shared" ref="E59:E70" si="55">D58</f>
        <v>-9</v>
      </c>
      <c r="F59" s="16" t="s">
        <v>73</v>
      </c>
      <c r="G59" s="13">
        <v>2</v>
      </c>
      <c r="H59" s="18">
        <f t="shared" si="40"/>
        <v>-10.3609937803871</v>
      </c>
      <c r="I59" s="18">
        <f t="shared" si="41"/>
        <v>262.789006219613</v>
      </c>
      <c r="J59" s="18">
        <f t="shared" si="42"/>
        <v>0.00427402613194435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6.0484250685789</v>
      </c>
      <c r="P59" s="18">
        <f t="shared" si="45"/>
        <v>0.0258511268002135</v>
      </c>
      <c r="Q59" s="24">
        <f t="shared" si="46"/>
        <v>0.00749682677206192</v>
      </c>
      <c r="R59" s="18">
        <f t="shared" si="47"/>
        <v>0.87929595</v>
      </c>
      <c r="S59" s="25">
        <f t="shared" si="48"/>
        <v>0.0085259425703734</v>
      </c>
      <c r="T59" s="3">
        <v>0.27</v>
      </c>
      <c r="U59" s="26">
        <f t="shared" si="49"/>
        <v>0.00230200449400082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0.226847279473184</v>
      </c>
      <c r="AC59" s="29">
        <f t="shared" si="51"/>
        <v>11.2298333333333</v>
      </c>
      <c r="AD59" s="1">
        <f t="shared" si="52"/>
        <v>0.29</v>
      </c>
      <c r="AE59" s="30">
        <f t="shared" si="53"/>
        <v>48.6149497808975</v>
      </c>
      <c r="AF59" s="1">
        <f t="shared" si="54"/>
        <v>1238445.0095945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-5.93841312775</v>
      </c>
      <c r="E60" s="20">
        <f t="shared" si="55"/>
        <v>-10.3609937803871</v>
      </c>
      <c r="F60" s="16" t="s">
        <v>73</v>
      </c>
      <c r="G60" s="13">
        <v>3</v>
      </c>
      <c r="H60" s="18">
        <f t="shared" si="40"/>
        <v>-5.93841312775</v>
      </c>
      <c r="I60" s="18">
        <f t="shared" si="41"/>
        <v>267.21158687225</v>
      </c>
      <c r="J60" s="18">
        <f t="shared" si="42"/>
        <v>0.00789156332623647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9.05462894177869</v>
      </c>
      <c r="P60" s="18">
        <f t="shared" si="45"/>
        <v>0.07145517768962</v>
      </c>
      <c r="Q60" s="24">
        <f t="shared" si="46"/>
        <v>0.0207220015299898</v>
      </c>
      <c r="R60" s="18">
        <f t="shared" si="47"/>
        <v>0.87929595</v>
      </c>
      <c r="S60" s="25">
        <f t="shared" si="48"/>
        <v>0.0235665836172563</v>
      </c>
      <c r="T60" s="3">
        <v>0.27</v>
      </c>
      <c r="U60" s="26">
        <f t="shared" si="49"/>
        <v>0.0063629775766592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0.227636326543145</v>
      </c>
      <c r="AC60" s="29">
        <f t="shared" si="51"/>
        <v>11.2298333333333</v>
      </c>
      <c r="AD60" s="1">
        <f t="shared" si="52"/>
        <v>0.29</v>
      </c>
      <c r="AE60" s="30">
        <f t="shared" si="53"/>
        <v>48.6149497808975</v>
      </c>
      <c r="AF60" s="1">
        <f t="shared" si="54"/>
        <v>1242752.71567939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1.15864618658065</v>
      </c>
      <c r="E61" s="20">
        <f t="shared" si="55"/>
        <v>-5.93841312775</v>
      </c>
      <c r="F61" s="16" t="s">
        <v>73</v>
      </c>
      <c r="G61" s="13">
        <v>4</v>
      </c>
      <c r="H61" s="18">
        <f t="shared" si="40"/>
        <v>1.15864618658065</v>
      </c>
      <c r="I61" s="18">
        <f t="shared" si="41"/>
        <v>274.308646186581</v>
      </c>
      <c r="J61" s="18">
        <f t="shared" si="42"/>
        <v>0.020258014588589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12.0152287640891</v>
      </c>
      <c r="P61" s="18">
        <f t="shared" si="45"/>
        <v>0.243404679588151</v>
      </c>
      <c r="Q61" s="24">
        <f t="shared" si="46"/>
        <v>0.0705873570805636</v>
      </c>
      <c r="R61" s="18">
        <f t="shared" si="47"/>
        <v>0.87929595</v>
      </c>
      <c r="S61" s="25">
        <f t="shared" si="48"/>
        <v>0.0802771320402006</v>
      </c>
      <c r="T61" s="3">
        <v>0.27</v>
      </c>
      <c r="U61" s="26">
        <f t="shared" si="49"/>
        <v>0.0216748256508542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0.230611418623961</v>
      </c>
      <c r="AC61" s="29">
        <f t="shared" si="51"/>
        <v>11.2298333333333</v>
      </c>
      <c r="AD61" s="1">
        <f t="shared" si="52"/>
        <v>0.29</v>
      </c>
      <c r="AE61" s="30">
        <f t="shared" si="53"/>
        <v>48.6149497808975</v>
      </c>
      <c r="AF61" s="1">
        <f t="shared" si="54"/>
        <v>1258994.8674439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8.95369795333333</v>
      </c>
      <c r="E62" s="20">
        <f t="shared" si="55"/>
        <v>1.15864618658065</v>
      </c>
      <c r="F62" s="16" t="s">
        <v>73</v>
      </c>
      <c r="G62" s="13">
        <v>5</v>
      </c>
      <c r="H62" s="18">
        <f t="shared" si="40"/>
        <v>8.95369795333333</v>
      </c>
      <c r="I62" s="18">
        <f t="shared" si="41"/>
        <v>282.103697953333</v>
      </c>
      <c r="J62" s="18">
        <f t="shared" si="42"/>
        <v>0.0540205282531039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11.1832328802759</v>
      </c>
      <c r="O62" s="18">
        <f t="shared" si="56"/>
        <v>3.62064620422505</v>
      </c>
      <c r="P62" s="18">
        <f t="shared" si="45"/>
        <v>0.195589220569832</v>
      </c>
      <c r="Q62" s="24">
        <f t="shared" si="46"/>
        <v>0.0567208739652514</v>
      </c>
      <c r="R62" s="18">
        <f t="shared" si="47"/>
        <v>0.87929595</v>
      </c>
      <c r="S62" s="25">
        <f t="shared" si="48"/>
        <v>0.0645071479804398</v>
      </c>
      <c r="T62" s="3">
        <v>0.27</v>
      </c>
      <c r="U62" s="26">
        <f t="shared" si="49"/>
        <v>0.0174169299547188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0.229784109490202</v>
      </c>
      <c r="AC62" s="29">
        <f t="shared" si="51"/>
        <v>11.2298333333333</v>
      </c>
      <c r="AD62" s="1">
        <f t="shared" si="52"/>
        <v>0.29</v>
      </c>
      <c r="AE62" s="30">
        <f t="shared" si="53"/>
        <v>48.6149497808975</v>
      </c>
      <c r="AF62" s="1">
        <f t="shared" si="54"/>
        <v>1254478.27429597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14.6329699235484</v>
      </c>
      <c r="E63" s="20">
        <f t="shared" si="55"/>
        <v>8.95369795333333</v>
      </c>
      <c r="F63" s="16" t="s">
        <v>75</v>
      </c>
      <c r="G63" s="13">
        <v>6</v>
      </c>
      <c r="H63" s="18">
        <f t="shared" si="40"/>
        <v>14.6329699235484</v>
      </c>
      <c r="I63" s="18">
        <f t="shared" si="41"/>
        <v>287.782969923548</v>
      </c>
      <c r="J63" s="18">
        <f t="shared" si="42"/>
        <v>0.106751239998937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6.45711198365521</v>
      </c>
      <c r="P63" s="18">
        <f t="shared" si="45"/>
        <v>0.68930471106719</v>
      </c>
      <c r="Q63" s="24">
        <f t="shared" si="46"/>
        <v>0.199898366209485</v>
      </c>
      <c r="R63" s="18">
        <f t="shared" si="47"/>
        <v>0.87929595</v>
      </c>
      <c r="S63" s="25">
        <f t="shared" si="48"/>
        <v>0.227339118540788</v>
      </c>
      <c r="T63" s="3">
        <v>0.27</v>
      </c>
      <c r="U63" s="26">
        <f t="shared" si="49"/>
        <v>0.0613815620060128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0.238326437497768</v>
      </c>
      <c r="AC63" s="29">
        <f t="shared" si="51"/>
        <v>11.2298333333333</v>
      </c>
      <c r="AD63" s="1">
        <f t="shared" si="52"/>
        <v>0.29</v>
      </c>
      <c r="AE63" s="30">
        <f t="shared" si="53"/>
        <v>48.6149497808975</v>
      </c>
      <c r="AF63" s="1">
        <f t="shared" si="54"/>
        <v>1301114.07048387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17.28319018</v>
      </c>
      <c r="E64" s="20">
        <f t="shared" si="55"/>
        <v>14.6329699235484</v>
      </c>
      <c r="F64" s="16" t="s">
        <v>73</v>
      </c>
      <c r="G64" s="13">
        <v>7</v>
      </c>
      <c r="H64" s="18">
        <f t="shared" si="40"/>
        <v>17.28319018</v>
      </c>
      <c r="I64" s="18">
        <f t="shared" si="41"/>
        <v>290.43319018</v>
      </c>
      <c r="J64" s="18">
        <f t="shared" si="42"/>
        <v>0.145363375573927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8.79986227258802</v>
      </c>
      <c r="P64" s="18">
        <f t="shared" si="45"/>
        <v>1.27917768452904</v>
      </c>
      <c r="Q64" s="24">
        <f t="shared" si="46"/>
        <v>0.370961528513423</v>
      </c>
      <c r="R64" s="18">
        <f t="shared" si="47"/>
        <v>0.87929595</v>
      </c>
      <c r="S64" s="25">
        <f t="shared" si="48"/>
        <v>0.421884723241842</v>
      </c>
      <c r="T64" s="3">
        <v>0.27</v>
      </c>
      <c r="U64" s="26">
        <f t="shared" si="49"/>
        <v>0.113908875275297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0.29733249446599</v>
      </c>
      <c r="AC64" s="29">
        <f t="shared" si="51"/>
        <v>11.2298333333333</v>
      </c>
      <c r="AD64" s="1">
        <f t="shared" si="52"/>
        <v>0.29</v>
      </c>
      <c r="AE64" s="30">
        <f t="shared" si="53"/>
        <v>48.6149497808975</v>
      </c>
      <c r="AF64" s="1">
        <f t="shared" si="54"/>
        <v>1623250.43005516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22.4877739735484</v>
      </c>
      <c r="E65" s="20">
        <f t="shared" si="55"/>
        <v>17.28319018</v>
      </c>
      <c r="F65" s="16" t="s">
        <v>73</v>
      </c>
      <c r="G65" s="13">
        <v>8</v>
      </c>
      <c r="H65" s="18">
        <f t="shared" si="40"/>
        <v>22.4877739735484</v>
      </c>
      <c r="I65" s="18">
        <f t="shared" si="41"/>
        <v>295.637773973548</v>
      </c>
      <c r="J65" s="18">
        <f t="shared" si="42"/>
        <v>0.262285012821421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10.552739588059</v>
      </c>
      <c r="P65" s="18">
        <f t="shared" si="45"/>
        <v>2.76782543815517</v>
      </c>
      <c r="Q65" s="24">
        <f t="shared" si="46"/>
        <v>0.802669377064998</v>
      </c>
      <c r="R65" s="18">
        <f t="shared" si="47"/>
        <v>0.87929595</v>
      </c>
      <c r="S65" s="25">
        <f t="shared" si="48"/>
        <v>0.912854627688207</v>
      </c>
      <c r="T65" s="3">
        <v>0.27</v>
      </c>
      <c r="U65" s="26">
        <f t="shared" si="49"/>
        <v>0.246470749475816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0.323089266623151</v>
      </c>
      <c r="AC65" s="29">
        <f t="shared" si="51"/>
        <v>11.2298333333333</v>
      </c>
      <c r="AD65" s="1">
        <f t="shared" si="52"/>
        <v>0.29</v>
      </c>
      <c r="AE65" s="30">
        <f t="shared" si="53"/>
        <v>48.6149497808975</v>
      </c>
      <c r="AF65" s="1">
        <f t="shared" si="54"/>
        <v>1763866.38108343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19.6599566758065</v>
      </c>
      <c r="E66" s="20">
        <f t="shared" si="55"/>
        <v>22.4877739735484</v>
      </c>
      <c r="F66" s="16" t="s">
        <v>73</v>
      </c>
      <c r="G66" s="13">
        <v>9</v>
      </c>
      <c r="H66" s="18">
        <f t="shared" si="40"/>
        <v>19.6599566758065</v>
      </c>
      <c r="I66" s="18">
        <f t="shared" si="41"/>
        <v>292.809956675806</v>
      </c>
      <c r="J66" s="18">
        <f t="shared" si="42"/>
        <v>0.190826138685073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10.8169691499038</v>
      </c>
      <c r="P66" s="18">
        <f t="shared" si="45"/>
        <v>2.0641604551517</v>
      </c>
      <c r="Q66" s="24">
        <f t="shared" si="46"/>
        <v>0.598606531993993</v>
      </c>
      <c r="R66" s="18">
        <f t="shared" si="47"/>
        <v>0.87929595</v>
      </c>
      <c r="S66" s="25">
        <f t="shared" si="48"/>
        <v>0.680779357614457</v>
      </c>
      <c r="T66" s="3">
        <v>0.27</v>
      </c>
      <c r="U66" s="26">
        <f t="shared" si="49"/>
        <v>0.183810426555903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0.310914365879812</v>
      </c>
      <c r="AC66" s="29">
        <f t="shared" si="51"/>
        <v>11.2298333333333</v>
      </c>
      <c r="AD66" s="1">
        <f t="shared" si="52"/>
        <v>0.29</v>
      </c>
      <c r="AE66" s="30">
        <f t="shared" si="53"/>
        <v>48.6149497808975</v>
      </c>
      <c r="AF66" s="1">
        <f t="shared" si="54"/>
        <v>1697398.99781609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11.6337319605</v>
      </c>
      <c r="E67" s="20">
        <f t="shared" si="55"/>
        <v>19.6599566758065</v>
      </c>
      <c r="F67" s="16" t="s">
        <v>73</v>
      </c>
      <c r="G67" s="13">
        <v>10</v>
      </c>
      <c r="H67" s="18">
        <f t="shared" si="40"/>
        <v>11.6337319605</v>
      </c>
      <c r="I67" s="18">
        <f t="shared" si="41"/>
        <v>284.7837319605</v>
      </c>
      <c r="J67" s="18">
        <f t="shared" si="42"/>
        <v>0.0747520145808182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11.7848636947521</v>
      </c>
      <c r="P67" s="18">
        <f t="shared" si="45"/>
        <v>0.880942302743065</v>
      </c>
      <c r="Q67" s="24">
        <f t="shared" si="46"/>
        <v>0.255473267795489</v>
      </c>
      <c r="R67" s="18">
        <f t="shared" si="47"/>
        <v>0.87929595</v>
      </c>
      <c r="S67" s="25">
        <f t="shared" si="48"/>
        <v>0.290542982479891</v>
      </c>
      <c r="T67" s="3">
        <v>0.27</v>
      </c>
      <c r="U67" s="26">
        <f t="shared" si="49"/>
        <v>0.0784466052695705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0.241642175403878</v>
      </c>
      <c r="AC67" s="29">
        <f t="shared" si="51"/>
        <v>11.2298333333333</v>
      </c>
      <c r="AD67" s="1">
        <f t="shared" si="52"/>
        <v>0.29</v>
      </c>
      <c r="AE67" s="30">
        <f t="shared" si="53"/>
        <v>48.6149497808975</v>
      </c>
      <c r="AF67" s="1">
        <f t="shared" si="54"/>
        <v>1319215.93651673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6.05087962145161</v>
      </c>
      <c r="E68" s="20">
        <f t="shared" si="55"/>
        <v>11.6337319605</v>
      </c>
      <c r="F68" s="16" t="s">
        <v>73</v>
      </c>
      <c r="G68" s="13">
        <v>11</v>
      </c>
      <c r="H68" s="18">
        <f t="shared" si="40"/>
        <v>6.05087962145161</v>
      </c>
      <c r="I68" s="18">
        <f t="shared" si="41"/>
        <v>279.200879621452</v>
      </c>
      <c r="J68" s="18">
        <f t="shared" si="42"/>
        <v>0.0377323008970083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10.3587253224086</v>
      </c>
      <c r="O68" s="18">
        <f t="shared" si="56"/>
        <v>3.57725106960045</v>
      </c>
      <c r="P68" s="18">
        <f t="shared" si="45"/>
        <v>0.134977913742309</v>
      </c>
      <c r="Q68" s="24">
        <f t="shared" si="46"/>
        <v>0.0391435949852696</v>
      </c>
      <c r="R68" s="18">
        <f t="shared" si="47"/>
        <v>0.87929595</v>
      </c>
      <c r="S68" s="25">
        <f t="shared" si="48"/>
        <v>0.044516974046417</v>
      </c>
      <c r="T68" s="3">
        <v>0.27</v>
      </c>
      <c r="U68" s="26">
        <f t="shared" si="49"/>
        <v>0.0120195829925326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0.228735404975449</v>
      </c>
      <c r="AC68" s="29">
        <f t="shared" si="51"/>
        <v>11.2298333333333</v>
      </c>
      <c r="AD68" s="1">
        <f t="shared" si="52"/>
        <v>0.29</v>
      </c>
      <c r="AE68" s="30">
        <f t="shared" si="53"/>
        <v>48.6149497808975</v>
      </c>
      <c r="AF68" s="1">
        <f t="shared" si="54"/>
        <v>1248753.00011216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-1.9983523015</v>
      </c>
      <c r="E69" s="20">
        <f t="shared" si="55"/>
        <v>6.05087962145161</v>
      </c>
      <c r="F69" s="16" t="s">
        <v>75</v>
      </c>
      <c r="G69" s="13">
        <v>12</v>
      </c>
      <c r="H69" s="18">
        <f t="shared" si="40"/>
        <v>-1.9983523015</v>
      </c>
      <c r="I69" s="18">
        <f t="shared" si="41"/>
        <v>271.1516476985</v>
      </c>
      <c r="J69" s="18">
        <f t="shared" si="42"/>
        <v>0.013400288040032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6.47432815585814</v>
      </c>
      <c r="P69" s="18">
        <f t="shared" si="45"/>
        <v>0.0867578621541883</v>
      </c>
      <c r="Q69" s="24">
        <f t="shared" si="46"/>
        <v>0.0251597800247146</v>
      </c>
      <c r="R69" s="18">
        <f t="shared" si="47"/>
        <v>0.87929595</v>
      </c>
      <c r="S69" s="25">
        <f t="shared" si="48"/>
        <v>0.0286135515860327</v>
      </c>
      <c r="T69" s="3">
        <v>0.27</v>
      </c>
      <c r="U69" s="26">
        <f t="shared" si="49"/>
        <v>0.00772565892822882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0.227901095529755</v>
      </c>
      <c r="AC69" s="29">
        <f t="shared" si="51"/>
        <v>11.2298333333333</v>
      </c>
      <c r="AD69" s="1">
        <f t="shared" si="52"/>
        <v>0.29</v>
      </c>
      <c r="AE69" s="30">
        <f t="shared" si="53"/>
        <v>48.6149497808975</v>
      </c>
      <c r="AF69" s="1">
        <f t="shared" si="54"/>
        <v>1244198.18961641</v>
      </c>
      <c r="AG69" s="1">
        <f>SUM(AF58:AF69)</f>
        <v>16429952.5951939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-9.95494903393548</v>
      </c>
      <c r="E70" s="20">
        <f t="shared" si="55"/>
        <v>-1.9983523015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-9</v>
      </c>
      <c r="E74" s="16"/>
      <c r="F74" s="16"/>
      <c r="G74" s="13">
        <v>1</v>
      </c>
      <c r="H74" s="18">
        <f t="shared" ref="H74:H85" si="57">E75</f>
        <v>-9</v>
      </c>
      <c r="I74" s="18">
        <f t="shared" ref="I74:I85" si="58">H74+273.15</f>
        <v>264.15</v>
      </c>
      <c r="J74" s="18">
        <f t="shared" ref="J74:J85" si="59">EXP(($C$16*(I74-$C$14))/($C$17*I74*$C$14))</f>
        <v>0.0051730365778654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0.002696290125115</v>
      </c>
      <c r="Q74" s="24">
        <f t="shared" ref="Q74:Q85" si="63">P74*$B$76</f>
        <v>0.000808887037534501</v>
      </c>
      <c r="R74" s="18">
        <f t="shared" ref="R74:R85" si="64">L74*$B$76</f>
        <v>0.156366</v>
      </c>
      <c r="S74" s="25">
        <f t="shared" ref="S74:S85" si="65">Q74/R74</f>
        <v>0.0051730365778654</v>
      </c>
      <c r="T74" s="3">
        <v>0.01</v>
      </c>
      <c r="U74" s="26">
        <f t="shared" ref="U74:U85" si="66">S74*T74</f>
        <v>5.1730365778654e-5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0.00554173036577865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>$E$8/12</f>
        <v>4.58756306265633</v>
      </c>
      <c r="AX74" s="1">
        <f t="shared" ref="AX74:AX85" si="72">AW74*10000*AV74*0.67*AU74*AT74</f>
        <v>2663.45011981983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-10.3609937803871</v>
      </c>
      <c r="E75" s="20">
        <f t="shared" ref="E75:E86" si="73">D74</f>
        <v>-9</v>
      </c>
      <c r="F75" s="16" t="s">
        <v>73</v>
      </c>
      <c r="G75" s="13">
        <v>2</v>
      </c>
      <c r="H75" s="18">
        <f t="shared" si="57"/>
        <v>-10.3609937803871</v>
      </c>
      <c r="I75" s="18">
        <f t="shared" si="58"/>
        <v>262.789006219613</v>
      </c>
      <c r="J75" s="18">
        <f t="shared" si="59"/>
        <v>0.00427402613194435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1.03974370987488</v>
      </c>
      <c r="P75" s="18">
        <f t="shared" si="62"/>
        <v>0.00444389178653002</v>
      </c>
      <c r="Q75" s="24">
        <f t="shared" si="63"/>
        <v>0.00133316753595901</v>
      </c>
      <c r="R75" s="18">
        <f t="shared" si="64"/>
        <v>0.156366</v>
      </c>
      <c r="S75" s="25">
        <f t="shared" si="65"/>
        <v>0.0085259425703734</v>
      </c>
      <c r="T75" s="3">
        <v>0.01</v>
      </c>
      <c r="U75" s="26">
        <f t="shared" si="66"/>
        <v>8.5259425703734e-5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0.00557525942570373</v>
      </c>
      <c r="AU75" s="29">
        <f t="shared" si="70"/>
        <v>52.122</v>
      </c>
      <c r="AV75" s="1">
        <f t="shared" si="71"/>
        <v>0.3</v>
      </c>
      <c r="AW75" s="2">
        <f t="shared" ref="AW75:AW85" si="75">$E$8/12</f>
        <v>4.58756306265633</v>
      </c>
      <c r="AX75" s="1">
        <f t="shared" si="72"/>
        <v>2679.56475780842</v>
      </c>
    </row>
    <row r="76" s="1" customFormat="1" spans="1:50">
      <c r="A76" s="13" t="s">
        <v>38</v>
      </c>
      <c r="B76" s="13">
        <f>H8</f>
        <v>0.3</v>
      </c>
      <c r="C76" s="16">
        <v>2</v>
      </c>
      <c r="D76" s="19">
        <v>-5.93841312775</v>
      </c>
      <c r="E76" s="20">
        <f t="shared" si="73"/>
        <v>-10.3609937803871</v>
      </c>
      <c r="F76" s="16" t="s">
        <v>73</v>
      </c>
      <c r="G76" s="13">
        <v>3</v>
      </c>
      <c r="H76" s="18">
        <f t="shared" si="57"/>
        <v>-5.93841312775</v>
      </c>
      <c r="I76" s="18">
        <f t="shared" si="58"/>
        <v>267.21158687225</v>
      </c>
      <c r="J76" s="18">
        <f t="shared" si="59"/>
        <v>0.00789156332623647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1.55651981808836</v>
      </c>
      <c r="P76" s="18">
        <f t="shared" si="62"/>
        <v>0.0122833747129863</v>
      </c>
      <c r="Q76" s="24">
        <f t="shared" si="63"/>
        <v>0.0036850124138959</v>
      </c>
      <c r="R76" s="18">
        <f t="shared" si="64"/>
        <v>0.156366</v>
      </c>
      <c r="S76" s="25">
        <f t="shared" si="65"/>
        <v>0.0235665836172563</v>
      </c>
      <c r="T76" s="3">
        <v>0.01</v>
      </c>
      <c r="U76" s="26">
        <f t="shared" si="66"/>
        <v>0.000235665836172563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0.00572566583617256</v>
      </c>
      <c r="AU76" s="29">
        <f t="shared" si="70"/>
        <v>52.122</v>
      </c>
      <c r="AV76" s="1">
        <f t="shared" si="71"/>
        <v>0.3</v>
      </c>
      <c r="AW76" s="2">
        <f t="shared" si="75"/>
        <v>4.58756306265633</v>
      </c>
      <c r="AX76" s="1">
        <f t="shared" si="72"/>
        <v>2751.85264363893</v>
      </c>
    </row>
    <row r="77" s="1" customFormat="1" spans="1:50">
      <c r="A77" s="13"/>
      <c r="B77" s="13"/>
      <c r="C77" s="16">
        <v>3</v>
      </c>
      <c r="D77" s="19">
        <v>1.15864618658065</v>
      </c>
      <c r="E77" s="20">
        <f t="shared" si="73"/>
        <v>-5.93841312775</v>
      </c>
      <c r="F77" s="16" t="s">
        <v>73</v>
      </c>
      <c r="G77" s="13">
        <v>4</v>
      </c>
      <c r="H77" s="18">
        <f t="shared" si="57"/>
        <v>1.15864618658065</v>
      </c>
      <c r="I77" s="18">
        <f t="shared" si="58"/>
        <v>274.308646186581</v>
      </c>
      <c r="J77" s="18">
        <f t="shared" si="59"/>
        <v>0.020258014588589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2.06545644337537</v>
      </c>
      <c r="P77" s="18">
        <f t="shared" si="62"/>
        <v>0.0418420467619934</v>
      </c>
      <c r="Q77" s="24">
        <f t="shared" si="63"/>
        <v>0.012552614028598</v>
      </c>
      <c r="R77" s="18">
        <f t="shared" si="64"/>
        <v>0.156366</v>
      </c>
      <c r="S77" s="25">
        <f t="shared" si="65"/>
        <v>0.0802771320402006</v>
      </c>
      <c r="T77" s="3">
        <v>0.01</v>
      </c>
      <c r="U77" s="26">
        <f t="shared" si="66"/>
        <v>0.000802771320402006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0.00629277132040201</v>
      </c>
      <c r="AU77" s="29">
        <f t="shared" si="70"/>
        <v>52.122</v>
      </c>
      <c r="AV77" s="1">
        <f t="shared" si="71"/>
        <v>0.3</v>
      </c>
      <c r="AW77" s="2">
        <f t="shared" si="75"/>
        <v>4.58756306265633</v>
      </c>
      <c r="AX77" s="1">
        <f t="shared" si="72"/>
        <v>3024.41321050606</v>
      </c>
    </row>
    <row r="78" s="1" customFormat="1" spans="1:50">
      <c r="A78" s="13"/>
      <c r="B78" s="13"/>
      <c r="C78" s="16">
        <v>4</v>
      </c>
      <c r="D78" s="19">
        <v>8.95369795333333</v>
      </c>
      <c r="E78" s="20">
        <f t="shared" si="73"/>
        <v>1.15864618658065</v>
      </c>
      <c r="F78" s="16" t="s">
        <v>73</v>
      </c>
      <c r="G78" s="13">
        <v>5</v>
      </c>
      <c r="H78" s="18">
        <f t="shared" si="57"/>
        <v>8.95369795333333</v>
      </c>
      <c r="I78" s="18">
        <f t="shared" si="58"/>
        <v>282.103697953333</v>
      </c>
      <c r="J78" s="18">
        <f t="shared" si="59"/>
        <v>0.0540205282531039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1.92243367678271</v>
      </c>
      <c r="O78" s="18">
        <f t="shared" si="74"/>
        <v>0.622400719830669</v>
      </c>
      <c r="P78" s="18">
        <f t="shared" si="62"/>
        <v>0.0336224156703648</v>
      </c>
      <c r="Q78" s="24">
        <f t="shared" si="63"/>
        <v>0.0100867247011095</v>
      </c>
      <c r="R78" s="18">
        <f t="shared" si="64"/>
        <v>0.156366</v>
      </c>
      <c r="S78" s="25">
        <f t="shared" si="65"/>
        <v>0.0645071479804398</v>
      </c>
      <c r="T78" s="3">
        <v>0.01</v>
      </c>
      <c r="U78" s="26">
        <f t="shared" si="66"/>
        <v>0.000645071479804398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0.0061350714798044</v>
      </c>
      <c r="AU78" s="29">
        <f t="shared" si="70"/>
        <v>52.122</v>
      </c>
      <c r="AV78" s="1">
        <f t="shared" si="71"/>
        <v>0.3</v>
      </c>
      <c r="AW78" s="2">
        <f t="shared" si="75"/>
        <v>4.58756306265633</v>
      </c>
      <c r="AX78" s="1">
        <f t="shared" si="72"/>
        <v>2948.61997777698</v>
      </c>
    </row>
    <row r="79" s="1" customFormat="1" spans="1:50">
      <c r="A79" s="13"/>
      <c r="B79" s="13"/>
      <c r="C79" s="16">
        <v>5</v>
      </c>
      <c r="D79" s="19">
        <v>14.6329699235484</v>
      </c>
      <c r="E79" s="20">
        <f t="shared" si="73"/>
        <v>8.95369795333333</v>
      </c>
      <c r="F79" s="16" t="s">
        <v>75</v>
      </c>
      <c r="G79" s="13">
        <v>6</v>
      </c>
      <c r="H79" s="18">
        <f t="shared" si="57"/>
        <v>14.6329699235484</v>
      </c>
      <c r="I79" s="18">
        <f t="shared" si="58"/>
        <v>287.782969923548</v>
      </c>
      <c r="J79" s="18">
        <f t="shared" si="59"/>
        <v>0.106751239998937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1.1099983041603</v>
      </c>
      <c r="P79" s="18">
        <f t="shared" si="62"/>
        <v>0.11849369536583</v>
      </c>
      <c r="Q79" s="24">
        <f t="shared" si="63"/>
        <v>0.0355481086097489</v>
      </c>
      <c r="R79" s="18">
        <f t="shared" si="64"/>
        <v>0.156366</v>
      </c>
      <c r="S79" s="25">
        <f t="shared" si="65"/>
        <v>0.227339118540788</v>
      </c>
      <c r="T79" s="3">
        <v>0.01</v>
      </c>
      <c r="U79" s="26">
        <f t="shared" si="66"/>
        <v>0.00227339118540788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0.00776339118540788</v>
      </c>
      <c r="AU79" s="29">
        <f t="shared" si="70"/>
        <v>52.122</v>
      </c>
      <c r="AV79" s="1">
        <f t="shared" si="71"/>
        <v>0.3</v>
      </c>
      <c r="AW79" s="2">
        <f t="shared" si="75"/>
        <v>4.58756306265633</v>
      </c>
      <c r="AX79" s="1">
        <f t="shared" si="72"/>
        <v>3731.21819687767</v>
      </c>
    </row>
    <row r="80" s="1" customFormat="1" spans="1:50">
      <c r="A80" s="13"/>
      <c r="B80" s="13"/>
      <c r="C80" s="16">
        <v>6</v>
      </c>
      <c r="D80" s="19">
        <v>17.28319018</v>
      </c>
      <c r="E80" s="20">
        <f t="shared" si="73"/>
        <v>14.6329699235484</v>
      </c>
      <c r="F80" s="16" t="s">
        <v>73</v>
      </c>
      <c r="G80" s="13">
        <v>7</v>
      </c>
      <c r="H80" s="18">
        <f t="shared" si="57"/>
        <v>17.28319018</v>
      </c>
      <c r="I80" s="18">
        <f t="shared" si="58"/>
        <v>290.43319018</v>
      </c>
      <c r="J80" s="18">
        <f t="shared" si="59"/>
        <v>0.145363375573927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1.51272460879447</v>
      </c>
      <c r="P80" s="18">
        <f t="shared" si="62"/>
        <v>0.219894755448113</v>
      </c>
      <c r="Q80" s="24">
        <f t="shared" si="63"/>
        <v>0.0659684266344339</v>
      </c>
      <c r="R80" s="18">
        <f t="shared" si="64"/>
        <v>0.156366</v>
      </c>
      <c r="S80" s="25">
        <f t="shared" si="65"/>
        <v>0.421884723241842</v>
      </c>
      <c r="T80" s="3">
        <v>0.01</v>
      </c>
      <c r="U80" s="26">
        <f t="shared" si="66"/>
        <v>0.00421884723241842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0.0141688472324184</v>
      </c>
      <c r="AU80" s="29">
        <f t="shared" si="70"/>
        <v>52.122</v>
      </c>
      <c r="AV80" s="1">
        <f t="shared" si="71"/>
        <v>0.3</v>
      </c>
      <c r="AW80" s="2">
        <f t="shared" si="75"/>
        <v>4.58756306265633</v>
      </c>
      <c r="AX80" s="1">
        <f t="shared" si="72"/>
        <v>6809.78960866337</v>
      </c>
    </row>
    <row r="81" s="1" customFormat="1" spans="1:50">
      <c r="A81" s="13"/>
      <c r="B81" s="13"/>
      <c r="C81" s="16">
        <v>7</v>
      </c>
      <c r="D81" s="19">
        <v>22.4877739735484</v>
      </c>
      <c r="E81" s="20">
        <f t="shared" si="73"/>
        <v>17.28319018</v>
      </c>
      <c r="F81" s="16" t="s">
        <v>73</v>
      </c>
      <c r="G81" s="13">
        <v>8</v>
      </c>
      <c r="H81" s="18">
        <f t="shared" si="57"/>
        <v>22.4877739735484</v>
      </c>
      <c r="I81" s="18">
        <f t="shared" si="58"/>
        <v>295.637773973548</v>
      </c>
      <c r="J81" s="18">
        <f t="shared" si="59"/>
        <v>0.262285012821421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1.81404985334636</v>
      </c>
      <c r="P81" s="18">
        <f t="shared" si="62"/>
        <v>0.475798089043647</v>
      </c>
      <c r="Q81" s="24">
        <f t="shared" si="63"/>
        <v>0.142739426713094</v>
      </c>
      <c r="R81" s="18">
        <f t="shared" si="64"/>
        <v>0.156366</v>
      </c>
      <c r="S81" s="25">
        <f t="shared" si="65"/>
        <v>0.912854627688207</v>
      </c>
      <c r="T81" s="3">
        <v>0.01</v>
      </c>
      <c r="U81" s="26">
        <f t="shared" si="66"/>
        <v>0.00912854627688207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0.0190785462768821</v>
      </c>
      <c r="AU81" s="29">
        <f t="shared" si="70"/>
        <v>52.122</v>
      </c>
      <c r="AV81" s="1">
        <f t="shared" si="71"/>
        <v>0.3</v>
      </c>
      <c r="AW81" s="2">
        <f t="shared" si="75"/>
        <v>4.58756306265633</v>
      </c>
      <c r="AX81" s="1">
        <f t="shared" si="72"/>
        <v>9169.4746970985</v>
      </c>
    </row>
    <row r="82" s="1" customFormat="1" spans="1:50">
      <c r="A82" s="13"/>
      <c r="B82" s="13"/>
      <c r="C82" s="16">
        <v>8</v>
      </c>
      <c r="D82" s="19">
        <v>19.6599566758065</v>
      </c>
      <c r="E82" s="20">
        <f t="shared" si="73"/>
        <v>22.4877739735484</v>
      </c>
      <c r="F82" s="16" t="s">
        <v>73</v>
      </c>
      <c r="G82" s="13">
        <v>9</v>
      </c>
      <c r="H82" s="18">
        <f t="shared" si="57"/>
        <v>19.6599566758065</v>
      </c>
      <c r="I82" s="18">
        <f t="shared" si="58"/>
        <v>292.809956675806</v>
      </c>
      <c r="J82" s="18">
        <f t="shared" si="59"/>
        <v>0.190826138685073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1.85947176430271</v>
      </c>
      <c r="P82" s="18">
        <f t="shared" si="62"/>
        <v>0.354835816775807</v>
      </c>
      <c r="Q82" s="24">
        <f t="shared" si="63"/>
        <v>0.106450745032742</v>
      </c>
      <c r="R82" s="18">
        <f t="shared" si="64"/>
        <v>0.156366</v>
      </c>
      <c r="S82" s="25">
        <f t="shared" si="65"/>
        <v>0.680779357614457</v>
      </c>
      <c r="T82" s="3">
        <v>0.01</v>
      </c>
      <c r="U82" s="26">
        <f t="shared" si="66"/>
        <v>0.00680779357614457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0.0167577935761446</v>
      </c>
      <c r="AU82" s="29">
        <f t="shared" si="70"/>
        <v>52.122</v>
      </c>
      <c r="AV82" s="1">
        <f t="shared" si="71"/>
        <v>0.3</v>
      </c>
      <c r="AW82" s="2">
        <f t="shared" si="75"/>
        <v>4.58756306265633</v>
      </c>
      <c r="AX82" s="1">
        <f t="shared" si="72"/>
        <v>8054.08137211434</v>
      </c>
    </row>
    <row r="83" s="1" customFormat="1" spans="1:50">
      <c r="A83" s="13"/>
      <c r="B83" s="13"/>
      <c r="C83" s="16">
        <v>9</v>
      </c>
      <c r="D83" s="19">
        <v>11.6337319605</v>
      </c>
      <c r="E83" s="20">
        <f t="shared" si="73"/>
        <v>19.6599566758065</v>
      </c>
      <c r="F83" s="16" t="s">
        <v>73</v>
      </c>
      <c r="G83" s="13">
        <v>10</v>
      </c>
      <c r="H83" s="18">
        <f t="shared" si="57"/>
        <v>11.6337319605</v>
      </c>
      <c r="I83" s="18">
        <f t="shared" si="58"/>
        <v>284.7837319605</v>
      </c>
      <c r="J83" s="18">
        <f t="shared" si="59"/>
        <v>0.0747520145808182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2.02585594752691</v>
      </c>
      <c r="P83" s="18">
        <f t="shared" si="62"/>
        <v>0.151436813328169</v>
      </c>
      <c r="Q83" s="24">
        <f t="shared" si="63"/>
        <v>0.0454310439984506</v>
      </c>
      <c r="R83" s="18">
        <f t="shared" si="64"/>
        <v>0.156366</v>
      </c>
      <c r="S83" s="25">
        <f t="shared" si="65"/>
        <v>0.290542982479891</v>
      </c>
      <c r="T83" s="3">
        <v>0.01</v>
      </c>
      <c r="U83" s="26">
        <f t="shared" si="66"/>
        <v>0.00290542982479891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0.00839542982479891</v>
      </c>
      <c r="AU83" s="29">
        <f t="shared" si="70"/>
        <v>52.122</v>
      </c>
      <c r="AV83" s="1">
        <f t="shared" si="71"/>
        <v>0.3</v>
      </c>
      <c r="AW83" s="2">
        <f t="shared" si="75"/>
        <v>4.58756306265633</v>
      </c>
      <c r="AX83" s="1">
        <f t="shared" si="72"/>
        <v>4034.98674545451</v>
      </c>
    </row>
    <row r="84" s="1" customFormat="1" spans="1:50">
      <c r="A84" s="13"/>
      <c r="B84" s="13"/>
      <c r="C84" s="16">
        <v>10</v>
      </c>
      <c r="D84" s="19">
        <v>6.05087962145161</v>
      </c>
      <c r="E84" s="20">
        <f t="shared" si="73"/>
        <v>11.6337319605</v>
      </c>
      <c r="F84" s="16" t="s">
        <v>73</v>
      </c>
      <c r="G84" s="13">
        <v>11</v>
      </c>
      <c r="H84" s="18">
        <f t="shared" si="57"/>
        <v>6.05087962145161</v>
      </c>
      <c r="I84" s="18">
        <f t="shared" si="58"/>
        <v>279.200879621452</v>
      </c>
      <c r="J84" s="18">
        <f t="shared" si="59"/>
        <v>0.0377323008970083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1.7806981774888</v>
      </c>
      <c r="O84" s="18">
        <f t="shared" si="74"/>
        <v>0.614940956709937</v>
      </c>
      <c r="P84" s="18">
        <f t="shared" si="62"/>
        <v>0.0232031372124735</v>
      </c>
      <c r="Q84" s="24">
        <f t="shared" si="63"/>
        <v>0.00696094116374205</v>
      </c>
      <c r="R84" s="18">
        <f t="shared" si="64"/>
        <v>0.156366</v>
      </c>
      <c r="S84" s="25">
        <f t="shared" si="65"/>
        <v>0.044516974046417</v>
      </c>
      <c r="T84" s="3">
        <v>0.01</v>
      </c>
      <c r="U84" s="26">
        <f t="shared" si="66"/>
        <v>0.00044516974046417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0.00593516974046417</v>
      </c>
      <c r="AU84" s="29">
        <f t="shared" si="70"/>
        <v>52.122</v>
      </c>
      <c r="AV84" s="1">
        <f t="shared" si="71"/>
        <v>0.3</v>
      </c>
      <c r="AW84" s="2">
        <f t="shared" si="75"/>
        <v>4.58756306265633</v>
      </c>
      <c r="AX84" s="1">
        <f t="shared" si="72"/>
        <v>2852.54379282114</v>
      </c>
    </row>
    <row r="85" s="1" customFormat="1" spans="1:51">
      <c r="A85" s="13"/>
      <c r="B85" s="13"/>
      <c r="C85" s="16">
        <v>11</v>
      </c>
      <c r="D85" s="19">
        <v>-1.9983523015</v>
      </c>
      <c r="E85" s="20">
        <f t="shared" si="73"/>
        <v>6.05087962145161</v>
      </c>
      <c r="F85" s="16" t="s">
        <v>75</v>
      </c>
      <c r="G85" s="13">
        <v>12</v>
      </c>
      <c r="H85" s="18">
        <f t="shared" si="57"/>
        <v>-1.9983523015</v>
      </c>
      <c r="I85" s="18">
        <f t="shared" si="58"/>
        <v>271.1516476985</v>
      </c>
      <c r="J85" s="18">
        <f t="shared" si="59"/>
        <v>0.013400288040032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1.11295781949746</v>
      </c>
      <c r="P85" s="18">
        <f t="shared" si="62"/>
        <v>0.014913955357672</v>
      </c>
      <c r="Q85" s="24">
        <f t="shared" si="63"/>
        <v>0.00447418660730159</v>
      </c>
      <c r="R85" s="18">
        <f t="shared" si="64"/>
        <v>0.156366</v>
      </c>
      <c r="S85" s="25">
        <f t="shared" si="65"/>
        <v>0.0286135515860327</v>
      </c>
      <c r="T85" s="3">
        <v>0.01</v>
      </c>
      <c r="U85" s="26">
        <f t="shared" si="66"/>
        <v>0.000286135515860327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0.00577613551586033</v>
      </c>
      <c r="AU85" s="29">
        <f t="shared" si="70"/>
        <v>52.122</v>
      </c>
      <c r="AV85" s="1">
        <f t="shared" si="71"/>
        <v>0.3</v>
      </c>
      <c r="AW85" s="2">
        <f t="shared" si="75"/>
        <v>4.58756306265633</v>
      </c>
      <c r="AX85" s="1">
        <f t="shared" si="72"/>
        <v>2776.10923238272</v>
      </c>
      <c r="AY85" s="1">
        <f>SUM(AX74:AX85)</f>
        <v>51496.1043549625</v>
      </c>
    </row>
    <row r="86" s="1" customFormat="1" spans="1:46">
      <c r="A86" s="13"/>
      <c r="B86" s="13"/>
      <c r="C86" s="16">
        <v>12</v>
      </c>
      <c r="D86" s="19">
        <v>-9.95494903393548</v>
      </c>
      <c r="E86" s="20">
        <f t="shared" si="73"/>
        <v>-1.9983523015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-9</v>
      </c>
      <c r="E90" s="16"/>
      <c r="F90" s="16"/>
      <c r="G90" s="13">
        <v>1</v>
      </c>
      <c r="H90" s="18">
        <f t="shared" ref="H90:H101" si="76">E91</f>
        <v>-9</v>
      </c>
      <c r="I90" s="18">
        <f t="shared" ref="I90:I101" si="77">H90+273.15</f>
        <v>264.15</v>
      </c>
      <c r="J90" s="18">
        <f t="shared" ref="J90:J101" si="78">EXP(($C$16*(I90-$C$14))/($C$17*I90*$C$14))</f>
        <v>0.0051730365778654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0.00147276351371828</v>
      </c>
      <c r="Q90" s="24">
        <f t="shared" ref="Q90:Q101" si="82">P90*$B$76</f>
        <v>0.000441829054115484</v>
      </c>
      <c r="R90" s="18">
        <f t="shared" ref="R90:R101" si="83">L90*$B$76</f>
        <v>0.08541</v>
      </c>
      <c r="S90" s="25">
        <f t="shared" ref="S90:S101" si="84">Q90/R90</f>
        <v>0.0051730365778654</v>
      </c>
      <c r="T90" s="3">
        <v>0.01</v>
      </c>
      <c r="U90" s="26">
        <f t="shared" ref="U90:U101" si="85">S90*T90</f>
        <v>5.1730365778654e-5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0.00554173036577865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>$E$9/12</f>
        <v>1.26196181173711</v>
      </c>
      <c r="AX90" s="1">
        <f t="shared" ref="AX90:AX101" si="91">AW90*10000*AV90*0.67*AU90*AT90</f>
        <v>400.198197960922</v>
      </c>
      <c r="AZ90" s="2">
        <f>$E$10/12</f>
        <v>0.00870504576963333</v>
      </c>
      <c r="BA90" s="1">
        <f t="shared" ref="BA90:BA101" si="92">AZ90*10000*AV90*0.67*AU90*AT90</f>
        <v>2.76057769559539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-10.3609937803871</v>
      </c>
      <c r="E91" s="20">
        <f t="shared" ref="E91:E102" si="93">D90</f>
        <v>-9</v>
      </c>
      <c r="F91" s="16" t="s">
        <v>73</v>
      </c>
      <c r="G91" s="13">
        <v>2</v>
      </c>
      <c r="H91" s="18">
        <f t="shared" si="76"/>
        <v>-10.3609937803871</v>
      </c>
      <c r="I91" s="18">
        <f t="shared" si="77"/>
        <v>262.789006219613</v>
      </c>
      <c r="J91" s="18">
        <f t="shared" si="78"/>
        <v>0.00427402613194435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0.567927236486282</v>
      </c>
      <c r="P91" s="18">
        <f t="shared" si="81"/>
        <v>0.00242733584978531</v>
      </c>
      <c r="Q91" s="24">
        <f t="shared" si="82"/>
        <v>0.000728200754935592</v>
      </c>
      <c r="R91" s="18">
        <f t="shared" si="83"/>
        <v>0.08541</v>
      </c>
      <c r="S91" s="25">
        <f t="shared" si="84"/>
        <v>0.0085259425703734</v>
      </c>
      <c r="T91" s="3">
        <v>0.01</v>
      </c>
      <c r="U91" s="26">
        <f t="shared" si="85"/>
        <v>8.5259425703734e-5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0.00557525942570373</v>
      </c>
      <c r="AU91" s="29">
        <f t="shared" si="89"/>
        <v>28.47</v>
      </c>
      <c r="AV91" s="1">
        <f t="shared" si="90"/>
        <v>0.3</v>
      </c>
      <c r="AW91" s="2">
        <f t="shared" ref="AW91:AW101" si="95">$E$9/12</f>
        <v>1.26196181173711</v>
      </c>
      <c r="AX91" s="1">
        <f t="shared" si="91"/>
        <v>402.619511968584</v>
      </c>
      <c r="AZ91" s="2">
        <f t="shared" ref="AZ91:AZ101" si="96">$E$10/12</f>
        <v>0.00870504576963333</v>
      </c>
      <c r="BA91" s="1">
        <f t="shared" si="92"/>
        <v>2.77727998330593</v>
      </c>
    </row>
    <row r="92" s="1" customFormat="1" spans="1:53">
      <c r="A92" s="13" t="s">
        <v>38</v>
      </c>
      <c r="B92" s="13">
        <f>H9</f>
        <v>0.33</v>
      </c>
      <c r="C92" s="16">
        <v>2</v>
      </c>
      <c r="D92" s="19">
        <v>-5.93841312775</v>
      </c>
      <c r="E92" s="20">
        <f t="shared" si="93"/>
        <v>-10.3609937803871</v>
      </c>
      <c r="F92" s="16" t="s">
        <v>73</v>
      </c>
      <c r="G92" s="13">
        <v>3</v>
      </c>
      <c r="H92" s="18">
        <f t="shared" si="76"/>
        <v>-5.93841312775</v>
      </c>
      <c r="I92" s="18">
        <f t="shared" si="77"/>
        <v>267.21158687225</v>
      </c>
      <c r="J92" s="18">
        <f t="shared" si="78"/>
        <v>0.00789156332623647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0.850199900636496</v>
      </c>
      <c r="P92" s="18">
        <f t="shared" si="81"/>
        <v>0.00670940635583287</v>
      </c>
      <c r="Q92" s="24">
        <f t="shared" si="82"/>
        <v>0.00201282190674986</v>
      </c>
      <c r="R92" s="18">
        <f t="shared" si="83"/>
        <v>0.08541</v>
      </c>
      <c r="S92" s="25">
        <f t="shared" si="84"/>
        <v>0.0235665836172563</v>
      </c>
      <c r="T92" s="3">
        <v>0.01</v>
      </c>
      <c r="U92" s="26">
        <f t="shared" si="85"/>
        <v>0.000235665836172563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0.00572566583617256</v>
      </c>
      <c r="AU92" s="29">
        <f t="shared" si="89"/>
        <v>28.47</v>
      </c>
      <c r="AV92" s="1">
        <f t="shared" si="90"/>
        <v>0.3</v>
      </c>
      <c r="AW92" s="2">
        <f t="shared" si="95"/>
        <v>1.26196181173711</v>
      </c>
      <c r="AX92" s="1">
        <f t="shared" si="91"/>
        <v>413.481168970717</v>
      </c>
      <c r="AZ92" s="2">
        <f t="shared" si="96"/>
        <v>0.00870504576963333</v>
      </c>
      <c r="BA92" s="1">
        <f t="shared" si="92"/>
        <v>2.85220397899125</v>
      </c>
    </row>
    <row r="93" s="1" customFormat="1" spans="1:53">
      <c r="A93" s="13"/>
      <c r="B93" s="13"/>
      <c r="C93" s="16">
        <v>3</v>
      </c>
      <c r="D93" s="19">
        <v>1.15864618658065</v>
      </c>
      <c r="E93" s="20">
        <f t="shared" si="93"/>
        <v>-5.93841312775</v>
      </c>
      <c r="F93" s="16" t="s">
        <v>73</v>
      </c>
      <c r="G93" s="13">
        <v>4</v>
      </c>
      <c r="H93" s="18">
        <f t="shared" si="76"/>
        <v>1.15864618658065</v>
      </c>
      <c r="I93" s="18">
        <f t="shared" si="77"/>
        <v>274.308646186581</v>
      </c>
      <c r="J93" s="18">
        <f t="shared" si="78"/>
        <v>0.020258014588589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1.12819049428066</v>
      </c>
      <c r="P93" s="18">
        <f t="shared" si="81"/>
        <v>0.0228548994918451</v>
      </c>
      <c r="Q93" s="24">
        <f t="shared" si="82"/>
        <v>0.00685646984755354</v>
      </c>
      <c r="R93" s="18">
        <f t="shared" si="83"/>
        <v>0.08541</v>
      </c>
      <c r="S93" s="25">
        <f t="shared" si="84"/>
        <v>0.0802771320402006</v>
      </c>
      <c r="T93" s="3">
        <v>0.01</v>
      </c>
      <c r="U93" s="26">
        <f t="shared" si="85"/>
        <v>0.000802771320402006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0.00629277132040201</v>
      </c>
      <c r="AU93" s="29">
        <f t="shared" si="89"/>
        <v>28.47</v>
      </c>
      <c r="AV93" s="1">
        <f t="shared" si="90"/>
        <v>0.3</v>
      </c>
      <c r="AW93" s="2">
        <f t="shared" si="95"/>
        <v>1.26196181173711</v>
      </c>
      <c r="AX93" s="1">
        <f t="shared" si="91"/>
        <v>454.434910467032</v>
      </c>
      <c r="AZ93" s="2">
        <f t="shared" si="96"/>
        <v>0.00870504576963333</v>
      </c>
      <c r="BA93" s="1">
        <f t="shared" si="92"/>
        <v>3.13470396500305</v>
      </c>
    </row>
    <row r="94" s="1" customFormat="1" spans="1:53">
      <c r="A94" s="13"/>
      <c r="B94" s="13"/>
      <c r="C94" s="16">
        <v>4</v>
      </c>
      <c r="D94" s="19">
        <v>8.95369795333333</v>
      </c>
      <c r="E94" s="20">
        <f t="shared" si="93"/>
        <v>1.15864618658065</v>
      </c>
      <c r="F94" s="16" t="s">
        <v>73</v>
      </c>
      <c r="G94" s="13">
        <v>5</v>
      </c>
      <c r="H94" s="18">
        <f t="shared" si="76"/>
        <v>8.95369795333333</v>
      </c>
      <c r="I94" s="18">
        <f t="shared" si="77"/>
        <v>282.103697953333</v>
      </c>
      <c r="J94" s="18">
        <f t="shared" si="78"/>
        <v>0.0540205282531039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1.05006881504938</v>
      </c>
      <c r="O94" s="18">
        <f t="shared" si="94"/>
        <v>0.339966779739441</v>
      </c>
      <c r="P94" s="18">
        <f t="shared" si="81"/>
        <v>0.0183651850300312</v>
      </c>
      <c r="Q94" s="24">
        <f t="shared" si="82"/>
        <v>0.00550955550900936</v>
      </c>
      <c r="R94" s="18">
        <f t="shared" si="83"/>
        <v>0.08541</v>
      </c>
      <c r="S94" s="25">
        <f t="shared" si="84"/>
        <v>0.0645071479804398</v>
      </c>
      <c r="T94" s="3">
        <v>0.01</v>
      </c>
      <c r="U94" s="26">
        <f t="shared" si="85"/>
        <v>0.000645071479804398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0.0061350714798044</v>
      </c>
      <c r="AU94" s="29">
        <f t="shared" si="89"/>
        <v>28.47</v>
      </c>
      <c r="AV94" s="1">
        <f t="shared" si="90"/>
        <v>0.3</v>
      </c>
      <c r="AW94" s="2">
        <f t="shared" si="95"/>
        <v>1.26196181173711</v>
      </c>
      <c r="AX94" s="1">
        <f t="shared" si="91"/>
        <v>443.046555592242</v>
      </c>
      <c r="AZ94" s="2">
        <f t="shared" si="96"/>
        <v>0.00870504576963333</v>
      </c>
      <c r="BA94" s="1">
        <f t="shared" si="92"/>
        <v>3.05614679353887</v>
      </c>
    </row>
    <row r="95" s="1" customFormat="1" spans="1:53">
      <c r="A95" s="13"/>
      <c r="B95" s="13"/>
      <c r="C95" s="16">
        <v>5</v>
      </c>
      <c r="D95" s="19">
        <v>14.6329699235484</v>
      </c>
      <c r="E95" s="20">
        <f t="shared" si="93"/>
        <v>8.95369795333333</v>
      </c>
      <c r="F95" s="16" t="s">
        <v>75</v>
      </c>
      <c r="G95" s="13">
        <v>6</v>
      </c>
      <c r="H95" s="18">
        <f t="shared" si="76"/>
        <v>14.6329699235484</v>
      </c>
      <c r="I95" s="18">
        <f t="shared" si="77"/>
        <v>287.782969923548</v>
      </c>
      <c r="J95" s="18">
        <f t="shared" si="78"/>
        <v>0.106751239998937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0.606301594709409</v>
      </c>
      <c r="P95" s="18">
        <f t="shared" si="81"/>
        <v>0.0647234470485624</v>
      </c>
      <c r="Q95" s="24">
        <f t="shared" si="82"/>
        <v>0.0194170341145687</v>
      </c>
      <c r="R95" s="18">
        <f t="shared" si="83"/>
        <v>0.08541</v>
      </c>
      <c r="S95" s="25">
        <f t="shared" si="84"/>
        <v>0.227339118540788</v>
      </c>
      <c r="T95" s="3">
        <v>0.01</v>
      </c>
      <c r="U95" s="26">
        <f t="shared" si="85"/>
        <v>0.00227339118540788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0.00776339118540788</v>
      </c>
      <c r="AU95" s="29">
        <f t="shared" si="89"/>
        <v>28.47</v>
      </c>
      <c r="AV95" s="1">
        <f t="shared" si="90"/>
        <v>0.3</v>
      </c>
      <c r="AW95" s="2">
        <f t="shared" si="95"/>
        <v>1.26196181173711</v>
      </c>
      <c r="AX95" s="1">
        <f t="shared" si="91"/>
        <v>560.63629180728</v>
      </c>
      <c r="AZ95" s="2">
        <f t="shared" si="96"/>
        <v>0.00870504576963333</v>
      </c>
      <c r="BA95" s="1">
        <f t="shared" si="92"/>
        <v>3.86728388680953</v>
      </c>
    </row>
    <row r="96" s="1" customFormat="1" spans="1:53">
      <c r="A96" s="13"/>
      <c r="B96" s="13"/>
      <c r="C96" s="16">
        <v>6</v>
      </c>
      <c r="D96" s="19">
        <v>17.28319018</v>
      </c>
      <c r="E96" s="20">
        <f t="shared" si="93"/>
        <v>14.6329699235484</v>
      </c>
      <c r="F96" s="16" t="s">
        <v>73</v>
      </c>
      <c r="G96" s="13">
        <v>7</v>
      </c>
      <c r="H96" s="18">
        <f t="shared" si="76"/>
        <v>17.28319018</v>
      </c>
      <c r="I96" s="18">
        <f t="shared" si="77"/>
        <v>290.43319018</v>
      </c>
      <c r="J96" s="18">
        <f t="shared" si="78"/>
        <v>0.145363375573927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0.826278147660847</v>
      </c>
      <c r="P96" s="18">
        <f t="shared" si="81"/>
        <v>0.120110580706952</v>
      </c>
      <c r="Q96" s="24">
        <f t="shared" si="82"/>
        <v>0.0360331742120857</v>
      </c>
      <c r="R96" s="18">
        <f t="shared" si="83"/>
        <v>0.08541</v>
      </c>
      <c r="S96" s="25">
        <f t="shared" si="84"/>
        <v>0.421884723241842</v>
      </c>
      <c r="T96" s="3">
        <v>0.01</v>
      </c>
      <c r="U96" s="26">
        <f t="shared" si="85"/>
        <v>0.00421884723241842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0.0141688472324184</v>
      </c>
      <c r="AU96" s="29">
        <f t="shared" si="89"/>
        <v>28.47</v>
      </c>
      <c r="AV96" s="1">
        <f t="shared" si="90"/>
        <v>0.3</v>
      </c>
      <c r="AW96" s="2">
        <f t="shared" si="95"/>
        <v>1.26196181173711</v>
      </c>
      <c r="AX96" s="1">
        <f t="shared" si="91"/>
        <v>1023.20877331258</v>
      </c>
      <c r="AZ96" s="2">
        <f t="shared" si="96"/>
        <v>0.00870504576963333</v>
      </c>
      <c r="BA96" s="1">
        <f t="shared" si="92"/>
        <v>7.05812103086992</v>
      </c>
    </row>
    <row r="97" s="1" customFormat="1" spans="1:53">
      <c r="A97" s="13"/>
      <c r="B97" s="13"/>
      <c r="C97" s="16">
        <v>7</v>
      </c>
      <c r="D97" s="19">
        <v>22.4877739735484</v>
      </c>
      <c r="E97" s="20">
        <f t="shared" si="93"/>
        <v>17.28319018</v>
      </c>
      <c r="F97" s="16" t="s">
        <v>73</v>
      </c>
      <c r="G97" s="13">
        <v>8</v>
      </c>
      <c r="H97" s="18">
        <f t="shared" si="76"/>
        <v>22.4877739735484</v>
      </c>
      <c r="I97" s="18">
        <f t="shared" si="77"/>
        <v>295.637773973548</v>
      </c>
      <c r="J97" s="18">
        <f t="shared" si="78"/>
        <v>0.262285012821421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0.990867566953895</v>
      </c>
      <c r="P97" s="18">
        <f t="shared" si="81"/>
        <v>0.259889712502832</v>
      </c>
      <c r="Q97" s="24">
        <f t="shared" si="82"/>
        <v>0.0779669137508497</v>
      </c>
      <c r="R97" s="18">
        <f t="shared" si="83"/>
        <v>0.08541</v>
      </c>
      <c r="S97" s="25">
        <f t="shared" si="84"/>
        <v>0.912854627688207</v>
      </c>
      <c r="T97" s="3">
        <v>0.01</v>
      </c>
      <c r="U97" s="26">
        <f t="shared" si="85"/>
        <v>0.00912854627688207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0.0190785462768821</v>
      </c>
      <c r="AU97" s="29">
        <f t="shared" si="89"/>
        <v>28.47</v>
      </c>
      <c r="AV97" s="1">
        <f t="shared" si="90"/>
        <v>0.3</v>
      </c>
      <c r="AW97" s="2">
        <f t="shared" si="95"/>
        <v>1.26196181173711</v>
      </c>
      <c r="AX97" s="1">
        <f t="shared" si="91"/>
        <v>1377.76458538496</v>
      </c>
      <c r="AZ97" s="2">
        <f t="shared" si="96"/>
        <v>0.00870504576963333</v>
      </c>
      <c r="BA97" s="1">
        <f t="shared" si="92"/>
        <v>9.50385634811464</v>
      </c>
    </row>
    <row r="98" s="1" customFormat="1" spans="1:53">
      <c r="A98" s="13"/>
      <c r="B98" s="13"/>
      <c r="C98" s="16">
        <v>8</v>
      </c>
      <c r="D98" s="19">
        <v>19.6599566758065</v>
      </c>
      <c r="E98" s="20">
        <f t="shared" si="93"/>
        <v>22.4877739735484</v>
      </c>
      <c r="F98" s="16" t="s">
        <v>73</v>
      </c>
      <c r="G98" s="13">
        <v>9</v>
      </c>
      <c r="H98" s="18">
        <f t="shared" si="76"/>
        <v>19.6599566758065</v>
      </c>
      <c r="I98" s="18">
        <f t="shared" si="77"/>
        <v>292.809956675806</v>
      </c>
      <c r="J98" s="18">
        <f t="shared" si="78"/>
        <v>0.190826138685073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1.01567785445106</v>
      </c>
      <c r="P98" s="18">
        <f t="shared" si="81"/>
        <v>0.193817883112836</v>
      </c>
      <c r="Q98" s="24">
        <f t="shared" si="82"/>
        <v>0.0581453649338507</v>
      </c>
      <c r="R98" s="18">
        <f t="shared" si="83"/>
        <v>0.08541</v>
      </c>
      <c r="S98" s="25">
        <f t="shared" si="84"/>
        <v>0.680779357614456</v>
      </c>
      <c r="T98" s="3">
        <v>0.01</v>
      </c>
      <c r="U98" s="26">
        <f t="shared" si="85"/>
        <v>0.00680779357614456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0.0167577935761446</v>
      </c>
      <c r="AU98" s="29">
        <f t="shared" si="89"/>
        <v>28.47</v>
      </c>
      <c r="AV98" s="1">
        <f t="shared" si="90"/>
        <v>0.3</v>
      </c>
      <c r="AW98" s="2">
        <f t="shared" si="95"/>
        <v>1.26196181173711</v>
      </c>
      <c r="AX98" s="1">
        <f t="shared" si="91"/>
        <v>1210.17053308617</v>
      </c>
      <c r="AZ98" s="2">
        <f t="shared" si="96"/>
        <v>0.00870504576963333</v>
      </c>
      <c r="BA98" s="1">
        <f t="shared" si="92"/>
        <v>8.34778816727875</v>
      </c>
    </row>
    <row r="99" s="1" customFormat="1" spans="1:53">
      <c r="A99" s="13"/>
      <c r="B99" s="13"/>
      <c r="C99" s="16">
        <v>9</v>
      </c>
      <c r="D99" s="19">
        <v>11.6337319605</v>
      </c>
      <c r="E99" s="20">
        <f t="shared" si="93"/>
        <v>19.6599566758065</v>
      </c>
      <c r="F99" s="16" t="s">
        <v>73</v>
      </c>
      <c r="G99" s="13">
        <v>10</v>
      </c>
      <c r="H99" s="18">
        <f t="shared" si="76"/>
        <v>11.6337319605</v>
      </c>
      <c r="I99" s="18">
        <f t="shared" si="77"/>
        <v>284.7837319605</v>
      </c>
      <c r="J99" s="18">
        <f t="shared" si="78"/>
        <v>0.0747520145808182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1.10655997133823</v>
      </c>
      <c r="P99" s="18">
        <f t="shared" si="81"/>
        <v>0.0827175871120249</v>
      </c>
      <c r="Q99" s="24">
        <f t="shared" si="82"/>
        <v>0.0248152761336075</v>
      </c>
      <c r="R99" s="18">
        <f t="shared" si="83"/>
        <v>0.08541</v>
      </c>
      <c r="S99" s="25">
        <f t="shared" si="84"/>
        <v>0.290542982479891</v>
      </c>
      <c r="T99" s="3">
        <v>0.01</v>
      </c>
      <c r="U99" s="26">
        <f t="shared" si="85"/>
        <v>0.00290542982479891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0.00839542982479891</v>
      </c>
      <c r="AU99" s="29">
        <f t="shared" si="89"/>
        <v>28.47</v>
      </c>
      <c r="AV99" s="1">
        <f t="shared" si="90"/>
        <v>0.3</v>
      </c>
      <c r="AW99" s="2">
        <f t="shared" si="95"/>
        <v>1.26196181173711</v>
      </c>
      <c r="AX99" s="1">
        <f t="shared" si="91"/>
        <v>606.279206173508</v>
      </c>
      <c r="AZ99" s="2">
        <f t="shared" si="96"/>
        <v>0.00870504576963333</v>
      </c>
      <c r="BA99" s="1">
        <f t="shared" si="92"/>
        <v>4.18212991061317</v>
      </c>
    </row>
    <row r="100" s="1" customFormat="1" spans="1:53">
      <c r="A100" s="13"/>
      <c r="B100" s="13"/>
      <c r="C100" s="16">
        <v>10</v>
      </c>
      <c r="D100" s="19">
        <v>6.05087962145161</v>
      </c>
      <c r="E100" s="20">
        <f t="shared" si="93"/>
        <v>11.6337319605</v>
      </c>
      <c r="F100" s="16" t="s">
        <v>73</v>
      </c>
      <c r="G100" s="13">
        <v>11</v>
      </c>
      <c r="H100" s="18">
        <f t="shared" si="76"/>
        <v>6.05087962145161</v>
      </c>
      <c r="I100" s="18">
        <f t="shared" si="77"/>
        <v>279.200879621452</v>
      </c>
      <c r="J100" s="18">
        <f t="shared" si="78"/>
        <v>0.0377323008970083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0.972650265014891</v>
      </c>
      <c r="O100" s="18">
        <f t="shared" si="94"/>
        <v>0.33589211921131</v>
      </c>
      <c r="P100" s="18">
        <f t="shared" si="81"/>
        <v>0.0126739825110149</v>
      </c>
      <c r="Q100" s="24">
        <f t="shared" si="82"/>
        <v>0.00380219475330448</v>
      </c>
      <c r="R100" s="18">
        <f t="shared" si="83"/>
        <v>0.08541</v>
      </c>
      <c r="S100" s="25">
        <f t="shared" si="84"/>
        <v>0.044516974046417</v>
      </c>
      <c r="T100" s="3">
        <v>0.01</v>
      </c>
      <c r="U100" s="26">
        <f t="shared" si="85"/>
        <v>0.00044516974046417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0.00593516974046417</v>
      </c>
      <c r="AU100" s="29">
        <f t="shared" si="89"/>
        <v>28.47</v>
      </c>
      <c r="AV100" s="1">
        <f t="shared" si="90"/>
        <v>0.3</v>
      </c>
      <c r="AW100" s="2">
        <f t="shared" si="95"/>
        <v>1.26196181173711</v>
      </c>
      <c r="AX100" s="1">
        <f t="shared" si="91"/>
        <v>428.610574306103</v>
      </c>
      <c r="AZ100" s="2">
        <f t="shared" si="96"/>
        <v>0.00870504576963333</v>
      </c>
      <c r="BA100" s="1">
        <f t="shared" si="92"/>
        <v>2.95656701493017</v>
      </c>
    </row>
    <row r="101" s="1" customFormat="1" spans="1:54">
      <c r="A101" s="13"/>
      <c r="B101" s="13"/>
      <c r="C101" s="16">
        <v>11</v>
      </c>
      <c r="D101" s="19">
        <v>-1.9983523015</v>
      </c>
      <c r="E101" s="20">
        <f t="shared" si="93"/>
        <v>6.05087962145161</v>
      </c>
      <c r="F101" s="16" t="s">
        <v>75</v>
      </c>
      <c r="G101" s="13">
        <v>12</v>
      </c>
      <c r="H101" s="18">
        <f t="shared" si="76"/>
        <v>-1.9983523015</v>
      </c>
      <c r="I101" s="18">
        <f t="shared" si="77"/>
        <v>271.1516476985</v>
      </c>
      <c r="J101" s="18">
        <f t="shared" si="78"/>
        <v>0.013400288040032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0.607918136700295</v>
      </c>
      <c r="P101" s="18">
        <f t="shared" si="81"/>
        <v>0.0081462781365435</v>
      </c>
      <c r="Q101" s="24">
        <f t="shared" si="82"/>
        <v>0.00244388344096305</v>
      </c>
      <c r="R101" s="18">
        <f t="shared" si="83"/>
        <v>0.08541</v>
      </c>
      <c r="S101" s="25">
        <f t="shared" si="84"/>
        <v>0.0286135515860327</v>
      </c>
      <c r="T101" s="3">
        <v>0.01</v>
      </c>
      <c r="U101" s="26">
        <f t="shared" si="85"/>
        <v>0.000286135515860327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0.00577613551586033</v>
      </c>
      <c r="AU101" s="29">
        <f t="shared" si="89"/>
        <v>28.47</v>
      </c>
      <c r="AV101" s="1">
        <f t="shared" si="90"/>
        <v>0.3</v>
      </c>
      <c r="AW101" s="2">
        <f t="shared" si="95"/>
        <v>1.26196181173711</v>
      </c>
      <c r="AX101" s="1">
        <f t="shared" si="91"/>
        <v>417.125856375112</v>
      </c>
      <c r="AY101" s="1">
        <f>SUM(AX90:AX101)</f>
        <v>7737.57616540521</v>
      </c>
      <c r="AZ101" s="2">
        <f t="shared" si="96"/>
        <v>0.00870504576963333</v>
      </c>
      <c r="BA101" s="1">
        <f t="shared" si="92"/>
        <v>2.87734512856977</v>
      </c>
      <c r="BB101" s="1">
        <f>SUM(BA90:BA101)</f>
        <v>53.3740039036204</v>
      </c>
    </row>
    <row r="102" s="1" customFormat="1" spans="1:46">
      <c r="A102" s="13"/>
      <c r="B102" s="13"/>
      <c r="C102" s="16">
        <v>12</v>
      </c>
      <c r="D102" s="19">
        <v>-9.95494903393548</v>
      </c>
      <c r="E102" s="20">
        <f t="shared" si="93"/>
        <v>-1.9983523015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3" t="s">
        <v>45</v>
      </c>
      <c r="T103" s="23"/>
      <c r="U103" s="23"/>
      <c r="V103" s="23" t="s">
        <v>46</v>
      </c>
      <c r="W103" s="23"/>
      <c r="X103" s="23"/>
      <c r="Y103" s="23" t="s">
        <v>47</v>
      </c>
      <c r="Z103" s="23"/>
      <c r="AA103" s="23"/>
      <c r="AB103" s="23" t="s">
        <v>48</v>
      </c>
      <c r="AC103" s="23"/>
      <c r="AD103" s="23"/>
      <c r="AE103" s="23" t="s">
        <v>49</v>
      </c>
      <c r="AF103" s="23"/>
      <c r="AG103" s="23"/>
      <c r="AH103" s="23" t="s">
        <v>50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52</v>
      </c>
      <c r="AR103" s="23"/>
      <c r="AS103" s="23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12</v>
      </c>
      <c r="T104" s="3" t="s">
        <v>13</v>
      </c>
      <c r="U104" s="3"/>
      <c r="V104" s="4" t="s">
        <v>12</v>
      </c>
      <c r="W104" s="3" t="s">
        <v>13</v>
      </c>
      <c r="X104" s="3"/>
      <c r="Y104" s="4" t="s">
        <v>12</v>
      </c>
      <c r="Z104" s="3" t="s">
        <v>13</v>
      </c>
      <c r="AA104" s="3"/>
      <c r="AB104" s="4" t="s">
        <v>12</v>
      </c>
      <c r="AC104" s="3" t="s">
        <v>13</v>
      </c>
      <c r="AD104" s="3"/>
      <c r="AE104" s="4" t="s">
        <v>12</v>
      </c>
      <c r="AF104" s="3" t="s">
        <v>13</v>
      </c>
      <c r="AG104" s="3"/>
      <c r="AH104" s="4" t="s">
        <v>12</v>
      </c>
      <c r="AI104" s="3" t="s">
        <v>13</v>
      </c>
      <c r="AJ104" s="3"/>
      <c r="AK104" s="4" t="s">
        <v>12</v>
      </c>
      <c r="AL104" s="3" t="s">
        <v>13</v>
      </c>
      <c r="AM104" s="3"/>
      <c r="AN104" s="4" t="s">
        <v>12</v>
      </c>
      <c r="AO104" s="3" t="s">
        <v>13</v>
      </c>
      <c r="AP104" s="3"/>
      <c r="AQ104" s="34" t="s">
        <v>12</v>
      </c>
      <c r="AR104" s="34" t="s">
        <v>13</v>
      </c>
      <c r="AS104" s="34"/>
      <c r="AT104" s="2" t="s">
        <v>67</v>
      </c>
      <c r="AU104" s="1" t="s">
        <v>68</v>
      </c>
      <c r="AV104" s="1" t="s">
        <v>38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-9</v>
      </c>
      <c r="E105" s="16"/>
      <c r="F105" s="16"/>
      <c r="G105" s="13">
        <v>1</v>
      </c>
      <c r="H105" s="18">
        <f t="shared" ref="H105:H116" si="97">E106</f>
        <v>-9</v>
      </c>
      <c r="I105" s="18">
        <f t="shared" ref="I105:I116" si="98">H105+273.15</f>
        <v>264.15</v>
      </c>
      <c r="J105" s="18">
        <f t="shared" ref="J105:J116" si="99">EXP(($C$16*(I105-$C$14))/($C$17*I105*$C$14))</f>
        <v>0.0051730365778654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0.0039265826372692</v>
      </c>
      <c r="Q105" s="24">
        <f t="shared" ref="Q105:Q116" si="103">P105*$B$107</f>
        <v>0.00102091148568999</v>
      </c>
      <c r="R105" s="18">
        <f t="shared" ref="R105:R116" si="104">L105*$B$107</f>
        <v>0.197352458333333</v>
      </c>
      <c r="S105" s="25">
        <f t="shared" ref="S105:S116" si="105">Q105/R105</f>
        <v>0.0051730365778654</v>
      </c>
      <c r="T105" s="3">
        <v>0.01</v>
      </c>
      <c r="U105" s="26">
        <f t="shared" ref="U105:U116" si="106">S105*T105</f>
        <v>5.1730365778654e-5</v>
      </c>
      <c r="V105" s="25"/>
      <c r="W105" s="3"/>
      <c r="X105" s="3"/>
      <c r="Y105" s="28"/>
      <c r="Z105" s="3"/>
      <c r="AA105" s="27"/>
      <c r="AB105" s="3"/>
      <c r="AC105" s="3"/>
      <c r="AD105" s="27"/>
      <c r="AE105" s="25">
        <v>0.001</v>
      </c>
      <c r="AF105" s="3">
        <v>0.49</v>
      </c>
      <c r="AG105" s="26">
        <f t="shared" ref="AG105:AG116" si="107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0.00554173036577865</v>
      </c>
      <c r="AU105" s="29">
        <f t="shared" ref="AU105:AU116" si="110">$B$105/12</f>
        <v>75.9047916666667</v>
      </c>
      <c r="AV105" s="1">
        <f t="shared" ref="AV105:AV116" si="111">$B$107</f>
        <v>0.26</v>
      </c>
      <c r="AW105" s="2">
        <f t="shared" ref="AW105:AW116" si="112">$E$11/12</f>
        <v>0.902274941665192</v>
      </c>
      <c r="AX105" s="1">
        <f t="shared" ref="AX105:AX116" si="113">AW105*10000*AV105*0.67*AU105*AT105</f>
        <v>661.152479015805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9">
        <v>-10.3609937803871</v>
      </c>
      <c r="E106" s="20">
        <f t="shared" ref="E106:E117" si="114">D105</f>
        <v>-9</v>
      </c>
      <c r="F106" s="16" t="s">
        <v>73</v>
      </c>
      <c r="G106" s="13">
        <v>2</v>
      </c>
      <c r="H106" s="18">
        <f t="shared" si="97"/>
        <v>-10.3609937803871</v>
      </c>
      <c r="I106" s="18">
        <f t="shared" si="98"/>
        <v>262.789006219613</v>
      </c>
      <c r="J106" s="18">
        <f t="shared" si="99"/>
        <v>0.00427402613194435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1.51416925069606</v>
      </c>
      <c r="P106" s="18">
        <f t="shared" si="102"/>
        <v>0.00647159894566157</v>
      </c>
      <c r="Q106" s="24">
        <f t="shared" si="103"/>
        <v>0.00168261572587201</v>
      </c>
      <c r="R106" s="18">
        <f t="shared" si="104"/>
        <v>0.197352458333333</v>
      </c>
      <c r="S106" s="25">
        <f t="shared" si="105"/>
        <v>0.0085259425703734</v>
      </c>
      <c r="T106" s="3">
        <v>0.01</v>
      </c>
      <c r="U106" s="26">
        <f t="shared" si="106"/>
        <v>8.5259425703734e-5</v>
      </c>
      <c r="V106" s="25"/>
      <c r="W106" s="3"/>
      <c r="X106" s="3"/>
      <c r="Y106" s="28"/>
      <c r="Z106" s="3"/>
      <c r="AA106" s="27"/>
      <c r="AB106" s="3"/>
      <c r="AC106" s="3"/>
      <c r="AD106" s="27"/>
      <c r="AE106" s="25">
        <v>0.001</v>
      </c>
      <c r="AF106" s="3">
        <v>0.49</v>
      </c>
      <c r="AG106" s="26">
        <f t="shared" si="107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0.00557525942570373</v>
      </c>
      <c r="AU106" s="29">
        <f t="shared" si="110"/>
        <v>75.9047916666667</v>
      </c>
      <c r="AV106" s="1">
        <f t="shared" si="111"/>
        <v>0.26</v>
      </c>
      <c r="AW106" s="2">
        <f t="shared" si="112"/>
        <v>0.902274941665192</v>
      </c>
      <c r="AX106" s="1">
        <f t="shared" si="113"/>
        <v>665.152641352361</v>
      </c>
      <c r="AZ106" s="2"/>
    </row>
    <row r="107" s="1" customFormat="1" spans="1:52">
      <c r="A107" s="13" t="s">
        <v>38</v>
      </c>
      <c r="B107" s="13">
        <v>0.26</v>
      </c>
      <c r="C107" s="16">
        <v>2</v>
      </c>
      <c r="D107" s="19">
        <v>-5.93841312775</v>
      </c>
      <c r="E107" s="20">
        <f t="shared" si="114"/>
        <v>-10.3609937803871</v>
      </c>
      <c r="F107" s="16" t="s">
        <v>73</v>
      </c>
      <c r="G107" s="13">
        <v>3</v>
      </c>
      <c r="H107" s="18">
        <f t="shared" si="97"/>
        <v>-5.93841312775</v>
      </c>
      <c r="I107" s="18">
        <f t="shared" si="98"/>
        <v>267.21158687225</v>
      </c>
      <c r="J107" s="18">
        <f t="shared" si="99"/>
        <v>0.00789156332623647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2.26674556841707</v>
      </c>
      <c r="P107" s="18">
        <f t="shared" si="102"/>
        <v>0.0178881661976292</v>
      </c>
      <c r="Q107" s="24">
        <f t="shared" si="103"/>
        <v>0.00465092321138359</v>
      </c>
      <c r="R107" s="18">
        <f t="shared" si="104"/>
        <v>0.197352458333333</v>
      </c>
      <c r="S107" s="25">
        <f t="shared" si="105"/>
        <v>0.0235665836172563</v>
      </c>
      <c r="T107" s="3">
        <v>0.01</v>
      </c>
      <c r="U107" s="26">
        <f t="shared" si="106"/>
        <v>0.000235665836172563</v>
      </c>
      <c r="V107" s="25"/>
      <c r="W107" s="3"/>
      <c r="X107" s="3"/>
      <c r="Y107" s="28"/>
      <c r="Z107" s="3"/>
      <c r="AA107" s="27"/>
      <c r="AB107" s="3"/>
      <c r="AC107" s="3"/>
      <c r="AD107" s="27"/>
      <c r="AE107" s="25">
        <v>0.001</v>
      </c>
      <c r="AF107" s="3">
        <v>0.49</v>
      </c>
      <c r="AG107" s="26">
        <f t="shared" si="107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0.00572566583617256</v>
      </c>
      <c r="AU107" s="29">
        <f t="shared" si="110"/>
        <v>75.9047916666667</v>
      </c>
      <c r="AV107" s="1">
        <f t="shared" si="111"/>
        <v>0.26</v>
      </c>
      <c r="AW107" s="2">
        <f t="shared" si="112"/>
        <v>0.902274941665192</v>
      </c>
      <c r="AX107" s="1">
        <f t="shared" si="113"/>
        <v>683.096778756701</v>
      </c>
      <c r="AZ107" s="2"/>
    </row>
    <row r="108" s="1" customFormat="1" spans="1:52">
      <c r="A108" s="13"/>
      <c r="B108" s="13"/>
      <c r="C108" s="16">
        <v>3</v>
      </c>
      <c r="D108" s="19">
        <v>1.15864618658065</v>
      </c>
      <c r="E108" s="20">
        <f t="shared" si="114"/>
        <v>-5.93841312775</v>
      </c>
      <c r="F108" s="16" t="s">
        <v>73</v>
      </c>
      <c r="G108" s="13">
        <v>4</v>
      </c>
      <c r="H108" s="18">
        <f t="shared" si="97"/>
        <v>1.15864618658065</v>
      </c>
      <c r="I108" s="18">
        <f t="shared" si="98"/>
        <v>274.308646186581</v>
      </c>
      <c r="J108" s="18">
        <f t="shared" si="99"/>
        <v>0.020258014588589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3.00790531888611</v>
      </c>
      <c r="P108" s="18">
        <f t="shared" si="102"/>
        <v>0.0609341898310892</v>
      </c>
      <c r="Q108" s="24">
        <f t="shared" si="103"/>
        <v>0.0158428893560832</v>
      </c>
      <c r="R108" s="18">
        <f t="shared" si="104"/>
        <v>0.197352458333333</v>
      </c>
      <c r="S108" s="25">
        <f t="shared" si="105"/>
        <v>0.0802771320402006</v>
      </c>
      <c r="T108" s="3">
        <v>0.01</v>
      </c>
      <c r="U108" s="26">
        <f t="shared" si="106"/>
        <v>0.000802771320402007</v>
      </c>
      <c r="V108" s="25"/>
      <c r="W108" s="3"/>
      <c r="X108" s="3"/>
      <c r="Y108" s="28"/>
      <c r="Z108" s="3"/>
      <c r="AA108" s="27"/>
      <c r="AB108" s="3"/>
      <c r="AC108" s="3"/>
      <c r="AD108" s="27"/>
      <c r="AE108" s="25">
        <v>0.001</v>
      </c>
      <c r="AF108" s="3">
        <v>0.49</v>
      </c>
      <c r="AG108" s="26">
        <f t="shared" si="107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0.00629277132040201</v>
      </c>
      <c r="AU108" s="29">
        <f t="shared" si="110"/>
        <v>75.9047916666667</v>
      </c>
      <c r="AV108" s="1">
        <f t="shared" si="111"/>
        <v>0.26</v>
      </c>
      <c r="AW108" s="2">
        <f t="shared" si="112"/>
        <v>0.902274941665192</v>
      </c>
      <c r="AX108" s="1">
        <f t="shared" si="113"/>
        <v>750.754923778896</v>
      </c>
      <c r="AZ108" s="2"/>
    </row>
    <row r="109" s="1" customFormat="1" spans="1:52">
      <c r="A109" s="13"/>
      <c r="B109" s="13"/>
      <c r="C109" s="16">
        <v>4</v>
      </c>
      <c r="D109" s="19">
        <v>8.95369795333333</v>
      </c>
      <c r="E109" s="20">
        <f t="shared" si="114"/>
        <v>1.15864618658065</v>
      </c>
      <c r="F109" s="16" t="s">
        <v>73</v>
      </c>
      <c r="G109" s="13">
        <v>5</v>
      </c>
      <c r="H109" s="18">
        <f t="shared" si="97"/>
        <v>8.95369795333333</v>
      </c>
      <c r="I109" s="18">
        <f t="shared" si="98"/>
        <v>282.103697953333</v>
      </c>
      <c r="J109" s="18">
        <f t="shared" si="99"/>
        <v>0.0540205282531039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2.79962257260227</v>
      </c>
      <c r="O109" s="18">
        <f t="shared" si="115"/>
        <v>0.906396473119417</v>
      </c>
      <c r="P109" s="18">
        <f t="shared" si="102"/>
        <v>0.0489640162846612</v>
      </c>
      <c r="Q109" s="24">
        <f t="shared" si="103"/>
        <v>0.0127306442340119</v>
      </c>
      <c r="R109" s="18">
        <f t="shared" si="104"/>
        <v>0.197352458333333</v>
      </c>
      <c r="S109" s="25">
        <f t="shared" si="105"/>
        <v>0.0645071479804398</v>
      </c>
      <c r="T109" s="3">
        <v>0.01</v>
      </c>
      <c r="U109" s="26">
        <f t="shared" si="106"/>
        <v>0.000645071479804398</v>
      </c>
      <c r="V109" s="25"/>
      <c r="W109" s="3"/>
      <c r="X109" s="3"/>
      <c r="Y109" s="28"/>
      <c r="Z109" s="3"/>
      <c r="AA109" s="27"/>
      <c r="AB109" s="3"/>
      <c r="AC109" s="3"/>
      <c r="AD109" s="27"/>
      <c r="AE109" s="25">
        <v>0.001</v>
      </c>
      <c r="AF109" s="3">
        <v>0.49</v>
      </c>
      <c r="AG109" s="26">
        <f t="shared" si="107"/>
        <v>0.00049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</v>
      </c>
      <c r="AR109" s="3">
        <v>0.5</v>
      </c>
      <c r="AS109" s="3">
        <f t="shared" si="108"/>
        <v>0.005</v>
      </c>
      <c r="AT109" s="2">
        <f t="shared" si="109"/>
        <v>0.0061350714798044</v>
      </c>
      <c r="AU109" s="29">
        <f t="shared" si="110"/>
        <v>75.9047916666667</v>
      </c>
      <c r="AV109" s="1">
        <f t="shared" si="111"/>
        <v>0.26</v>
      </c>
      <c r="AW109" s="2">
        <f t="shared" si="112"/>
        <v>0.902274941665192</v>
      </c>
      <c r="AX109" s="1">
        <f t="shared" si="113"/>
        <v>731.940648512933</v>
      </c>
      <c r="AZ109" s="2"/>
    </row>
    <row r="110" s="1" customFormat="1" spans="1:52">
      <c r="A110" s="13"/>
      <c r="B110" s="13"/>
      <c r="C110" s="16">
        <v>5</v>
      </c>
      <c r="D110" s="19">
        <v>14.6329699235484</v>
      </c>
      <c r="E110" s="20">
        <f t="shared" si="114"/>
        <v>8.95369795333333</v>
      </c>
      <c r="F110" s="16" t="s">
        <v>75</v>
      </c>
      <c r="G110" s="13">
        <v>6</v>
      </c>
      <c r="H110" s="18">
        <f t="shared" si="97"/>
        <v>14.6329699235484</v>
      </c>
      <c r="I110" s="18">
        <f t="shared" si="98"/>
        <v>287.782969923548</v>
      </c>
      <c r="J110" s="18">
        <f t="shared" si="99"/>
        <v>0.106751239998937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1.61648037350142</v>
      </c>
      <c r="P110" s="18">
        <f t="shared" si="102"/>
        <v>0.172561284305222</v>
      </c>
      <c r="Q110" s="24">
        <f t="shared" si="103"/>
        <v>0.0448659339193577</v>
      </c>
      <c r="R110" s="18">
        <f t="shared" si="104"/>
        <v>0.197352458333333</v>
      </c>
      <c r="S110" s="25">
        <f t="shared" si="105"/>
        <v>0.227339118540788</v>
      </c>
      <c r="T110" s="3">
        <v>0.01</v>
      </c>
      <c r="U110" s="26">
        <f t="shared" si="106"/>
        <v>0.00227339118540788</v>
      </c>
      <c r="V110" s="25"/>
      <c r="W110" s="3"/>
      <c r="X110" s="3"/>
      <c r="Y110" s="28"/>
      <c r="Z110" s="3"/>
      <c r="AA110" s="27"/>
      <c r="AB110" s="3"/>
      <c r="AC110" s="3"/>
      <c r="AD110" s="27"/>
      <c r="AE110" s="25">
        <v>0.001</v>
      </c>
      <c r="AF110" s="3">
        <v>0.49</v>
      </c>
      <c r="AG110" s="26">
        <f t="shared" si="107"/>
        <v>0.00049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</v>
      </c>
      <c r="AR110" s="3">
        <v>0.5</v>
      </c>
      <c r="AS110" s="3">
        <f t="shared" si="108"/>
        <v>0.005</v>
      </c>
      <c r="AT110" s="2">
        <f t="shared" si="109"/>
        <v>0.00776339118540788</v>
      </c>
      <c r="AU110" s="29">
        <f t="shared" si="110"/>
        <v>75.9047916666667</v>
      </c>
      <c r="AV110" s="1">
        <f t="shared" si="111"/>
        <v>0.26</v>
      </c>
      <c r="AW110" s="2">
        <f t="shared" si="112"/>
        <v>0.902274941665192</v>
      </c>
      <c r="AX110" s="1">
        <f t="shared" si="113"/>
        <v>926.206254908736</v>
      </c>
      <c r="AZ110" s="2"/>
    </row>
    <row r="111" s="1" customFormat="1" spans="1:52">
      <c r="A111" s="13"/>
      <c r="B111" s="13"/>
      <c r="C111" s="16">
        <v>6</v>
      </c>
      <c r="D111" s="19">
        <v>17.28319018</v>
      </c>
      <c r="E111" s="20">
        <f t="shared" si="114"/>
        <v>14.6329699235484</v>
      </c>
      <c r="F111" s="16" t="s">
        <v>73</v>
      </c>
      <c r="G111" s="13">
        <v>7</v>
      </c>
      <c r="H111" s="18">
        <f t="shared" si="97"/>
        <v>17.28319018</v>
      </c>
      <c r="I111" s="18">
        <f t="shared" si="98"/>
        <v>290.43319018</v>
      </c>
      <c r="J111" s="18">
        <f t="shared" si="99"/>
        <v>0.145363375573927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2.20296700586287</v>
      </c>
      <c r="P111" s="18">
        <f t="shared" si="102"/>
        <v>0.320230720250214</v>
      </c>
      <c r="Q111" s="24">
        <f t="shared" si="103"/>
        <v>0.0832599872650555</v>
      </c>
      <c r="R111" s="18">
        <f t="shared" si="104"/>
        <v>0.197352458333333</v>
      </c>
      <c r="S111" s="25">
        <f t="shared" si="105"/>
        <v>0.421884723241842</v>
      </c>
      <c r="T111" s="3">
        <v>0.01</v>
      </c>
      <c r="U111" s="26">
        <f t="shared" si="106"/>
        <v>0.00421884723241842</v>
      </c>
      <c r="V111" s="25"/>
      <c r="W111" s="3"/>
      <c r="X111" s="3"/>
      <c r="Y111" s="28"/>
      <c r="Z111" s="3"/>
      <c r="AA111" s="27"/>
      <c r="AB111" s="3"/>
      <c r="AC111" s="3"/>
      <c r="AD111" s="27"/>
      <c r="AE111" s="25">
        <v>0.005</v>
      </c>
      <c r="AF111" s="3">
        <v>0.49</v>
      </c>
      <c r="AG111" s="26">
        <f t="shared" si="107"/>
        <v>0.00245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0.015</v>
      </c>
      <c r="AR111" s="3">
        <v>0.5</v>
      </c>
      <c r="AS111" s="3">
        <f t="shared" si="108"/>
        <v>0.0075</v>
      </c>
      <c r="AT111" s="2">
        <f t="shared" si="109"/>
        <v>0.0141688472324184</v>
      </c>
      <c r="AU111" s="29">
        <f t="shared" si="110"/>
        <v>75.9047916666667</v>
      </c>
      <c r="AV111" s="1">
        <f t="shared" si="111"/>
        <v>0.26</v>
      </c>
      <c r="AW111" s="2">
        <f t="shared" si="112"/>
        <v>0.902274941665192</v>
      </c>
      <c r="AX111" s="1">
        <f t="shared" si="113"/>
        <v>1690.40495552754</v>
      </c>
      <c r="AZ111" s="2"/>
    </row>
    <row r="112" s="1" customFormat="1" spans="1:52">
      <c r="A112" s="13"/>
      <c r="B112" s="13"/>
      <c r="C112" s="16">
        <v>7</v>
      </c>
      <c r="D112" s="19">
        <v>22.4877739735484</v>
      </c>
      <c r="E112" s="20">
        <f t="shared" si="114"/>
        <v>17.28319018</v>
      </c>
      <c r="F112" s="16" t="s">
        <v>73</v>
      </c>
      <c r="G112" s="13">
        <v>8</v>
      </c>
      <c r="H112" s="18">
        <f t="shared" si="97"/>
        <v>22.4877739735484</v>
      </c>
      <c r="I112" s="18">
        <f t="shared" si="98"/>
        <v>295.637773973548</v>
      </c>
      <c r="J112" s="18">
        <f t="shared" si="99"/>
        <v>0.262285012821421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2.64178420227932</v>
      </c>
      <c r="P112" s="18">
        <f t="shared" si="102"/>
        <v>0.692900403366259</v>
      </c>
      <c r="Q112" s="24">
        <f t="shared" si="103"/>
        <v>0.180154104875227</v>
      </c>
      <c r="R112" s="18">
        <f t="shared" si="104"/>
        <v>0.197352458333333</v>
      </c>
      <c r="S112" s="25">
        <f t="shared" si="105"/>
        <v>0.912854627688207</v>
      </c>
      <c r="T112" s="3">
        <v>0.01</v>
      </c>
      <c r="U112" s="26">
        <f t="shared" si="106"/>
        <v>0.00912854627688207</v>
      </c>
      <c r="V112" s="25"/>
      <c r="W112" s="3"/>
      <c r="X112" s="3"/>
      <c r="Y112" s="28"/>
      <c r="Z112" s="3"/>
      <c r="AA112" s="27"/>
      <c r="AB112" s="3"/>
      <c r="AC112" s="3"/>
      <c r="AD112" s="27"/>
      <c r="AE112" s="25">
        <v>0.005</v>
      </c>
      <c r="AF112" s="3">
        <v>0.49</v>
      </c>
      <c r="AG112" s="26">
        <f t="shared" si="107"/>
        <v>0.00245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0.015</v>
      </c>
      <c r="AR112" s="3">
        <v>0.5</v>
      </c>
      <c r="AS112" s="3">
        <f t="shared" si="108"/>
        <v>0.0075</v>
      </c>
      <c r="AT112" s="2">
        <f t="shared" si="109"/>
        <v>0.0190785462768821</v>
      </c>
      <c r="AU112" s="29">
        <f t="shared" si="110"/>
        <v>75.9047916666667</v>
      </c>
      <c r="AV112" s="1">
        <f t="shared" si="111"/>
        <v>0.26</v>
      </c>
      <c r="AW112" s="2">
        <f t="shared" si="112"/>
        <v>0.902274941665192</v>
      </c>
      <c r="AX112" s="1">
        <f t="shared" si="113"/>
        <v>2276.15335543414</v>
      </c>
      <c r="AZ112" s="2"/>
    </row>
    <row r="113" s="1" customFormat="1" spans="1:52">
      <c r="A113" s="13"/>
      <c r="B113" s="13"/>
      <c r="C113" s="16">
        <v>8</v>
      </c>
      <c r="D113" s="19">
        <v>19.6599566758065</v>
      </c>
      <c r="E113" s="20">
        <f t="shared" si="114"/>
        <v>22.4877739735484</v>
      </c>
      <c r="F113" s="16" t="s">
        <v>73</v>
      </c>
      <c r="G113" s="13">
        <v>9</v>
      </c>
      <c r="H113" s="18">
        <f t="shared" si="97"/>
        <v>19.6599566758065</v>
      </c>
      <c r="I113" s="18">
        <f t="shared" si="98"/>
        <v>292.809956675806</v>
      </c>
      <c r="J113" s="18">
        <f t="shared" si="99"/>
        <v>0.190826138685073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2.70793171557973</v>
      </c>
      <c r="P113" s="18">
        <f t="shared" si="102"/>
        <v>0.516744153106925</v>
      </c>
      <c r="Q113" s="24">
        <f t="shared" si="103"/>
        <v>0.134353479807801</v>
      </c>
      <c r="R113" s="18">
        <f t="shared" si="104"/>
        <v>0.197352458333333</v>
      </c>
      <c r="S113" s="25">
        <f t="shared" si="105"/>
        <v>0.680779357614457</v>
      </c>
      <c r="T113" s="3">
        <v>0.01</v>
      </c>
      <c r="U113" s="26">
        <f t="shared" si="106"/>
        <v>0.00680779357614457</v>
      </c>
      <c r="V113" s="25"/>
      <c r="W113" s="3"/>
      <c r="X113" s="3"/>
      <c r="Y113" s="28"/>
      <c r="Z113" s="3"/>
      <c r="AA113" s="27"/>
      <c r="AB113" s="3"/>
      <c r="AC113" s="3"/>
      <c r="AD113" s="27"/>
      <c r="AE113" s="25">
        <v>0.005</v>
      </c>
      <c r="AF113" s="3">
        <v>0.49</v>
      </c>
      <c r="AG113" s="26">
        <f t="shared" si="107"/>
        <v>0.00245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0.015</v>
      </c>
      <c r="AR113" s="3">
        <v>0.5</v>
      </c>
      <c r="AS113" s="3">
        <f t="shared" si="108"/>
        <v>0.0075</v>
      </c>
      <c r="AT113" s="2">
        <f t="shared" si="109"/>
        <v>0.0167577935761446</v>
      </c>
      <c r="AU113" s="29">
        <f t="shared" si="110"/>
        <v>75.9047916666667</v>
      </c>
      <c r="AV113" s="1">
        <f t="shared" si="111"/>
        <v>0.26</v>
      </c>
      <c r="AW113" s="2">
        <f t="shared" si="112"/>
        <v>0.902274941665192</v>
      </c>
      <c r="AX113" s="1">
        <f t="shared" si="113"/>
        <v>1999.27748815083</v>
      </c>
      <c r="AZ113" s="2"/>
    </row>
    <row r="114" s="1" customFormat="1" spans="1:52">
      <c r="A114" s="13"/>
      <c r="B114" s="13"/>
      <c r="C114" s="16">
        <v>9</v>
      </c>
      <c r="D114" s="19">
        <v>11.6337319605</v>
      </c>
      <c r="E114" s="20">
        <f t="shared" si="114"/>
        <v>19.6599566758065</v>
      </c>
      <c r="F114" s="16" t="s">
        <v>73</v>
      </c>
      <c r="G114" s="13">
        <v>10</v>
      </c>
      <c r="H114" s="18">
        <f t="shared" si="97"/>
        <v>11.6337319605</v>
      </c>
      <c r="I114" s="18">
        <f t="shared" si="98"/>
        <v>284.7837319605</v>
      </c>
      <c r="J114" s="18">
        <f t="shared" si="99"/>
        <v>0.0747520145808182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2.95023547913947</v>
      </c>
      <c r="P114" s="18">
        <f t="shared" si="102"/>
        <v>0.220536045553481</v>
      </c>
      <c r="Q114" s="24">
        <f t="shared" si="103"/>
        <v>0.057339371843905</v>
      </c>
      <c r="R114" s="18">
        <f t="shared" si="104"/>
        <v>0.197352458333333</v>
      </c>
      <c r="S114" s="25">
        <f t="shared" si="105"/>
        <v>0.290542982479891</v>
      </c>
      <c r="T114" s="3">
        <v>0.01</v>
      </c>
      <c r="U114" s="26">
        <f t="shared" si="106"/>
        <v>0.00290542982479891</v>
      </c>
      <c r="V114" s="25"/>
      <c r="W114" s="3"/>
      <c r="X114" s="3"/>
      <c r="Y114" s="28"/>
      <c r="Z114" s="3"/>
      <c r="AA114" s="27"/>
      <c r="AB114" s="3"/>
      <c r="AC114" s="3"/>
      <c r="AD114" s="27"/>
      <c r="AE114" s="25">
        <v>0.001</v>
      </c>
      <c r="AF114" s="3">
        <v>0.49</v>
      </c>
      <c r="AG114" s="26">
        <f t="shared" si="107"/>
        <v>0.00049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0.00839542982479891</v>
      </c>
      <c r="AU114" s="29">
        <f t="shared" si="110"/>
        <v>75.9047916666667</v>
      </c>
      <c r="AV114" s="1">
        <f t="shared" si="111"/>
        <v>0.26</v>
      </c>
      <c r="AW114" s="2">
        <f t="shared" si="112"/>
        <v>0.902274941665192</v>
      </c>
      <c r="AX114" s="1">
        <f t="shared" si="113"/>
        <v>1001.61120709616</v>
      </c>
      <c r="AZ114" s="2"/>
    </row>
    <row r="115" s="1" customFormat="1" spans="1:52">
      <c r="A115" s="13"/>
      <c r="B115" s="13"/>
      <c r="C115" s="16">
        <v>10</v>
      </c>
      <c r="D115" s="19">
        <v>6.05087962145161</v>
      </c>
      <c r="E115" s="20">
        <f t="shared" si="114"/>
        <v>11.6337319605</v>
      </c>
      <c r="F115" s="16" t="s">
        <v>73</v>
      </c>
      <c r="G115" s="13">
        <v>11</v>
      </c>
      <c r="H115" s="18">
        <f t="shared" si="97"/>
        <v>6.05087962145161</v>
      </c>
      <c r="I115" s="18">
        <f t="shared" si="98"/>
        <v>279.200879621452</v>
      </c>
      <c r="J115" s="18">
        <f t="shared" si="99"/>
        <v>0.0377323008970083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2.59321446190669</v>
      </c>
      <c r="O115" s="18">
        <f t="shared" si="115"/>
        <v>0.895532888345966</v>
      </c>
      <c r="P115" s="18">
        <f t="shared" si="102"/>
        <v>0.0337905164062369</v>
      </c>
      <c r="Q115" s="24">
        <f t="shared" si="103"/>
        <v>0.0087855342656216</v>
      </c>
      <c r="R115" s="18">
        <f t="shared" si="104"/>
        <v>0.197352458333333</v>
      </c>
      <c r="S115" s="25">
        <f t="shared" si="105"/>
        <v>0.0445169740464171</v>
      </c>
      <c r="T115" s="3">
        <v>0.01</v>
      </c>
      <c r="U115" s="26">
        <f t="shared" si="106"/>
        <v>0.000445169740464171</v>
      </c>
      <c r="V115" s="25"/>
      <c r="W115" s="3"/>
      <c r="X115" s="3"/>
      <c r="Y115" s="28"/>
      <c r="Z115" s="3"/>
      <c r="AA115" s="27"/>
      <c r="AB115" s="3"/>
      <c r="AC115" s="3"/>
      <c r="AD115" s="27"/>
      <c r="AE115" s="25">
        <v>0.001</v>
      </c>
      <c r="AF115" s="3">
        <v>0.49</v>
      </c>
      <c r="AG115" s="26">
        <f t="shared" si="107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0.00593516974046417</v>
      </c>
      <c r="AU115" s="29">
        <f t="shared" si="110"/>
        <v>75.9047916666667</v>
      </c>
      <c r="AV115" s="1">
        <f t="shared" si="111"/>
        <v>0.26</v>
      </c>
      <c r="AW115" s="2">
        <f t="shared" si="112"/>
        <v>0.902274941665192</v>
      </c>
      <c r="AX115" s="1">
        <f t="shared" si="113"/>
        <v>708.091503606765</v>
      </c>
      <c r="AZ115" s="2"/>
    </row>
    <row r="116" s="1" customFormat="1" spans="1:52">
      <c r="A116" s="13"/>
      <c r="B116" s="13"/>
      <c r="C116" s="16">
        <v>11</v>
      </c>
      <c r="D116" s="19">
        <v>-1.9983523015</v>
      </c>
      <c r="E116" s="20">
        <f t="shared" si="114"/>
        <v>6.05087962145161</v>
      </c>
      <c r="F116" s="16" t="s">
        <v>75</v>
      </c>
      <c r="G116" s="13">
        <v>12</v>
      </c>
      <c r="H116" s="18">
        <f t="shared" si="97"/>
        <v>-1.9983523015</v>
      </c>
      <c r="I116" s="18">
        <f t="shared" si="98"/>
        <v>271.1516476985</v>
      </c>
      <c r="J116" s="18">
        <f t="shared" si="99"/>
        <v>0.013400288040032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1.6207902886064</v>
      </c>
      <c r="P116" s="18">
        <f t="shared" si="102"/>
        <v>0.0217190567198123</v>
      </c>
      <c r="Q116" s="24">
        <f t="shared" si="103"/>
        <v>0.0056469547471512</v>
      </c>
      <c r="R116" s="18">
        <f t="shared" si="104"/>
        <v>0.197352458333333</v>
      </c>
      <c r="S116" s="25">
        <f t="shared" si="105"/>
        <v>0.0286135515860327</v>
      </c>
      <c r="T116" s="3">
        <v>0.01</v>
      </c>
      <c r="U116" s="26">
        <f t="shared" si="106"/>
        <v>0.000286135515860327</v>
      </c>
      <c r="V116" s="25"/>
      <c r="W116" s="3"/>
      <c r="X116" s="3"/>
      <c r="Y116" s="28"/>
      <c r="Z116" s="3"/>
      <c r="AA116" s="27"/>
      <c r="AB116" s="3"/>
      <c r="AC116" s="3"/>
      <c r="AD116" s="27"/>
      <c r="AE116" s="25">
        <v>0.001</v>
      </c>
      <c r="AF116" s="3">
        <v>0.49</v>
      </c>
      <c r="AG116" s="26">
        <f t="shared" si="107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0.00577613551586033</v>
      </c>
      <c r="AU116" s="29">
        <f t="shared" si="110"/>
        <v>75.9047916666667</v>
      </c>
      <c r="AV116" s="1">
        <f t="shared" si="111"/>
        <v>0.26</v>
      </c>
      <c r="AW116" s="2">
        <f t="shared" si="112"/>
        <v>0.902274941665192</v>
      </c>
      <c r="AX116" s="1">
        <f t="shared" si="113"/>
        <v>689.118030538771</v>
      </c>
      <c r="AY116" s="1">
        <f>SUM(AX105:AX116)</f>
        <v>12782.9602666796</v>
      </c>
      <c r="AZ116" s="2"/>
    </row>
    <row r="117" s="1" customFormat="1" spans="1:46">
      <c r="A117" s="13"/>
      <c r="B117" s="13"/>
      <c r="C117" s="16">
        <v>12</v>
      </c>
      <c r="D117" s="19">
        <v>-9.95494903393548</v>
      </c>
      <c r="E117" s="20">
        <f t="shared" si="114"/>
        <v>-1.9983523015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pane xSplit="4" topLeftCell="E1" activePane="topRight" state="frozen"/>
      <selection/>
      <selection pane="topRight" activeCell="AT42" sqref="AT42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5" width="8.88888888888889" style="1"/>
    <col min="26" max="26" width="10.7777777777778" style="1" customWidth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/>
      <c r="B2" s="5" t="s">
        <v>11</v>
      </c>
      <c r="C2" s="3"/>
      <c r="D2" s="3"/>
      <c r="E2" s="6">
        <v>141.29</v>
      </c>
      <c r="F2" s="12">
        <v>1166.832</v>
      </c>
      <c r="G2" s="42">
        <f>(F2+F3+F4)/3</f>
        <v>1338.18733333333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14</v>
      </c>
      <c r="C3" s="3"/>
      <c r="D3" s="3"/>
      <c r="E3" s="8"/>
      <c r="F3" s="12">
        <v>1192.09</v>
      </c>
      <c r="G3" s="4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15</v>
      </c>
      <c r="C4" s="3"/>
      <c r="D4" s="3"/>
      <c r="E4" s="10"/>
      <c r="F4" s="12">
        <v>1655.64</v>
      </c>
      <c r="G4" s="4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/>
      <c r="B5" s="5" t="s">
        <v>16</v>
      </c>
      <c r="C5" s="3"/>
      <c r="D5" s="3"/>
      <c r="E5" s="6">
        <v>1466.56520547945</v>
      </c>
      <c r="F5" s="12">
        <v>91.104</v>
      </c>
      <c r="G5" s="42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17</v>
      </c>
      <c r="C6" s="3"/>
      <c r="D6" s="3"/>
      <c r="E6" s="10"/>
      <c r="F6" s="12">
        <v>93.9145</v>
      </c>
      <c r="G6" s="42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12">
        <v>1055.12230518383</v>
      </c>
      <c r="F7" s="12">
        <v>122.786</v>
      </c>
      <c r="G7" s="30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12">
        <v>1.2056</v>
      </c>
      <c r="F8" s="12">
        <v>625.464</v>
      </c>
      <c r="G8" s="30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12">
        <v>12.9314418056317</v>
      </c>
      <c r="F9" s="12">
        <v>341.64</v>
      </c>
      <c r="G9" s="30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12">
        <v>4.68195071908279</v>
      </c>
      <c r="F10" s="12">
        <v>341.64</v>
      </c>
      <c r="G10" s="3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12">
        <v>0.01</v>
      </c>
      <c r="F11" s="12">
        <v>910.8575</v>
      </c>
      <c r="G11" s="30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AV38+AV53+BB68+AY85+AY101+BB101+AG69</f>
        <v>28773148.8610295</v>
      </c>
      <c r="J14" s="14" t="s">
        <v>22</v>
      </c>
      <c r="K14" s="14">
        <f>I14/(10000*1000)</f>
        <v>2.87731488610295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23035198.9536812</v>
      </c>
      <c r="J15" s="14" t="s">
        <v>22</v>
      </c>
      <c r="K15" s="14">
        <f>I15/(10000*1000)</f>
        <v>2.30351989536812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-7</v>
      </c>
      <c r="E27" s="16"/>
      <c r="F27" s="16"/>
      <c r="G27" s="13">
        <v>1</v>
      </c>
      <c r="H27" s="18">
        <f t="shared" ref="H27:H38" si="0">E28</f>
        <v>-7</v>
      </c>
      <c r="I27" s="18">
        <f t="shared" ref="I27:I38" si="1">H27+273.15</f>
        <v>266.15</v>
      </c>
      <c r="J27" s="18">
        <f t="shared" ref="J27:J38" si="2">EXP(($C$16*(I27-$C$14))/($C$17*I27*$C$14))</f>
        <v>0.00682404760193068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0.00760987838580612</v>
      </c>
      <c r="Q27" s="24">
        <f t="shared" ref="Q27:Q38" si="6">P27*$B$29</f>
        <v>0.000989284190154796</v>
      </c>
      <c r="R27" s="18">
        <f t="shared" ref="R27:R38" si="7">L27*$B$29</f>
        <v>0.144970294444444</v>
      </c>
      <c r="S27" s="25">
        <f t="shared" ref="S27:S38" si="8">Q27/R27</f>
        <v>0.00682404760193068</v>
      </c>
      <c r="T27" s="3">
        <v>0.01</v>
      </c>
      <c r="U27" s="26">
        <f t="shared" ref="U27:U38" si="9">S27*T27</f>
        <v>6.82404760193068e-5</v>
      </c>
      <c r="V27" s="25"/>
      <c r="W27" s="3"/>
      <c r="X27" s="26"/>
      <c r="Y27" s="28">
        <v>0.05</v>
      </c>
      <c r="Z27" s="3">
        <v>0.21</v>
      </c>
      <c r="AA27" s="27">
        <f t="shared" ref="AA27:AA38" si="10">Y27*Z27</f>
        <v>0.0105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0.0282682404760193</v>
      </c>
      <c r="AR27" s="29">
        <f t="shared" ref="AR27:AR38" si="15">$B$27/12</f>
        <v>111.515611111111</v>
      </c>
      <c r="AS27" s="1">
        <f t="shared" ref="AS27:AS38" si="16">$B$29</f>
        <v>0.13</v>
      </c>
      <c r="AT27" s="2">
        <f>$E$2/12</f>
        <v>11.7741666666667</v>
      </c>
      <c r="AU27" s="1">
        <f t="shared" ref="AU27:AU38" si="17">AT27*10000*AS27*0.67*AR27*AQ27</f>
        <v>32328.2934737549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-4.09978549590323</v>
      </c>
      <c r="E28" s="20">
        <f t="shared" ref="E28:E39" si="18">D27</f>
        <v>-7</v>
      </c>
      <c r="F28" s="16" t="s">
        <v>73</v>
      </c>
      <c r="G28" s="13">
        <v>2</v>
      </c>
      <c r="H28" s="18">
        <f t="shared" si="0"/>
        <v>-4.09978549590323</v>
      </c>
      <c r="I28" s="18">
        <f t="shared" si="1"/>
        <v>269.050214504097</v>
      </c>
      <c r="J28" s="18">
        <f t="shared" si="2"/>
        <v>0.0101229651859847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2.22270234383642</v>
      </c>
      <c r="P28" s="18">
        <f t="shared" si="5"/>
        <v>0.0225003384454626</v>
      </c>
      <c r="Q28" s="24">
        <f t="shared" si="6"/>
        <v>0.00292504399791014</v>
      </c>
      <c r="R28" s="18">
        <f t="shared" si="7"/>
        <v>0.144970294444444</v>
      </c>
      <c r="S28" s="25">
        <f t="shared" si="8"/>
        <v>0.0201768507756676</v>
      </c>
      <c r="T28" s="3">
        <v>0.01</v>
      </c>
      <c r="U28" s="26">
        <f t="shared" si="9"/>
        <v>0.000201768507756676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0.0221017685077567</v>
      </c>
      <c r="AR28" s="29">
        <f t="shared" si="15"/>
        <v>111.515611111111</v>
      </c>
      <c r="AS28" s="1">
        <f t="shared" si="16"/>
        <v>0.13</v>
      </c>
      <c r="AT28" s="2">
        <f t="shared" ref="AT28:AT38" si="20">$E$2/12</f>
        <v>11.7741666666667</v>
      </c>
      <c r="AU28" s="1">
        <f t="shared" si="17"/>
        <v>25276.1560880979</v>
      </c>
    </row>
    <row r="29" s="1" customFormat="1" spans="1:47">
      <c r="A29" s="13" t="s">
        <v>38</v>
      </c>
      <c r="B29" s="13">
        <v>0.13</v>
      </c>
      <c r="C29" s="16">
        <v>2</v>
      </c>
      <c r="D29" s="19">
        <v>-2.22292020575</v>
      </c>
      <c r="E29" s="20">
        <f t="shared" si="18"/>
        <v>-4.09978549590323</v>
      </c>
      <c r="F29" s="16" t="s">
        <v>73</v>
      </c>
      <c r="G29" s="13">
        <v>3</v>
      </c>
      <c r="H29" s="18">
        <f t="shared" si="0"/>
        <v>-2.22292020575</v>
      </c>
      <c r="I29" s="18">
        <f t="shared" si="1"/>
        <v>270.92707979425</v>
      </c>
      <c r="J29" s="18">
        <f t="shared" si="2"/>
        <v>0.013007312364018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3.31535811650206</v>
      </c>
      <c r="P29" s="18">
        <f t="shared" si="5"/>
        <v>0.0431238986199247</v>
      </c>
      <c r="Q29" s="24">
        <f t="shared" si="6"/>
        <v>0.00560610682059022</v>
      </c>
      <c r="R29" s="18">
        <f t="shared" si="7"/>
        <v>0.144970294444444</v>
      </c>
      <c r="S29" s="25">
        <f t="shared" si="8"/>
        <v>0.0386707279727475</v>
      </c>
      <c r="T29" s="3">
        <v>0.01</v>
      </c>
      <c r="U29" s="26">
        <f t="shared" si="9"/>
        <v>0.000386707279727475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0.0222867072797275</v>
      </c>
      <c r="AR29" s="29">
        <f t="shared" si="15"/>
        <v>111.515611111111</v>
      </c>
      <c r="AS29" s="1">
        <f t="shared" si="16"/>
        <v>0.13</v>
      </c>
      <c r="AT29" s="2">
        <f t="shared" si="20"/>
        <v>11.7741666666667</v>
      </c>
      <c r="AU29" s="1">
        <f t="shared" si="17"/>
        <v>25487.6568675688</v>
      </c>
    </row>
    <row r="30" s="1" customFormat="1" spans="1:47">
      <c r="A30" s="13"/>
      <c r="B30" s="13"/>
      <c r="C30" s="16">
        <v>3</v>
      </c>
      <c r="D30" s="19">
        <v>5.03877508070968</v>
      </c>
      <c r="E30" s="20">
        <f t="shared" si="18"/>
        <v>-2.22292020575</v>
      </c>
      <c r="F30" s="16" t="s">
        <v>73</v>
      </c>
      <c r="G30" s="13">
        <v>4</v>
      </c>
      <c r="H30" s="18">
        <f t="shared" si="0"/>
        <v>5.03877508070968</v>
      </c>
      <c r="I30" s="18">
        <f t="shared" si="1"/>
        <v>278.18877508071</v>
      </c>
      <c r="J30" s="18">
        <f t="shared" si="2"/>
        <v>0.0332361777607369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4.38739032899325</v>
      </c>
      <c r="P30" s="18">
        <f t="shared" si="5"/>
        <v>0.145820084880158</v>
      </c>
      <c r="Q30" s="24">
        <f t="shared" si="6"/>
        <v>0.0189566110344205</v>
      </c>
      <c r="R30" s="18">
        <f t="shared" si="7"/>
        <v>0.144970294444444</v>
      </c>
      <c r="S30" s="25">
        <f t="shared" si="8"/>
        <v>0.130762037195731</v>
      </c>
      <c r="T30" s="3">
        <v>0.01</v>
      </c>
      <c r="U30" s="26">
        <f t="shared" si="9"/>
        <v>0.00130762037195731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0.0232076203719573</v>
      </c>
      <c r="AR30" s="29">
        <f t="shared" si="15"/>
        <v>111.515611111111</v>
      </c>
      <c r="AS30" s="1">
        <f t="shared" si="16"/>
        <v>0.13</v>
      </c>
      <c r="AT30" s="2">
        <f t="shared" si="20"/>
        <v>11.7741666666667</v>
      </c>
      <c r="AU30" s="1">
        <f t="shared" si="17"/>
        <v>26540.8369809432</v>
      </c>
    </row>
    <row r="31" s="1" customFormat="1" spans="1:47">
      <c r="A31" s="13"/>
      <c r="B31" s="13"/>
      <c r="C31" s="16">
        <v>4</v>
      </c>
      <c r="D31" s="19">
        <v>10.8840642735333</v>
      </c>
      <c r="E31" s="20">
        <f t="shared" si="18"/>
        <v>5.03877508070968</v>
      </c>
      <c r="F31" s="16" t="s">
        <v>73</v>
      </c>
      <c r="G31" s="13">
        <v>5</v>
      </c>
      <c r="H31" s="18">
        <f t="shared" si="0"/>
        <v>10.8840642735333</v>
      </c>
      <c r="I31" s="18">
        <f t="shared" si="1"/>
        <v>284.034064273533</v>
      </c>
      <c r="J31" s="18">
        <f t="shared" si="2"/>
        <v>0.0683018048098554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4.02949173190744</v>
      </c>
      <c r="O31" s="18">
        <f t="shared" si="19"/>
        <v>1.32723462331677</v>
      </c>
      <c r="P31" s="18">
        <f t="shared" si="5"/>
        <v>0.0906525201786637</v>
      </c>
      <c r="Q31" s="24">
        <f t="shared" si="6"/>
        <v>0.0117848276232263</v>
      </c>
      <c r="R31" s="18">
        <f t="shared" si="7"/>
        <v>0.144970294444444</v>
      </c>
      <c r="S31" s="25">
        <f t="shared" si="8"/>
        <v>0.081291327084546</v>
      </c>
      <c r="T31" s="3">
        <v>0.01</v>
      </c>
      <c r="U31" s="26">
        <f t="shared" si="9"/>
        <v>0.00081291327084546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0.0227129132708455</v>
      </c>
      <c r="AR31" s="29">
        <f t="shared" si="15"/>
        <v>111.515611111111</v>
      </c>
      <c r="AS31" s="1">
        <f t="shared" si="16"/>
        <v>0.13</v>
      </c>
      <c r="AT31" s="2">
        <f t="shared" si="20"/>
        <v>11.7741666666667</v>
      </c>
      <c r="AU31" s="1">
        <f t="shared" si="17"/>
        <v>25975.0771006329</v>
      </c>
    </row>
    <row r="32" s="1" customFormat="1" spans="1:47">
      <c r="A32" s="13"/>
      <c r="B32" s="13"/>
      <c r="C32" s="16">
        <v>5</v>
      </c>
      <c r="D32" s="19">
        <v>16.592508543871</v>
      </c>
      <c r="E32" s="20">
        <f t="shared" si="18"/>
        <v>10.8840642735333</v>
      </c>
      <c r="F32" s="16" t="s">
        <v>75</v>
      </c>
      <c r="G32" s="13">
        <v>6</v>
      </c>
      <c r="H32" s="18">
        <f t="shared" si="0"/>
        <v>16.592508543871</v>
      </c>
      <c r="I32" s="18">
        <f t="shared" si="1"/>
        <v>289.742508543871</v>
      </c>
      <c r="J32" s="18">
        <f t="shared" si="2"/>
        <v>0.134198543957391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2.35173821424921</v>
      </c>
      <c r="P32" s="18">
        <f t="shared" si="5"/>
        <v>0.315599844121199</v>
      </c>
      <c r="Q32" s="24">
        <f t="shared" si="6"/>
        <v>0.0410279797357559</v>
      </c>
      <c r="R32" s="18">
        <f t="shared" si="7"/>
        <v>0.144970294444444</v>
      </c>
      <c r="S32" s="25">
        <f t="shared" si="8"/>
        <v>0.283009563393545</v>
      </c>
      <c r="T32" s="3">
        <v>0.01</v>
      </c>
      <c r="U32" s="26">
        <f t="shared" si="9"/>
        <v>0.00283009563393545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0.0322800956339354</v>
      </c>
      <c r="AR32" s="29">
        <f t="shared" si="15"/>
        <v>111.515611111111</v>
      </c>
      <c r="AS32" s="1">
        <f t="shared" si="16"/>
        <v>0.13</v>
      </c>
      <c r="AT32" s="2">
        <f t="shared" si="20"/>
        <v>11.7741666666667</v>
      </c>
      <c r="AU32" s="1">
        <f t="shared" si="17"/>
        <v>36916.3551548254</v>
      </c>
    </row>
    <row r="33" s="1" customFormat="1" spans="1:47">
      <c r="A33" s="13"/>
      <c r="B33" s="13"/>
      <c r="C33" s="16">
        <v>6</v>
      </c>
      <c r="D33" s="19">
        <v>19.861693769</v>
      </c>
      <c r="E33" s="20">
        <f t="shared" si="18"/>
        <v>16.592508543871</v>
      </c>
      <c r="F33" s="16" t="s">
        <v>73</v>
      </c>
      <c r="G33" s="13">
        <v>7</v>
      </c>
      <c r="H33" s="18">
        <f t="shared" si="0"/>
        <v>19.861693769</v>
      </c>
      <c r="I33" s="18">
        <f t="shared" si="1"/>
        <v>293.011693769</v>
      </c>
      <c r="J33" s="18">
        <f t="shared" si="2"/>
        <v>0.195245398652688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3.15129448123913</v>
      </c>
      <c r="P33" s="18">
        <f t="shared" si="5"/>
        <v>0.615275747261549</v>
      </c>
      <c r="Q33" s="24">
        <f t="shared" si="6"/>
        <v>0.0799858471440013</v>
      </c>
      <c r="R33" s="18">
        <f t="shared" si="7"/>
        <v>0.144970294444444</v>
      </c>
      <c r="S33" s="25">
        <f t="shared" si="8"/>
        <v>0.551739564650284</v>
      </c>
      <c r="T33" s="3">
        <v>0.01</v>
      </c>
      <c r="U33" s="26">
        <f t="shared" si="9"/>
        <v>0.00551739564650284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0.0349673956465028</v>
      </c>
      <c r="AR33" s="29">
        <f t="shared" si="15"/>
        <v>111.515611111111</v>
      </c>
      <c r="AS33" s="1">
        <f t="shared" si="16"/>
        <v>0.13</v>
      </c>
      <c r="AT33" s="2">
        <f t="shared" si="20"/>
        <v>11.7741666666667</v>
      </c>
      <c r="AU33" s="1">
        <f t="shared" si="17"/>
        <v>39989.6211945707</v>
      </c>
    </row>
    <row r="34" s="1" customFormat="1" spans="1:47">
      <c r="A34" s="13"/>
      <c r="B34" s="13"/>
      <c r="C34" s="16">
        <v>7</v>
      </c>
      <c r="D34" s="19">
        <v>22.236946</v>
      </c>
      <c r="E34" s="20">
        <f t="shared" si="18"/>
        <v>19.861693769</v>
      </c>
      <c r="F34" s="16" t="s">
        <v>73</v>
      </c>
      <c r="G34" s="13">
        <v>8</v>
      </c>
      <c r="H34" s="18">
        <f t="shared" si="0"/>
        <v>22.236946</v>
      </c>
      <c r="I34" s="18">
        <f t="shared" si="1"/>
        <v>295.386946</v>
      </c>
      <c r="J34" s="18">
        <f t="shared" si="2"/>
        <v>0.255051400017012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3.65117484508869</v>
      </c>
      <c r="P34" s="18">
        <f t="shared" si="5"/>
        <v>0.931237255946767</v>
      </c>
      <c r="Q34" s="24">
        <f t="shared" si="6"/>
        <v>0.12106084327308</v>
      </c>
      <c r="R34" s="18">
        <f t="shared" si="7"/>
        <v>0.144970294444444</v>
      </c>
      <c r="S34" s="25">
        <f t="shared" si="8"/>
        <v>0.835073445473843</v>
      </c>
      <c r="T34" s="3">
        <v>0.01</v>
      </c>
      <c r="U34" s="26">
        <f t="shared" si="9"/>
        <v>0.00835073445473843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0.0378007344547384</v>
      </c>
      <c r="AR34" s="29">
        <f t="shared" si="15"/>
        <v>111.515611111111</v>
      </c>
      <c r="AS34" s="1">
        <f t="shared" si="16"/>
        <v>0.13</v>
      </c>
      <c r="AT34" s="2">
        <f t="shared" si="20"/>
        <v>11.7741666666667</v>
      </c>
      <c r="AU34" s="1">
        <f t="shared" si="17"/>
        <v>43229.9009912889</v>
      </c>
    </row>
    <row r="35" s="1" customFormat="1" spans="1:47">
      <c r="A35" s="13"/>
      <c r="B35" s="13"/>
      <c r="C35" s="16">
        <v>8</v>
      </c>
      <c r="D35" s="19">
        <v>20.7860856183871</v>
      </c>
      <c r="E35" s="20">
        <f t="shared" si="18"/>
        <v>22.236946</v>
      </c>
      <c r="F35" s="16" t="s">
        <v>73</v>
      </c>
      <c r="G35" s="13">
        <v>9</v>
      </c>
      <c r="H35" s="18">
        <f t="shared" si="0"/>
        <v>20.7860856183871</v>
      </c>
      <c r="I35" s="18">
        <f t="shared" si="1"/>
        <v>293.936085618387</v>
      </c>
      <c r="J35" s="18">
        <f t="shared" si="2"/>
        <v>0.216753656775621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3.83509370025303</v>
      </c>
      <c r="P35" s="18">
        <f t="shared" si="5"/>
        <v>0.831270583606992</v>
      </c>
      <c r="Q35" s="24">
        <f t="shared" si="6"/>
        <v>0.108065175868909</v>
      </c>
      <c r="R35" s="18">
        <f t="shared" si="7"/>
        <v>0.144970294444444</v>
      </c>
      <c r="S35" s="25">
        <f t="shared" si="8"/>
        <v>0.745429788102705</v>
      </c>
      <c r="T35" s="3">
        <v>0.01</v>
      </c>
      <c r="U35" s="26">
        <f t="shared" si="9"/>
        <v>0.00745429788102705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0.036904297881027</v>
      </c>
      <c r="AR35" s="29">
        <f t="shared" si="15"/>
        <v>111.515611111111</v>
      </c>
      <c r="AS35" s="1">
        <f t="shared" si="16"/>
        <v>0.13</v>
      </c>
      <c r="AT35" s="2">
        <f t="shared" si="20"/>
        <v>11.7741666666667</v>
      </c>
      <c r="AU35" s="1">
        <f t="shared" si="17"/>
        <v>42204.7128597484</v>
      </c>
    </row>
    <row r="36" s="1" customFormat="1" spans="1:47">
      <c r="A36" s="13"/>
      <c r="B36" s="13"/>
      <c r="C36" s="16">
        <v>9</v>
      </c>
      <c r="D36" s="19">
        <v>15.899426717</v>
      </c>
      <c r="E36" s="20">
        <f t="shared" si="18"/>
        <v>20.7860856183871</v>
      </c>
      <c r="F36" s="16" t="s">
        <v>73</v>
      </c>
      <c r="G36" s="13">
        <v>10</v>
      </c>
      <c r="H36" s="18">
        <f t="shared" si="0"/>
        <v>15.899426717</v>
      </c>
      <c r="I36" s="18">
        <f t="shared" si="1"/>
        <v>289.049426717</v>
      </c>
      <c r="J36" s="18">
        <f t="shared" si="2"/>
        <v>0.12380929944541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4.11897922775715</v>
      </c>
      <c r="P36" s="18">
        <f t="shared" si="5"/>
        <v>0.509967932618809</v>
      </c>
      <c r="Q36" s="24">
        <f t="shared" si="6"/>
        <v>0.0662958312404452</v>
      </c>
      <c r="R36" s="18">
        <f t="shared" si="7"/>
        <v>0.144970294444444</v>
      </c>
      <c r="S36" s="25">
        <f t="shared" si="8"/>
        <v>0.457306315714569</v>
      </c>
      <c r="T36" s="3">
        <v>0.01</v>
      </c>
      <c r="U36" s="26">
        <f t="shared" si="9"/>
        <v>0.00457306315714569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0.0340230631571457</v>
      </c>
      <c r="AR36" s="29">
        <f t="shared" si="15"/>
        <v>111.515611111111</v>
      </c>
      <c r="AS36" s="1">
        <f t="shared" si="16"/>
        <v>0.13</v>
      </c>
      <c r="AT36" s="2">
        <f t="shared" si="20"/>
        <v>11.7741666666667</v>
      </c>
      <c r="AU36" s="1">
        <f t="shared" si="17"/>
        <v>38909.6580508215</v>
      </c>
    </row>
    <row r="37" s="1" customFormat="1" spans="1:47">
      <c r="A37" s="13"/>
      <c r="B37" s="13"/>
      <c r="C37" s="16">
        <v>10</v>
      </c>
      <c r="D37" s="19">
        <v>9.76622138274194</v>
      </c>
      <c r="E37" s="20">
        <f t="shared" si="18"/>
        <v>15.899426717</v>
      </c>
      <c r="F37" s="16" t="s">
        <v>73</v>
      </c>
      <c r="G37" s="13">
        <v>11</v>
      </c>
      <c r="H37" s="18">
        <f t="shared" si="0"/>
        <v>9.76622138274194</v>
      </c>
      <c r="I37" s="18">
        <f t="shared" si="1"/>
        <v>282.916221382742</v>
      </c>
      <c r="J37" s="18">
        <f t="shared" si="2"/>
        <v>0.0596497253754547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3.42856073038143</v>
      </c>
      <c r="O37" s="18">
        <f t="shared" si="19"/>
        <v>1.29560667586803</v>
      </c>
      <c r="P37" s="18">
        <f t="shared" si="5"/>
        <v>0.0772825824101336</v>
      </c>
      <c r="Q37" s="24">
        <f t="shared" si="6"/>
        <v>0.0100467357133174</v>
      </c>
      <c r="R37" s="18">
        <f t="shared" si="7"/>
        <v>0.144970294444444</v>
      </c>
      <c r="S37" s="25">
        <f t="shared" si="8"/>
        <v>0.0693020301284377</v>
      </c>
      <c r="T37" s="3">
        <v>0.01</v>
      </c>
      <c r="U37" s="26">
        <f t="shared" si="9"/>
        <v>0.000693020301284377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0.0225930203012844</v>
      </c>
      <c r="AR37" s="29">
        <f t="shared" si="15"/>
        <v>111.515611111111</v>
      </c>
      <c r="AS37" s="1">
        <f t="shared" si="16"/>
        <v>0.13</v>
      </c>
      <c r="AT37" s="2">
        <f t="shared" si="20"/>
        <v>11.7741666666667</v>
      </c>
      <c r="AU37" s="1">
        <f t="shared" si="17"/>
        <v>25837.9643889769</v>
      </c>
    </row>
    <row r="38" s="1" customFormat="1" spans="1:48">
      <c r="A38" s="13"/>
      <c r="B38" s="13"/>
      <c r="C38" s="16">
        <v>11</v>
      </c>
      <c r="D38" s="19">
        <v>2.29324597943333</v>
      </c>
      <c r="E38" s="20">
        <f t="shared" si="18"/>
        <v>9.76622138274194</v>
      </c>
      <c r="F38" s="16" t="s">
        <v>75</v>
      </c>
      <c r="G38" s="13">
        <v>12</v>
      </c>
      <c r="H38" s="18">
        <f t="shared" si="0"/>
        <v>2.29324597943333</v>
      </c>
      <c r="I38" s="18">
        <f t="shared" si="1"/>
        <v>275.443245979433</v>
      </c>
      <c r="J38" s="18">
        <f t="shared" si="2"/>
        <v>0.0234474977686574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2.33348020456901</v>
      </c>
      <c r="P38" s="18">
        <f t="shared" si="5"/>
        <v>0.054714271889838</v>
      </c>
      <c r="Q38" s="24">
        <f t="shared" si="6"/>
        <v>0.00711285534567894</v>
      </c>
      <c r="R38" s="18">
        <f t="shared" si="7"/>
        <v>0.144970294444444</v>
      </c>
      <c r="S38" s="25">
        <f t="shared" si="8"/>
        <v>0.0490642263847007</v>
      </c>
      <c r="T38" s="3">
        <v>0.01</v>
      </c>
      <c r="U38" s="26">
        <f t="shared" si="9"/>
        <v>0.000490642263847007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0.022390642263847</v>
      </c>
      <c r="AR38" s="29">
        <f t="shared" si="15"/>
        <v>111.515611111111</v>
      </c>
      <c r="AS38" s="1">
        <f t="shared" si="16"/>
        <v>0.13</v>
      </c>
      <c r="AT38" s="2">
        <f t="shared" si="20"/>
        <v>11.7741666666667</v>
      </c>
      <c r="AU38" s="1">
        <f t="shared" si="17"/>
        <v>25606.5196129051</v>
      </c>
      <c r="AV38" s="1">
        <f>SUM(AU27:AU38)</f>
        <v>388302.752764134</v>
      </c>
    </row>
    <row r="39" s="1" customFormat="1" spans="1:46">
      <c r="A39" s="13"/>
      <c r="B39" s="13"/>
      <c r="C39" s="16">
        <v>12</v>
      </c>
      <c r="D39" s="19">
        <v>-3.57995539041936</v>
      </c>
      <c r="E39" s="20">
        <f t="shared" si="18"/>
        <v>2.29324597943333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-7</v>
      </c>
      <c r="E42" s="16"/>
      <c r="F42" s="16"/>
      <c r="G42" s="13">
        <v>1</v>
      </c>
      <c r="H42" s="18">
        <f t="shared" ref="H42:H53" si="21">E43</f>
        <v>-7</v>
      </c>
      <c r="I42" s="18">
        <f t="shared" ref="I42:I53" si="22">H42+273.15</f>
        <v>266.15</v>
      </c>
      <c r="J42" s="18">
        <f t="shared" ref="J42:J53" si="23">EXP(($C$16*(I42-$C$14))/($C$17*I42*$C$14))</f>
        <v>0.00682404760193068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0.000526072938015755</v>
      </c>
      <c r="Q42" s="24">
        <f t="shared" ref="Q42:Q53" si="27">P42*$B$44</f>
        <v>6.83894819420481e-5</v>
      </c>
      <c r="R42" s="18">
        <f t="shared" ref="R42:R53" si="28">L42*$B$44</f>
        <v>0.0100218354166667</v>
      </c>
      <c r="S42" s="25">
        <f t="shared" ref="S42:S53" si="29">Q42/R42</f>
        <v>0.00682404760193068</v>
      </c>
      <c r="T42" s="3">
        <v>0.01</v>
      </c>
      <c r="U42" s="26">
        <f t="shared" ref="U42:U53" si="30">S42*T42</f>
        <v>6.82404760193068e-5</v>
      </c>
      <c r="V42" s="25"/>
      <c r="W42" s="3"/>
      <c r="X42" s="26"/>
      <c r="Y42" s="28">
        <v>0.05</v>
      </c>
      <c r="Z42" s="3">
        <v>0.49</v>
      </c>
      <c r="AA42" s="27">
        <f t="shared" ref="AA42:AA53" si="31">Y42*Z42</f>
        <v>0.0245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0.0295682404760193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>$E$5/12</f>
        <v>122.213767123287</v>
      </c>
      <c r="AU42" s="1">
        <f t="shared" ref="AU42:AU53" si="36">AT42*10000*AS42*0.67*AR42*AQ42</f>
        <v>24264.2952368369</v>
      </c>
    </row>
    <row r="43" s="1" customFormat="1" spans="1:47">
      <c r="A43" s="13" t="s">
        <v>74</v>
      </c>
      <c r="B43" s="13">
        <v>1</v>
      </c>
      <c r="C43" s="16">
        <v>1</v>
      </c>
      <c r="D43" s="40">
        <v>-7.93768375822581</v>
      </c>
      <c r="E43" s="20">
        <f t="shared" ref="E43:E54" si="37">D42</f>
        <v>-7</v>
      </c>
      <c r="F43" s="16" t="s">
        <v>73</v>
      </c>
      <c r="G43" s="13">
        <v>2</v>
      </c>
      <c r="H43" s="18">
        <f t="shared" si="21"/>
        <v>-7.93768375822581</v>
      </c>
      <c r="I43" s="18">
        <f t="shared" si="22"/>
        <v>265.212316241774</v>
      </c>
      <c r="J43" s="18">
        <f t="shared" si="23"/>
        <v>0.00599608696963045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0.153656010395318</v>
      </c>
      <c r="P43" s="18">
        <f t="shared" si="26"/>
        <v>0.000921334801736765</v>
      </c>
      <c r="Q43" s="24">
        <f t="shared" si="27"/>
        <v>0.000119773524225779</v>
      </c>
      <c r="R43" s="18">
        <f t="shared" si="28"/>
        <v>0.0100218354166667</v>
      </c>
      <c r="S43" s="25">
        <f t="shared" si="29"/>
        <v>0.0119512563563548</v>
      </c>
      <c r="T43" s="3">
        <v>0.01</v>
      </c>
      <c r="U43" s="26">
        <f t="shared" si="30"/>
        <v>0.000119512563563548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0.0149195125635635</v>
      </c>
      <c r="AR43" s="29">
        <f t="shared" si="34"/>
        <v>7.70910416666667</v>
      </c>
      <c r="AS43" s="1">
        <f t="shared" si="35"/>
        <v>0.13</v>
      </c>
      <c r="AT43" s="2">
        <f t="shared" ref="AT43:AT53" si="39">$E$5/12</f>
        <v>122.213767123287</v>
      </c>
      <c r="AU43" s="1">
        <f t="shared" si="36"/>
        <v>12243.253294886</v>
      </c>
    </row>
    <row r="44" s="1" customFormat="1" spans="1:47">
      <c r="A44" s="13" t="s">
        <v>38</v>
      </c>
      <c r="B44" s="13">
        <v>0.13</v>
      </c>
      <c r="C44" s="16">
        <v>2</v>
      </c>
      <c r="D44" s="40">
        <v>-4.72455572206897</v>
      </c>
      <c r="E44" s="20">
        <f t="shared" si="37"/>
        <v>-7.93768375822581</v>
      </c>
      <c r="F44" s="16" t="s">
        <v>73</v>
      </c>
      <c r="G44" s="13">
        <v>3</v>
      </c>
      <c r="H44" s="18">
        <f t="shared" si="21"/>
        <v>-4.72455572206897</v>
      </c>
      <c r="I44" s="18">
        <f t="shared" si="22"/>
        <v>268.425444277931</v>
      </c>
      <c r="J44" s="18">
        <f t="shared" si="23"/>
        <v>0.0093052080113833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0.229825717260247</v>
      </c>
      <c r="P44" s="18">
        <f t="shared" si="26"/>
        <v>0.00213857610547197</v>
      </c>
      <c r="Q44" s="24">
        <f t="shared" si="27"/>
        <v>0.000278014893711356</v>
      </c>
      <c r="R44" s="18">
        <f t="shared" si="28"/>
        <v>0.0100218354166667</v>
      </c>
      <c r="S44" s="25">
        <f t="shared" si="29"/>
        <v>0.0277409159253411</v>
      </c>
      <c r="T44" s="3">
        <v>0.01</v>
      </c>
      <c r="U44" s="26">
        <f t="shared" si="30"/>
        <v>0.000277409159253411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0.0150774091592534</v>
      </c>
      <c r="AR44" s="29">
        <f t="shared" si="34"/>
        <v>7.70910416666667</v>
      </c>
      <c r="AS44" s="1">
        <f t="shared" si="35"/>
        <v>0.13</v>
      </c>
      <c r="AT44" s="2">
        <f t="shared" si="39"/>
        <v>122.213767123287</v>
      </c>
      <c r="AU44" s="1">
        <f t="shared" si="36"/>
        <v>12372.8264298791</v>
      </c>
    </row>
    <row r="45" s="1" customFormat="1" spans="1:47">
      <c r="A45" s="13"/>
      <c r="B45" s="13"/>
      <c r="C45" s="16">
        <v>3</v>
      </c>
      <c r="D45" s="40">
        <v>2.58717251235484</v>
      </c>
      <c r="E45" s="20">
        <f t="shared" si="37"/>
        <v>-4.72455572206897</v>
      </c>
      <c r="F45" s="16" t="s">
        <v>73</v>
      </c>
      <c r="G45" s="13">
        <v>4</v>
      </c>
      <c r="H45" s="18">
        <f t="shared" si="21"/>
        <v>2.58717251235484</v>
      </c>
      <c r="I45" s="18">
        <f t="shared" si="22"/>
        <v>275.737172512355</v>
      </c>
      <c r="J45" s="18">
        <f t="shared" si="23"/>
        <v>0.0243478899622669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0.304778182821442</v>
      </c>
      <c r="P45" s="18">
        <f t="shared" si="26"/>
        <v>0.00742070565823614</v>
      </c>
      <c r="Q45" s="24">
        <f t="shared" si="27"/>
        <v>0.000964691735570698</v>
      </c>
      <c r="R45" s="18">
        <f t="shared" si="28"/>
        <v>0.0100218354166667</v>
      </c>
      <c r="S45" s="25">
        <f t="shared" si="29"/>
        <v>0.0962589880458805</v>
      </c>
      <c r="T45" s="3">
        <v>0.01</v>
      </c>
      <c r="U45" s="26">
        <f t="shared" si="30"/>
        <v>0.000962589880458805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0.0157625898804588</v>
      </c>
      <c r="AR45" s="29">
        <f t="shared" si="34"/>
        <v>7.70910416666667</v>
      </c>
      <c r="AS45" s="1">
        <f t="shared" si="35"/>
        <v>0.13</v>
      </c>
      <c r="AT45" s="2">
        <f t="shared" si="39"/>
        <v>122.213767123287</v>
      </c>
      <c r="AU45" s="1">
        <f t="shared" si="36"/>
        <v>12935.0995662668</v>
      </c>
    </row>
    <row r="46" s="1" customFormat="1" spans="1:47">
      <c r="A46" s="13"/>
      <c r="B46" s="13"/>
      <c r="C46" s="16">
        <v>4</v>
      </c>
      <c r="D46" s="40">
        <v>11.96705587</v>
      </c>
      <c r="E46" s="20">
        <f t="shared" si="37"/>
        <v>2.58717251235484</v>
      </c>
      <c r="F46" s="16" t="s">
        <v>73</v>
      </c>
      <c r="G46" s="13">
        <v>5</v>
      </c>
      <c r="H46" s="18">
        <f t="shared" si="21"/>
        <v>11.96705587</v>
      </c>
      <c r="I46" s="18">
        <f t="shared" si="22"/>
        <v>285.11705587</v>
      </c>
      <c r="J46" s="18">
        <f t="shared" si="23"/>
        <v>0.0778004376384843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0.282489603305046</v>
      </c>
      <c r="O46" s="18">
        <f t="shared" si="38"/>
        <v>0.091958915524827</v>
      </c>
      <c r="P46" s="18">
        <f t="shared" si="26"/>
        <v>0.00715444387259195</v>
      </c>
      <c r="Q46" s="24">
        <f t="shared" si="27"/>
        <v>0.000930077703436953</v>
      </c>
      <c r="R46" s="18">
        <f t="shared" si="28"/>
        <v>0.0100218354166667</v>
      </c>
      <c r="S46" s="25">
        <f t="shared" si="29"/>
        <v>0.0928051264831391</v>
      </c>
      <c r="T46" s="3">
        <v>0.01</v>
      </c>
      <c r="U46" s="26">
        <f t="shared" si="30"/>
        <v>0.000928051264831391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0.0157280512648314</v>
      </c>
      <c r="AR46" s="29">
        <f t="shared" si="34"/>
        <v>7.70910416666667</v>
      </c>
      <c r="AS46" s="1">
        <f t="shared" si="35"/>
        <v>0.13</v>
      </c>
      <c r="AT46" s="2">
        <f t="shared" si="39"/>
        <v>122.213767123287</v>
      </c>
      <c r="AU46" s="1">
        <f t="shared" si="36"/>
        <v>12906.7564808088</v>
      </c>
    </row>
    <row r="47" s="1" customFormat="1" spans="1:47">
      <c r="A47" s="13"/>
      <c r="B47" s="13"/>
      <c r="C47" s="16">
        <v>5</v>
      </c>
      <c r="D47" s="40">
        <v>17.77437541</v>
      </c>
      <c r="E47" s="20">
        <f t="shared" si="37"/>
        <v>11.96705587</v>
      </c>
      <c r="F47" s="16" t="s">
        <v>75</v>
      </c>
      <c r="G47" s="13">
        <v>6</v>
      </c>
      <c r="H47" s="18">
        <f t="shared" si="21"/>
        <v>17.77437541</v>
      </c>
      <c r="I47" s="18">
        <f t="shared" si="22"/>
        <v>290.92437541</v>
      </c>
      <c r="J47" s="18">
        <f t="shared" si="23"/>
        <v>0.153828604980684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0.161895513318902</v>
      </c>
      <c r="P47" s="18">
        <f t="shared" si="26"/>
        <v>0.0249041609664784</v>
      </c>
      <c r="Q47" s="24">
        <f t="shared" si="27"/>
        <v>0.00323754092564219</v>
      </c>
      <c r="R47" s="18">
        <f t="shared" si="28"/>
        <v>0.0100218354166667</v>
      </c>
      <c r="S47" s="25">
        <f t="shared" si="29"/>
        <v>0.323048702262466</v>
      </c>
      <c r="T47" s="3">
        <v>0.01</v>
      </c>
      <c r="U47" s="26">
        <f t="shared" si="30"/>
        <v>0.00323048702262466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0.0303304870226247</v>
      </c>
      <c r="AR47" s="29">
        <f t="shared" si="34"/>
        <v>7.70910416666667</v>
      </c>
      <c r="AS47" s="1">
        <f t="shared" si="35"/>
        <v>0.13</v>
      </c>
      <c r="AT47" s="2">
        <f t="shared" si="39"/>
        <v>122.213767123287</v>
      </c>
      <c r="AU47" s="1">
        <f t="shared" si="36"/>
        <v>24889.8101458181</v>
      </c>
    </row>
    <row r="48" s="1" customFormat="1" spans="1:47">
      <c r="A48" s="13"/>
      <c r="B48" s="13"/>
      <c r="C48" s="16">
        <v>6</v>
      </c>
      <c r="D48" s="40">
        <v>20.608648074</v>
      </c>
      <c r="E48" s="20">
        <f t="shared" si="37"/>
        <v>17.77437541</v>
      </c>
      <c r="F48" s="16" t="s">
        <v>73</v>
      </c>
      <c r="G48" s="13">
        <v>7</v>
      </c>
      <c r="H48" s="18">
        <f t="shared" si="21"/>
        <v>20.608648074</v>
      </c>
      <c r="I48" s="18">
        <f t="shared" si="22"/>
        <v>293.758648074</v>
      </c>
      <c r="J48" s="18">
        <f t="shared" si="23"/>
        <v>0.212459809720617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0.21408239401909</v>
      </c>
      <c r="P48" s="18">
        <f t="shared" si="26"/>
        <v>0.04548390469783</v>
      </c>
      <c r="Q48" s="24">
        <f t="shared" si="27"/>
        <v>0.0059129076107179</v>
      </c>
      <c r="R48" s="18">
        <f t="shared" si="28"/>
        <v>0.0100218354166667</v>
      </c>
      <c r="S48" s="25">
        <f t="shared" si="29"/>
        <v>0.590002466103617</v>
      </c>
      <c r="T48" s="3">
        <v>0.01</v>
      </c>
      <c r="U48" s="26">
        <f t="shared" si="30"/>
        <v>0.00590002466103617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0.0330000246610362</v>
      </c>
      <c r="AR48" s="29">
        <f t="shared" si="34"/>
        <v>7.70910416666667</v>
      </c>
      <c r="AS48" s="1">
        <f t="shared" si="35"/>
        <v>0.13</v>
      </c>
      <c r="AT48" s="2">
        <f t="shared" si="39"/>
        <v>122.213767123287</v>
      </c>
      <c r="AU48" s="1">
        <f t="shared" si="36"/>
        <v>27080.4866406471</v>
      </c>
    </row>
    <row r="49" s="1" customFormat="1" spans="1:47">
      <c r="A49" s="13"/>
      <c r="B49" s="13"/>
      <c r="C49" s="16">
        <v>7</v>
      </c>
      <c r="D49" s="40">
        <v>22.5908795022581</v>
      </c>
      <c r="E49" s="20">
        <f t="shared" si="37"/>
        <v>20.608648074</v>
      </c>
      <c r="F49" s="16" t="s">
        <v>73</v>
      </c>
      <c r="G49" s="13">
        <v>8</v>
      </c>
      <c r="H49" s="18">
        <f t="shared" si="21"/>
        <v>22.5908795022581</v>
      </c>
      <c r="I49" s="18">
        <f t="shared" si="22"/>
        <v>295.740879502258</v>
      </c>
      <c r="J49" s="18">
        <f t="shared" si="23"/>
        <v>0.265313987419784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0.245689530987927</v>
      </c>
      <c r="P49" s="18">
        <f t="shared" si="26"/>
        <v>0.0651848691337034</v>
      </c>
      <c r="Q49" s="24">
        <f t="shared" si="27"/>
        <v>0.00847403298738144</v>
      </c>
      <c r="R49" s="18">
        <f t="shared" si="28"/>
        <v>0.0100218354166667</v>
      </c>
      <c r="S49" s="25">
        <f t="shared" si="29"/>
        <v>0.845556989819332</v>
      </c>
      <c r="T49" s="3">
        <v>0.01</v>
      </c>
      <c r="U49" s="26">
        <f t="shared" si="30"/>
        <v>0.00845556989819332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0.0355555698981933</v>
      </c>
      <c r="AR49" s="29">
        <f t="shared" si="34"/>
        <v>7.70910416666667</v>
      </c>
      <c r="AS49" s="1">
        <f t="shared" si="35"/>
        <v>0.13</v>
      </c>
      <c r="AT49" s="2">
        <f t="shared" si="39"/>
        <v>122.213767123287</v>
      </c>
      <c r="AU49" s="1">
        <f t="shared" si="36"/>
        <v>29177.6186690396</v>
      </c>
    </row>
    <row r="50" s="1" customFormat="1" spans="1:47">
      <c r="A50" s="13"/>
      <c r="B50" s="13"/>
      <c r="C50" s="16">
        <v>8</v>
      </c>
      <c r="D50" s="40">
        <v>20.6137663</v>
      </c>
      <c r="E50" s="20">
        <f t="shared" si="37"/>
        <v>22.5908795022581</v>
      </c>
      <c r="F50" s="16" t="s">
        <v>73</v>
      </c>
      <c r="G50" s="13">
        <v>9</v>
      </c>
      <c r="H50" s="18">
        <f t="shared" si="21"/>
        <v>20.6137663</v>
      </c>
      <c r="I50" s="18">
        <f t="shared" si="22"/>
        <v>293.7637663</v>
      </c>
      <c r="J50" s="18">
        <f t="shared" si="23"/>
        <v>0.212582539097688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0.25759570352089</v>
      </c>
      <c r="P50" s="18">
        <f t="shared" si="26"/>
        <v>0.054760348715126</v>
      </c>
      <c r="Q50" s="24">
        <f t="shared" si="27"/>
        <v>0.00711884533296638</v>
      </c>
      <c r="R50" s="18">
        <f t="shared" si="28"/>
        <v>0.0100218354166667</v>
      </c>
      <c r="S50" s="25">
        <f t="shared" si="29"/>
        <v>0.710333490522853</v>
      </c>
      <c r="T50" s="3">
        <v>0.01</v>
      </c>
      <c r="U50" s="26">
        <f t="shared" si="30"/>
        <v>0.00710333490522853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0.0342033349052285</v>
      </c>
      <c r="AR50" s="29">
        <f t="shared" si="34"/>
        <v>7.70910416666667</v>
      </c>
      <c r="AS50" s="1">
        <f t="shared" si="35"/>
        <v>0.13</v>
      </c>
      <c r="AT50" s="2">
        <f t="shared" si="39"/>
        <v>122.213767123287</v>
      </c>
      <c r="AU50" s="1">
        <f t="shared" si="36"/>
        <v>28067.9473267259</v>
      </c>
    </row>
    <row r="51" s="1" customFormat="1" spans="1:47">
      <c r="A51" s="13"/>
      <c r="B51" s="13"/>
      <c r="C51" s="16">
        <v>9</v>
      </c>
      <c r="D51" s="40">
        <v>14.4232895967667</v>
      </c>
      <c r="E51" s="20">
        <f t="shared" si="37"/>
        <v>20.6137663</v>
      </c>
      <c r="F51" s="16" t="s">
        <v>73</v>
      </c>
      <c r="G51" s="13">
        <v>10</v>
      </c>
      <c r="H51" s="18">
        <f t="shared" si="21"/>
        <v>14.4232895967667</v>
      </c>
      <c r="I51" s="18">
        <f t="shared" si="22"/>
        <v>287.573289596767</v>
      </c>
      <c r="J51" s="18">
        <f t="shared" si="23"/>
        <v>0.10414996152289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0.279926396472431</v>
      </c>
      <c r="P51" s="18">
        <f t="shared" si="26"/>
        <v>0.0291543234218449</v>
      </c>
      <c r="Q51" s="24">
        <f t="shared" si="27"/>
        <v>0.00379006204483984</v>
      </c>
      <c r="R51" s="18">
        <f t="shared" si="28"/>
        <v>0.0100218354166667</v>
      </c>
      <c r="S51" s="25">
        <f t="shared" si="29"/>
        <v>0.378180431753731</v>
      </c>
      <c r="T51" s="3">
        <v>0.01</v>
      </c>
      <c r="U51" s="26">
        <f t="shared" si="30"/>
        <v>0.00378180431753731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0.0308818043175373</v>
      </c>
      <c r="AR51" s="29">
        <f t="shared" si="34"/>
        <v>7.70910416666667</v>
      </c>
      <c r="AS51" s="1">
        <f t="shared" si="35"/>
        <v>0.13</v>
      </c>
      <c r="AT51" s="2">
        <f t="shared" si="39"/>
        <v>122.213767123287</v>
      </c>
      <c r="AU51" s="1">
        <f t="shared" si="36"/>
        <v>25342.2322513467</v>
      </c>
    </row>
    <row r="52" s="1" customFormat="1" spans="1:47">
      <c r="A52" s="13"/>
      <c r="B52" s="13"/>
      <c r="C52" s="16">
        <v>10</v>
      </c>
      <c r="D52" s="40">
        <v>9.35979233387097</v>
      </c>
      <c r="E52" s="20">
        <f t="shared" si="37"/>
        <v>14.4232895967667</v>
      </c>
      <c r="F52" s="16" t="s">
        <v>73</v>
      </c>
      <c r="G52" s="13">
        <v>11</v>
      </c>
      <c r="H52" s="18">
        <f t="shared" si="21"/>
        <v>9.35979233387097</v>
      </c>
      <c r="I52" s="18">
        <f t="shared" si="22"/>
        <v>282.509792333871</v>
      </c>
      <c r="J52" s="18">
        <f t="shared" si="23"/>
        <v>0.0567682786354658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0.238233469398056</v>
      </c>
      <c r="O52" s="18">
        <f t="shared" si="38"/>
        <v>0.089629645319196</v>
      </c>
      <c r="P52" s="18">
        <f t="shared" si="26"/>
        <v>0.00508812067947809</v>
      </c>
      <c r="Q52" s="24">
        <f t="shared" si="27"/>
        <v>0.000661455688332152</v>
      </c>
      <c r="R52" s="18">
        <f t="shared" si="28"/>
        <v>0.0100218354166667</v>
      </c>
      <c r="S52" s="25">
        <f t="shared" si="29"/>
        <v>0.0660014519129029</v>
      </c>
      <c r="T52" s="3">
        <v>0.01</v>
      </c>
      <c r="U52" s="26">
        <f t="shared" si="30"/>
        <v>0.000660014519129029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0.015460014519129</v>
      </c>
      <c r="AR52" s="29">
        <f t="shared" si="34"/>
        <v>7.70910416666667</v>
      </c>
      <c r="AS52" s="1">
        <f t="shared" si="35"/>
        <v>0.13</v>
      </c>
      <c r="AT52" s="2">
        <f t="shared" si="39"/>
        <v>122.213767123287</v>
      </c>
      <c r="AU52" s="1">
        <f t="shared" si="36"/>
        <v>12686.8001145408</v>
      </c>
    </row>
    <row r="53" s="1" customFormat="1" spans="1:48">
      <c r="A53" s="13"/>
      <c r="B53" s="13"/>
      <c r="C53" s="16">
        <v>11</v>
      </c>
      <c r="D53" s="40">
        <v>-0.4159706379</v>
      </c>
      <c r="E53" s="20">
        <f t="shared" si="37"/>
        <v>9.35979233387097</v>
      </c>
      <c r="F53" s="16" t="s">
        <v>75</v>
      </c>
      <c r="G53" s="13">
        <v>12</v>
      </c>
      <c r="H53" s="18">
        <f t="shared" si="21"/>
        <v>-0.4159706379</v>
      </c>
      <c r="I53" s="18">
        <f t="shared" si="22"/>
        <v>272.7340293621</v>
      </c>
      <c r="J53" s="18">
        <f t="shared" si="23"/>
        <v>0.0165042435221995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0.161632566306385</v>
      </c>
      <c r="P53" s="18">
        <f t="shared" si="26"/>
        <v>0.00266762323543863</v>
      </c>
      <c r="Q53" s="24">
        <f t="shared" si="27"/>
        <v>0.000346791020607022</v>
      </c>
      <c r="R53" s="18">
        <f t="shared" si="28"/>
        <v>0.0100218354166667</v>
      </c>
      <c r="S53" s="25">
        <f t="shared" si="29"/>
        <v>0.0346035437810419</v>
      </c>
      <c r="T53" s="3">
        <v>0.01</v>
      </c>
      <c r="U53" s="26">
        <f t="shared" si="30"/>
        <v>0.000346035437810419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0.0151460354378104</v>
      </c>
      <c r="AR53" s="29">
        <f t="shared" si="34"/>
        <v>7.70910416666667</v>
      </c>
      <c r="AS53" s="1">
        <f t="shared" si="35"/>
        <v>0.13</v>
      </c>
      <c r="AT53" s="2">
        <f t="shared" si="39"/>
        <v>122.213767123287</v>
      </c>
      <c r="AU53" s="1">
        <f t="shared" si="36"/>
        <v>12429.1425399048</v>
      </c>
      <c r="AV53" s="1">
        <f>SUM(AU42:AU53)</f>
        <v>234396.268696701</v>
      </c>
    </row>
    <row r="54" s="1" customFormat="1" spans="1:46">
      <c r="A54" s="13"/>
      <c r="B54" s="13"/>
      <c r="C54" s="16">
        <v>12</v>
      </c>
      <c r="D54" s="40">
        <v>-7.146812294</v>
      </c>
      <c r="E54" s="20">
        <f t="shared" si="37"/>
        <v>-0.4159706379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37:51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="1" customFormat="1" spans="19:51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="1" customFormat="1" spans="1:5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30"/>
    </row>
    <row r="58" s="1" customFormat="1" spans="1:52">
      <c r="A58" s="13" t="s">
        <v>71</v>
      </c>
      <c r="B58" s="13">
        <f>F7</f>
        <v>122.786</v>
      </c>
      <c r="C58" s="16" t="s">
        <v>72</v>
      </c>
      <c r="D58" s="17">
        <v>-7</v>
      </c>
      <c r="E58" s="16"/>
      <c r="F58" s="16"/>
      <c r="G58" s="13">
        <v>1</v>
      </c>
      <c r="H58" s="18">
        <f t="shared" ref="H58:H69" si="40">E59</f>
        <v>-7</v>
      </c>
      <c r="I58" s="18">
        <f t="shared" ref="I58:I69" si="41">H58+273.15</f>
        <v>266.15</v>
      </c>
      <c r="J58" s="18">
        <f t="shared" ref="J58:J69" si="42">EXP(($C$16*(I58-$C$14))/($C$17*I58*$C$14))</f>
        <v>0.00682404760193068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0.0188526939491399</v>
      </c>
      <c r="Q58" s="24">
        <f t="shared" ref="Q58:Q69" si="46">P58*$B$60</f>
        <v>0.00546728124525056</v>
      </c>
      <c r="R58" s="18">
        <f t="shared" ref="R58:R69" si="47">L58*$B$60</f>
        <v>0.80117865</v>
      </c>
      <c r="S58" s="25">
        <f t="shared" ref="S58:S69" si="48">Q58/R58</f>
        <v>0.00682404760193068</v>
      </c>
      <c r="T58" s="3">
        <v>0.27</v>
      </c>
      <c r="U58" s="26">
        <f t="shared" ref="U58:U69" si="49">S58*T58</f>
        <v>0.00184249285252128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0.226757996361245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87.9268587653192</v>
      </c>
      <c r="AF58" s="1">
        <f t="shared" ref="AF58:AF69" si="54">AE58*10000*AC58*AB58</f>
        <v>2040101.4966957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30"/>
    </row>
    <row r="59" s="1" customFormat="1" spans="1:52">
      <c r="A59" s="13" t="s">
        <v>74</v>
      </c>
      <c r="B59" s="13">
        <v>27</v>
      </c>
      <c r="C59" s="16">
        <v>1</v>
      </c>
      <c r="D59" s="40">
        <v>-7.93768375822581</v>
      </c>
      <c r="E59" s="20">
        <f t="shared" ref="E59:E70" si="55">D58</f>
        <v>-7</v>
      </c>
      <c r="F59" s="16" t="s">
        <v>73</v>
      </c>
      <c r="G59" s="13">
        <v>2</v>
      </c>
      <c r="H59" s="18">
        <f t="shared" si="40"/>
        <v>-7.93768375822581</v>
      </c>
      <c r="I59" s="18">
        <f t="shared" si="41"/>
        <v>265.212316241774</v>
      </c>
      <c r="J59" s="18">
        <f t="shared" si="42"/>
        <v>0.00599608696963045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5.50651730605086</v>
      </c>
      <c r="P59" s="18">
        <f t="shared" si="45"/>
        <v>0.0330175566668561</v>
      </c>
      <c r="Q59" s="24">
        <f t="shared" si="46"/>
        <v>0.00957509143338827</v>
      </c>
      <c r="R59" s="18">
        <f t="shared" si="47"/>
        <v>0.80117865</v>
      </c>
      <c r="S59" s="25">
        <f t="shared" si="48"/>
        <v>0.0119512563563548</v>
      </c>
      <c r="T59" s="3">
        <v>0.27</v>
      </c>
      <c r="U59" s="26">
        <f t="shared" si="49"/>
        <v>0.0032268392162158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0.227026974859711</v>
      </c>
      <c r="AC59" s="29">
        <f t="shared" si="51"/>
        <v>10.2321666666667</v>
      </c>
      <c r="AD59" s="1">
        <f t="shared" si="52"/>
        <v>0.29</v>
      </c>
      <c r="AE59" s="30">
        <f t="shared" si="53"/>
        <v>87.9268587653192</v>
      </c>
      <c r="AF59" s="1">
        <f t="shared" si="54"/>
        <v>2042521.44856556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0"/>
    </row>
    <row r="60" s="1" customFormat="1" spans="1:52">
      <c r="A60" s="13" t="s">
        <v>38</v>
      </c>
      <c r="B60" s="13">
        <v>0.29</v>
      </c>
      <c r="C60" s="16">
        <v>2</v>
      </c>
      <c r="D60" s="40">
        <v>-4.72455572206897</v>
      </c>
      <c r="E60" s="20">
        <f t="shared" si="55"/>
        <v>-7.93768375822581</v>
      </c>
      <c r="F60" s="16" t="s">
        <v>73</v>
      </c>
      <c r="G60" s="13">
        <v>3</v>
      </c>
      <c r="H60" s="18">
        <f t="shared" si="40"/>
        <v>-4.72455572206897</v>
      </c>
      <c r="I60" s="18">
        <f t="shared" si="41"/>
        <v>268.425444277931</v>
      </c>
      <c r="J60" s="18">
        <f t="shared" si="42"/>
        <v>0.0093052080113833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8.236184749384</v>
      </c>
      <c r="P60" s="18">
        <f t="shared" si="45"/>
        <v>0.076639412313201</v>
      </c>
      <c r="Q60" s="24">
        <f t="shared" si="46"/>
        <v>0.0222254295708283</v>
      </c>
      <c r="R60" s="18">
        <f t="shared" si="47"/>
        <v>0.80117865</v>
      </c>
      <c r="S60" s="25">
        <f t="shared" si="48"/>
        <v>0.0277409159253411</v>
      </c>
      <c r="T60" s="3">
        <v>0.27</v>
      </c>
      <c r="U60" s="26">
        <f t="shared" si="49"/>
        <v>0.0074900472998421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0.227855316190359</v>
      </c>
      <c r="AC60" s="29">
        <f t="shared" si="51"/>
        <v>10.2321666666667</v>
      </c>
      <c r="AD60" s="1">
        <f t="shared" si="52"/>
        <v>0.29</v>
      </c>
      <c r="AE60" s="30">
        <f t="shared" si="53"/>
        <v>87.9268587653192</v>
      </c>
      <c r="AF60" s="1">
        <f t="shared" si="54"/>
        <v>2049973.88868035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30"/>
    </row>
    <row r="61" s="1" customFormat="1" spans="1:52">
      <c r="A61" s="13"/>
      <c r="B61" s="13"/>
      <c r="C61" s="16">
        <v>3</v>
      </c>
      <c r="D61" s="40">
        <v>2.58717251235484</v>
      </c>
      <c r="E61" s="20">
        <f t="shared" si="55"/>
        <v>-4.72455572206897</v>
      </c>
      <c r="F61" s="16" t="s">
        <v>73</v>
      </c>
      <c r="G61" s="13">
        <v>4</v>
      </c>
      <c r="H61" s="18">
        <f t="shared" si="40"/>
        <v>2.58717251235484</v>
      </c>
      <c r="I61" s="18">
        <f t="shared" si="41"/>
        <v>275.737172512355</v>
      </c>
      <c r="J61" s="18">
        <f t="shared" si="42"/>
        <v>0.0243478899622669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10.9222303370708</v>
      </c>
      <c r="P61" s="18">
        <f t="shared" si="45"/>
        <v>0.265933262389533</v>
      </c>
      <c r="Q61" s="24">
        <f t="shared" si="46"/>
        <v>0.0771206460929646</v>
      </c>
      <c r="R61" s="18">
        <f t="shared" si="47"/>
        <v>0.80117865</v>
      </c>
      <c r="S61" s="25">
        <f t="shared" si="48"/>
        <v>0.0962589880458804</v>
      </c>
      <c r="T61" s="3">
        <v>0.27</v>
      </c>
      <c r="U61" s="26">
        <f t="shared" si="49"/>
        <v>0.0259899267723877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0.231449842771875</v>
      </c>
      <c r="AC61" s="29">
        <f t="shared" si="51"/>
        <v>10.2321666666667</v>
      </c>
      <c r="AD61" s="1">
        <f t="shared" si="52"/>
        <v>0.29</v>
      </c>
      <c r="AE61" s="30">
        <f t="shared" si="53"/>
        <v>87.9268587653192</v>
      </c>
      <c r="AF61" s="1">
        <f t="shared" si="54"/>
        <v>2082313.20714557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30"/>
    </row>
    <row r="62" s="1" customFormat="1" spans="1:52">
      <c r="A62" s="13"/>
      <c r="B62" s="13"/>
      <c r="C62" s="16">
        <v>4</v>
      </c>
      <c r="D62" s="40">
        <v>11.96705587</v>
      </c>
      <c r="E62" s="20">
        <f t="shared" si="55"/>
        <v>2.58717251235484</v>
      </c>
      <c r="F62" s="16" t="s">
        <v>73</v>
      </c>
      <c r="G62" s="13">
        <v>5</v>
      </c>
      <c r="H62" s="18">
        <f t="shared" si="40"/>
        <v>11.96705587</v>
      </c>
      <c r="I62" s="18">
        <f t="shared" si="41"/>
        <v>285.11705587</v>
      </c>
      <c r="J62" s="18">
        <f t="shared" si="42"/>
        <v>0.0778004376384843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10.1234822209472</v>
      </c>
      <c r="O62" s="18">
        <f t="shared" si="56"/>
        <v>3.29549985373406</v>
      </c>
      <c r="P62" s="18">
        <f t="shared" si="45"/>
        <v>0.256391330858071</v>
      </c>
      <c r="Q62" s="24">
        <f t="shared" si="46"/>
        <v>0.0743534859488406</v>
      </c>
      <c r="R62" s="18">
        <f t="shared" si="47"/>
        <v>0.80117865</v>
      </c>
      <c r="S62" s="25">
        <f t="shared" si="48"/>
        <v>0.0928051264831391</v>
      </c>
      <c r="T62" s="3">
        <v>0.27</v>
      </c>
      <c r="U62" s="26">
        <f t="shared" si="49"/>
        <v>0.0250573841504476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0.231268649740432</v>
      </c>
      <c r="AC62" s="29">
        <f t="shared" si="51"/>
        <v>10.2321666666667</v>
      </c>
      <c r="AD62" s="1">
        <f t="shared" si="52"/>
        <v>0.29</v>
      </c>
      <c r="AE62" s="30">
        <f t="shared" si="53"/>
        <v>87.9268587653192</v>
      </c>
      <c r="AF62" s="1">
        <f t="shared" si="54"/>
        <v>2080683.04556111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30"/>
    </row>
    <row r="63" s="1" customFormat="1" spans="1:52">
      <c r="A63" s="13"/>
      <c r="B63" s="13"/>
      <c r="C63" s="16">
        <v>5</v>
      </c>
      <c r="D63" s="40">
        <v>17.77437541</v>
      </c>
      <c r="E63" s="20">
        <f t="shared" si="55"/>
        <v>11.96705587</v>
      </c>
      <c r="F63" s="16" t="s">
        <v>75</v>
      </c>
      <c r="G63" s="13">
        <v>6</v>
      </c>
      <c r="H63" s="18">
        <f t="shared" si="40"/>
        <v>17.77437541</v>
      </c>
      <c r="I63" s="18">
        <f t="shared" si="41"/>
        <v>290.92437541</v>
      </c>
      <c r="J63" s="18">
        <f t="shared" si="42"/>
        <v>0.153828604980684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5.80179352287599</v>
      </c>
      <c r="P63" s="18">
        <f t="shared" si="45"/>
        <v>0.892481804009982</v>
      </c>
      <c r="Q63" s="24">
        <f t="shared" si="46"/>
        <v>0.258819723162895</v>
      </c>
      <c r="R63" s="18">
        <f t="shared" si="47"/>
        <v>0.80117865</v>
      </c>
      <c r="S63" s="25">
        <f t="shared" si="48"/>
        <v>0.323048702262466</v>
      </c>
      <c r="T63" s="3">
        <v>0.27</v>
      </c>
      <c r="U63" s="26">
        <f t="shared" si="49"/>
        <v>0.0872231496108659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0.292147457969391</v>
      </c>
      <c r="AC63" s="29">
        <f t="shared" si="51"/>
        <v>10.2321666666667</v>
      </c>
      <c r="AD63" s="1">
        <f t="shared" si="52"/>
        <v>0.29</v>
      </c>
      <c r="AE63" s="30">
        <f t="shared" si="53"/>
        <v>87.9268587653192</v>
      </c>
      <c r="AF63" s="1">
        <f t="shared" si="54"/>
        <v>2628398.89143184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30"/>
    </row>
    <row r="64" s="1" customFormat="1" spans="1:52">
      <c r="A64" s="13"/>
      <c r="B64" s="13"/>
      <c r="C64" s="16">
        <v>6</v>
      </c>
      <c r="D64" s="40">
        <v>20.608648074</v>
      </c>
      <c r="E64" s="20">
        <f t="shared" si="55"/>
        <v>17.77437541</v>
      </c>
      <c r="F64" s="16" t="s">
        <v>73</v>
      </c>
      <c r="G64" s="13">
        <v>7</v>
      </c>
      <c r="H64" s="18">
        <f t="shared" si="40"/>
        <v>20.608648074</v>
      </c>
      <c r="I64" s="18">
        <f t="shared" si="41"/>
        <v>293.758648074</v>
      </c>
      <c r="J64" s="18">
        <f t="shared" si="42"/>
        <v>0.212459809720617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7.67199671886601</v>
      </c>
      <c r="P64" s="18">
        <f t="shared" si="45"/>
        <v>1.62999096306747</v>
      </c>
      <c r="Q64" s="24">
        <f t="shared" si="46"/>
        <v>0.472697379289566</v>
      </c>
      <c r="R64" s="18">
        <f t="shared" si="47"/>
        <v>0.80117865</v>
      </c>
      <c r="S64" s="25">
        <f t="shared" si="48"/>
        <v>0.590002466103617</v>
      </c>
      <c r="T64" s="3">
        <v>0.27</v>
      </c>
      <c r="U64" s="26">
        <f t="shared" si="49"/>
        <v>0.159300665847977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0.306152119374262</v>
      </c>
      <c r="AC64" s="29">
        <f t="shared" si="51"/>
        <v>10.2321666666667</v>
      </c>
      <c r="AD64" s="1">
        <f t="shared" si="52"/>
        <v>0.29</v>
      </c>
      <c r="AE64" s="30">
        <f t="shared" si="53"/>
        <v>87.9268587653192</v>
      </c>
      <c r="AF64" s="1">
        <f t="shared" si="54"/>
        <v>2754396.347536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30"/>
    </row>
    <row r="65" s="1" customFormat="1" spans="1:52">
      <c r="A65" s="13"/>
      <c r="B65" s="13"/>
      <c r="C65" s="16">
        <v>7</v>
      </c>
      <c r="D65" s="40">
        <v>22.5908795022581</v>
      </c>
      <c r="E65" s="20">
        <f t="shared" si="55"/>
        <v>20.608648074</v>
      </c>
      <c r="F65" s="16" t="s">
        <v>73</v>
      </c>
      <c r="G65" s="13">
        <v>8</v>
      </c>
      <c r="H65" s="18">
        <f t="shared" si="40"/>
        <v>22.5908795022581</v>
      </c>
      <c r="I65" s="18">
        <f t="shared" si="41"/>
        <v>295.740879502258</v>
      </c>
      <c r="J65" s="18">
        <f t="shared" si="42"/>
        <v>0.265313987419784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8.80469075579854</v>
      </c>
      <c r="P65" s="18">
        <f t="shared" si="45"/>
        <v>2.33600761241902</v>
      </c>
      <c r="Q65" s="24">
        <f t="shared" si="46"/>
        <v>0.677442207601516</v>
      </c>
      <c r="R65" s="18">
        <f t="shared" si="47"/>
        <v>0.80117865</v>
      </c>
      <c r="S65" s="25">
        <f t="shared" si="48"/>
        <v>0.845556989819333</v>
      </c>
      <c r="T65" s="3">
        <v>0.27</v>
      </c>
      <c r="U65" s="26">
        <f t="shared" si="49"/>
        <v>0.22830038725122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0.319558765242912</v>
      </c>
      <c r="AC65" s="29">
        <f t="shared" si="51"/>
        <v>10.2321666666667</v>
      </c>
      <c r="AD65" s="1">
        <f t="shared" si="52"/>
        <v>0.29</v>
      </c>
      <c r="AE65" s="30">
        <f t="shared" si="53"/>
        <v>87.9268587653192</v>
      </c>
      <c r="AF65" s="1">
        <f t="shared" si="54"/>
        <v>2875013.56386882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30"/>
    </row>
    <row r="66" s="1" customFormat="1" spans="1:52">
      <c r="A66" s="13"/>
      <c r="B66" s="13"/>
      <c r="C66" s="16">
        <v>8</v>
      </c>
      <c r="D66" s="40">
        <v>20.6137663</v>
      </c>
      <c r="E66" s="20">
        <f t="shared" si="55"/>
        <v>22.5908795022581</v>
      </c>
      <c r="F66" s="16" t="s">
        <v>73</v>
      </c>
      <c r="G66" s="13">
        <v>9</v>
      </c>
      <c r="H66" s="18">
        <f t="shared" si="40"/>
        <v>20.6137663</v>
      </c>
      <c r="I66" s="18">
        <f t="shared" si="41"/>
        <v>293.7637663</v>
      </c>
      <c r="J66" s="18">
        <f t="shared" si="42"/>
        <v>0.212582539097688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9.23136814337952</v>
      </c>
      <c r="P66" s="18">
        <f t="shared" si="45"/>
        <v>1.96242767926513</v>
      </c>
      <c r="Q66" s="24">
        <f t="shared" si="46"/>
        <v>0.569104026986887</v>
      </c>
      <c r="R66" s="18">
        <f t="shared" si="47"/>
        <v>0.80117865</v>
      </c>
      <c r="S66" s="25">
        <f t="shared" si="48"/>
        <v>0.710333490522853</v>
      </c>
      <c r="T66" s="3">
        <v>0.27</v>
      </c>
      <c r="U66" s="26">
        <f t="shared" si="49"/>
        <v>0.19179004244117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0.312464805246319</v>
      </c>
      <c r="AC66" s="29">
        <f t="shared" si="51"/>
        <v>10.2321666666667</v>
      </c>
      <c r="AD66" s="1">
        <f t="shared" si="52"/>
        <v>0.29</v>
      </c>
      <c r="AE66" s="30">
        <f t="shared" si="53"/>
        <v>87.9268587653192</v>
      </c>
      <c r="AF66" s="1">
        <f t="shared" si="54"/>
        <v>2811190.4633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30"/>
    </row>
    <row r="67" s="1" customFormat="1" spans="1:52">
      <c r="A67" s="13"/>
      <c r="B67" s="13"/>
      <c r="C67" s="16">
        <v>9</v>
      </c>
      <c r="D67" s="40">
        <v>14.4232895967667</v>
      </c>
      <c r="E67" s="20">
        <f t="shared" si="55"/>
        <v>20.6137663</v>
      </c>
      <c r="F67" s="16" t="s">
        <v>73</v>
      </c>
      <c r="G67" s="13">
        <v>10</v>
      </c>
      <c r="H67" s="18">
        <f t="shared" si="40"/>
        <v>14.4232895967667</v>
      </c>
      <c r="I67" s="18">
        <f t="shared" si="41"/>
        <v>287.573289596767</v>
      </c>
      <c r="J67" s="18">
        <f t="shared" si="42"/>
        <v>0.10414996152289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10.0316254641144</v>
      </c>
      <c r="P67" s="18">
        <f t="shared" si="45"/>
        <v>1.04479340609956</v>
      </c>
      <c r="Q67" s="24">
        <f t="shared" si="46"/>
        <v>0.302990087768871</v>
      </c>
      <c r="R67" s="18">
        <f t="shared" si="47"/>
        <v>0.80117865</v>
      </c>
      <c r="S67" s="25">
        <f t="shared" si="48"/>
        <v>0.378180431753731</v>
      </c>
      <c r="T67" s="3">
        <v>0.27</v>
      </c>
      <c r="U67" s="26">
        <f t="shared" si="49"/>
        <v>0.102108716573507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0.295039723630233</v>
      </c>
      <c r="AC67" s="29">
        <f t="shared" si="51"/>
        <v>10.2321666666667</v>
      </c>
      <c r="AD67" s="1">
        <f t="shared" si="52"/>
        <v>0.29</v>
      </c>
      <c r="AE67" s="30">
        <f t="shared" si="53"/>
        <v>87.9268587653192</v>
      </c>
      <c r="AF67" s="1">
        <f t="shared" si="54"/>
        <v>2654420.092881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30"/>
    </row>
    <row r="68" s="1" customFormat="1" spans="1:52">
      <c r="A68" s="13"/>
      <c r="B68" s="13"/>
      <c r="C68" s="16">
        <v>10</v>
      </c>
      <c r="D68" s="40">
        <v>9.35979233387097</v>
      </c>
      <c r="E68" s="20">
        <f t="shared" si="55"/>
        <v>14.4232895967667</v>
      </c>
      <c r="F68" s="16" t="s">
        <v>73</v>
      </c>
      <c r="G68" s="13">
        <v>11</v>
      </c>
      <c r="H68" s="18">
        <f t="shared" si="40"/>
        <v>9.35979233387097</v>
      </c>
      <c r="I68" s="18">
        <f t="shared" si="41"/>
        <v>282.509792333871</v>
      </c>
      <c r="J68" s="18">
        <f t="shared" si="42"/>
        <v>0.0567682786354658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8.53749045511409</v>
      </c>
      <c r="O68" s="18">
        <f t="shared" si="56"/>
        <v>3.21202660290074</v>
      </c>
      <c r="P68" s="18">
        <f t="shared" si="45"/>
        <v>0.182341221177998</v>
      </c>
      <c r="Q68" s="24">
        <f t="shared" si="46"/>
        <v>0.0528789541416194</v>
      </c>
      <c r="R68" s="18">
        <f t="shared" si="47"/>
        <v>0.80117865</v>
      </c>
      <c r="S68" s="25">
        <f t="shared" si="48"/>
        <v>0.0660014519129029</v>
      </c>
      <c r="T68" s="3">
        <v>0.27</v>
      </c>
      <c r="U68" s="26">
        <f t="shared" si="49"/>
        <v>0.0178203920164838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0.229862502168803</v>
      </c>
      <c r="AC68" s="29">
        <f t="shared" si="51"/>
        <v>10.2321666666667</v>
      </c>
      <c r="AD68" s="1">
        <f t="shared" si="52"/>
        <v>0.29</v>
      </c>
      <c r="AE68" s="30">
        <f t="shared" si="53"/>
        <v>87.9268587653192</v>
      </c>
      <c r="AF68" s="1">
        <f t="shared" si="54"/>
        <v>2068032.18512183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30"/>
    </row>
    <row r="69" s="1" customFormat="1" spans="1:33">
      <c r="A69" s="13"/>
      <c r="B69" s="13"/>
      <c r="C69" s="16">
        <v>11</v>
      </c>
      <c r="D69" s="40">
        <v>-0.4159706379</v>
      </c>
      <c r="E69" s="20">
        <f t="shared" si="55"/>
        <v>9.35979233387097</v>
      </c>
      <c r="F69" s="16" t="s">
        <v>75</v>
      </c>
      <c r="G69" s="13">
        <v>12</v>
      </c>
      <c r="H69" s="18">
        <f t="shared" si="40"/>
        <v>-0.4159706379</v>
      </c>
      <c r="I69" s="18">
        <f t="shared" si="41"/>
        <v>272.7340293621</v>
      </c>
      <c r="J69" s="18">
        <f t="shared" si="42"/>
        <v>0.0165042435221995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5.79237038172274</v>
      </c>
      <c r="P69" s="18">
        <f t="shared" si="45"/>
        <v>0.0955986913507278</v>
      </c>
      <c r="Q69" s="24">
        <f t="shared" si="46"/>
        <v>0.0277236204917111</v>
      </c>
      <c r="R69" s="18">
        <f t="shared" si="47"/>
        <v>0.80117865</v>
      </c>
      <c r="S69" s="25">
        <f t="shared" si="48"/>
        <v>0.0346035437810419</v>
      </c>
      <c r="T69" s="3">
        <v>0.27</v>
      </c>
      <c r="U69" s="26">
        <f t="shared" si="49"/>
        <v>0.00934295682088133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0.228215336510297</v>
      </c>
      <c r="AC69" s="29">
        <f t="shared" si="51"/>
        <v>10.2321666666667</v>
      </c>
      <c r="AD69" s="1">
        <f t="shared" si="52"/>
        <v>0.29</v>
      </c>
      <c r="AE69" s="30">
        <f t="shared" si="53"/>
        <v>87.9268587653192</v>
      </c>
      <c r="AF69" s="1">
        <f t="shared" si="54"/>
        <v>2053212.92767933</v>
      </c>
      <c r="AG69" s="1">
        <f>SUM(AF58:AF69)</f>
        <v>28140257.5584671</v>
      </c>
    </row>
    <row r="70" s="1" customFormat="1" spans="1:46">
      <c r="A70" s="13"/>
      <c r="B70" s="13"/>
      <c r="C70" s="16">
        <v>12</v>
      </c>
      <c r="D70" s="40">
        <v>-7.146812294</v>
      </c>
      <c r="E70" s="20">
        <f t="shared" si="55"/>
        <v>-0.4159706379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-7</v>
      </c>
      <c r="E74" s="16"/>
      <c r="F74" s="16"/>
      <c r="G74" s="13">
        <v>1</v>
      </c>
      <c r="H74" s="18">
        <f t="shared" ref="H74:H85" si="57">E75</f>
        <v>-7</v>
      </c>
      <c r="I74" s="18">
        <f t="shared" ref="I74:I85" si="58">H74+273.15</f>
        <v>266.15</v>
      </c>
      <c r="J74" s="18">
        <f t="shared" ref="J74:J85" si="59">EXP(($C$16*(I74-$C$14))/($C$17*I74*$C$14))</f>
        <v>0.00682404760193068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0.00355683009107831</v>
      </c>
      <c r="Q74" s="24">
        <f t="shared" ref="Q74:Q85" si="63">P74*$B$76</f>
        <v>0.00092477582368036</v>
      </c>
      <c r="R74" s="18">
        <f t="shared" ref="R74:R85" si="64">L74*$B$76</f>
        <v>0.1355172</v>
      </c>
      <c r="S74" s="25">
        <f t="shared" ref="S74:S85" si="65">Q74/R74</f>
        <v>0.00682404760193068</v>
      </c>
      <c r="T74" s="3">
        <v>0.01</v>
      </c>
      <c r="U74" s="26">
        <f t="shared" ref="U74:U85" si="66">S74*T74</f>
        <v>6.82404760193068e-5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0.01</v>
      </c>
      <c r="AF74" s="3">
        <v>0.49</v>
      </c>
      <c r="AG74" s="26">
        <f t="shared" ref="AG74:AG85" si="67">AF74*AE74</f>
        <v>0.0049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0.00996824047601931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0.100466666666667</v>
      </c>
      <c r="AX74" s="1">
        <f t="shared" ref="AX74:AX85" si="72">AW74*10000*AV74*0.67*AU74*AT74</f>
        <v>90.9305299684879</v>
      </c>
    </row>
    <row r="75" s="1" customFormat="1" spans="1:50">
      <c r="A75" s="13" t="s">
        <v>74</v>
      </c>
      <c r="B75" s="13">
        <v>1</v>
      </c>
      <c r="C75" s="16">
        <v>1</v>
      </c>
      <c r="D75" s="40">
        <v>-7.93768375822581</v>
      </c>
      <c r="E75" s="20">
        <f t="shared" ref="E75:E86" si="73">D74</f>
        <v>-7</v>
      </c>
      <c r="F75" s="16" t="s">
        <v>73</v>
      </c>
      <c r="G75" s="13">
        <v>2</v>
      </c>
      <c r="H75" s="18">
        <f t="shared" si="57"/>
        <v>-7.93768375822581</v>
      </c>
      <c r="I75" s="18">
        <f t="shared" si="58"/>
        <v>265.212316241774</v>
      </c>
      <c r="J75" s="18">
        <f t="shared" si="59"/>
        <v>0.00599608696963045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1.03888316990892</v>
      </c>
      <c r="P75" s="18">
        <f t="shared" si="62"/>
        <v>0.00622923383805926</v>
      </c>
      <c r="Q75" s="24">
        <f t="shared" si="63"/>
        <v>0.00161960079789541</v>
      </c>
      <c r="R75" s="18">
        <f t="shared" si="64"/>
        <v>0.1355172</v>
      </c>
      <c r="S75" s="25">
        <f t="shared" si="65"/>
        <v>0.0119512563563548</v>
      </c>
      <c r="T75" s="3">
        <v>0.01</v>
      </c>
      <c r="U75" s="26">
        <f t="shared" si="66"/>
        <v>0.000119512563563548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0.00560951256356355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0.100466666666667</v>
      </c>
      <c r="AX75" s="1">
        <f t="shared" si="72"/>
        <v>51.170108856906</v>
      </c>
    </row>
    <row r="76" s="1" customFormat="1" spans="1:50">
      <c r="A76" s="13" t="s">
        <v>38</v>
      </c>
      <c r="B76" s="13">
        <v>0.26</v>
      </c>
      <c r="C76" s="16">
        <v>2</v>
      </c>
      <c r="D76" s="40">
        <v>-4.72455572206897</v>
      </c>
      <c r="E76" s="20">
        <f t="shared" si="73"/>
        <v>-7.93768375822581</v>
      </c>
      <c r="F76" s="16" t="s">
        <v>73</v>
      </c>
      <c r="G76" s="13">
        <v>3</v>
      </c>
      <c r="H76" s="18">
        <f t="shared" si="57"/>
        <v>-4.72455572206897</v>
      </c>
      <c r="I76" s="18">
        <f t="shared" si="58"/>
        <v>268.425444277931</v>
      </c>
      <c r="J76" s="18">
        <f t="shared" si="59"/>
        <v>0.0093052080113833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1.55387393607086</v>
      </c>
      <c r="P76" s="18">
        <f t="shared" si="62"/>
        <v>0.0144591201986063</v>
      </c>
      <c r="Q76" s="24">
        <f t="shared" si="63"/>
        <v>0.00375937125163764</v>
      </c>
      <c r="R76" s="18">
        <f t="shared" si="64"/>
        <v>0.1355172</v>
      </c>
      <c r="S76" s="25">
        <f t="shared" si="65"/>
        <v>0.0277409159253411</v>
      </c>
      <c r="T76" s="3">
        <v>0.01</v>
      </c>
      <c r="U76" s="26">
        <f t="shared" si="66"/>
        <v>0.000277409159253411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0.00576740915925341</v>
      </c>
      <c r="AU76" s="29">
        <f t="shared" si="70"/>
        <v>52.122</v>
      </c>
      <c r="AV76" s="1">
        <f t="shared" si="71"/>
        <v>0.26</v>
      </c>
      <c r="AW76" s="2">
        <f t="shared" si="75"/>
        <v>0.100466666666667</v>
      </c>
      <c r="AX76" s="1">
        <f t="shared" si="72"/>
        <v>52.6104454098653</v>
      </c>
    </row>
    <row r="77" s="1" customFormat="1" spans="1:50">
      <c r="A77" s="13"/>
      <c r="B77" s="13"/>
      <c r="C77" s="16">
        <v>3</v>
      </c>
      <c r="D77" s="40">
        <v>2.58717251235484</v>
      </c>
      <c r="E77" s="20">
        <f t="shared" si="73"/>
        <v>-4.72455572206897</v>
      </c>
      <c r="F77" s="16" t="s">
        <v>73</v>
      </c>
      <c r="G77" s="13">
        <v>4</v>
      </c>
      <c r="H77" s="18">
        <f t="shared" si="57"/>
        <v>2.58717251235484</v>
      </c>
      <c r="I77" s="18">
        <f t="shared" si="58"/>
        <v>275.737172512355</v>
      </c>
      <c r="J77" s="18">
        <f t="shared" si="59"/>
        <v>0.0243478899622669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2.06063481587226</v>
      </c>
      <c r="P77" s="18">
        <f t="shared" si="62"/>
        <v>0.0501721097492738</v>
      </c>
      <c r="Q77" s="24">
        <f t="shared" si="63"/>
        <v>0.0130447485348112</v>
      </c>
      <c r="R77" s="18">
        <f t="shared" si="64"/>
        <v>0.1355172</v>
      </c>
      <c r="S77" s="25">
        <f t="shared" si="65"/>
        <v>0.0962589880458804</v>
      </c>
      <c r="T77" s="3">
        <v>0.01</v>
      </c>
      <c r="U77" s="26">
        <f t="shared" si="66"/>
        <v>0.000962589880458804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0.0064525898804588</v>
      </c>
      <c r="AU77" s="29">
        <f t="shared" si="70"/>
        <v>52.122</v>
      </c>
      <c r="AV77" s="1">
        <f t="shared" si="71"/>
        <v>0.26</v>
      </c>
      <c r="AW77" s="2">
        <f t="shared" si="75"/>
        <v>0.100466666666667</v>
      </c>
      <c r="AX77" s="1">
        <f t="shared" si="72"/>
        <v>58.8606804692304</v>
      </c>
    </row>
    <row r="78" s="1" customFormat="1" spans="1:50">
      <c r="A78" s="13"/>
      <c r="B78" s="13"/>
      <c r="C78" s="16">
        <v>4</v>
      </c>
      <c r="D78" s="40">
        <v>11.96705587</v>
      </c>
      <c r="E78" s="20">
        <f t="shared" si="73"/>
        <v>2.58717251235484</v>
      </c>
      <c r="F78" s="16" t="s">
        <v>73</v>
      </c>
      <c r="G78" s="13">
        <v>5</v>
      </c>
      <c r="H78" s="18">
        <f t="shared" si="57"/>
        <v>11.96705587</v>
      </c>
      <c r="I78" s="18">
        <f t="shared" si="58"/>
        <v>285.11705587</v>
      </c>
      <c r="J78" s="18">
        <f t="shared" si="59"/>
        <v>0.0778004376384843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1.90993957081683</v>
      </c>
      <c r="O78" s="18">
        <f t="shared" si="74"/>
        <v>0.621743135306149</v>
      </c>
      <c r="P78" s="18">
        <f t="shared" si="62"/>
        <v>0.0483718880255418</v>
      </c>
      <c r="Q78" s="24">
        <f t="shared" si="63"/>
        <v>0.0125766908866409</v>
      </c>
      <c r="R78" s="18">
        <f t="shared" si="64"/>
        <v>0.1355172</v>
      </c>
      <c r="S78" s="25">
        <f t="shared" si="65"/>
        <v>0.0928051264831391</v>
      </c>
      <c r="T78" s="3">
        <v>0.01</v>
      </c>
      <c r="U78" s="26">
        <f t="shared" si="66"/>
        <v>0.000928051264831391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0.00641805126483139</v>
      </c>
      <c r="AU78" s="29">
        <f t="shared" si="70"/>
        <v>52.122</v>
      </c>
      <c r="AV78" s="1">
        <f t="shared" si="71"/>
        <v>0.26</v>
      </c>
      <c r="AW78" s="2">
        <f t="shared" si="75"/>
        <v>0.100466666666667</v>
      </c>
      <c r="AX78" s="1">
        <f t="shared" si="72"/>
        <v>58.5456183847096</v>
      </c>
    </row>
    <row r="79" s="1" customFormat="1" spans="1:50">
      <c r="A79" s="13"/>
      <c r="B79" s="13"/>
      <c r="C79" s="16">
        <v>5</v>
      </c>
      <c r="D79" s="40">
        <v>17.77437541</v>
      </c>
      <c r="E79" s="20">
        <f t="shared" si="73"/>
        <v>11.96705587</v>
      </c>
      <c r="F79" s="16" t="s">
        <v>75</v>
      </c>
      <c r="G79" s="13">
        <v>6</v>
      </c>
      <c r="H79" s="18">
        <f t="shared" si="57"/>
        <v>17.77437541</v>
      </c>
      <c r="I79" s="18">
        <f t="shared" si="58"/>
        <v>290.92437541</v>
      </c>
      <c r="J79" s="18">
        <f t="shared" si="59"/>
        <v>0.153828604980684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1.09459124728061</v>
      </c>
      <c r="P79" s="18">
        <f t="shared" si="62"/>
        <v>0.168379444593243</v>
      </c>
      <c r="Q79" s="24">
        <f t="shared" si="63"/>
        <v>0.0437786555942431</v>
      </c>
      <c r="R79" s="18">
        <f t="shared" si="64"/>
        <v>0.1355172</v>
      </c>
      <c r="S79" s="25">
        <f t="shared" si="65"/>
        <v>0.323048702262467</v>
      </c>
      <c r="T79" s="3">
        <v>0.01</v>
      </c>
      <c r="U79" s="26">
        <f t="shared" si="66"/>
        <v>0.00323048702262467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0.0131804870226247</v>
      </c>
      <c r="AU79" s="29">
        <f t="shared" si="70"/>
        <v>52.122</v>
      </c>
      <c r="AV79" s="1">
        <f t="shared" si="71"/>
        <v>0.26</v>
      </c>
      <c r="AW79" s="2">
        <f t="shared" si="75"/>
        <v>0.100466666666667</v>
      </c>
      <c r="AX79" s="1">
        <f t="shared" si="72"/>
        <v>120.232720417741</v>
      </c>
    </row>
    <row r="80" s="1" customFormat="1" spans="1:50">
      <c r="A80" s="13"/>
      <c r="B80" s="13"/>
      <c r="C80" s="16">
        <v>6</v>
      </c>
      <c r="D80" s="40">
        <v>20.608648074</v>
      </c>
      <c r="E80" s="20">
        <f t="shared" si="73"/>
        <v>17.77437541</v>
      </c>
      <c r="F80" s="16" t="s">
        <v>73</v>
      </c>
      <c r="G80" s="13">
        <v>7</v>
      </c>
      <c r="H80" s="18">
        <f t="shared" si="57"/>
        <v>20.608648074</v>
      </c>
      <c r="I80" s="18">
        <f t="shared" si="58"/>
        <v>293.758648074</v>
      </c>
      <c r="J80" s="18">
        <f t="shared" si="59"/>
        <v>0.212459809720617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1.44743180268736</v>
      </c>
      <c r="P80" s="18">
        <f t="shared" si="62"/>
        <v>0.307521085382527</v>
      </c>
      <c r="Q80" s="24">
        <f t="shared" si="63"/>
        <v>0.0799554821994571</v>
      </c>
      <c r="R80" s="18">
        <f t="shared" si="64"/>
        <v>0.1355172</v>
      </c>
      <c r="S80" s="25">
        <f t="shared" si="65"/>
        <v>0.590002466103617</v>
      </c>
      <c r="T80" s="3">
        <v>0.01</v>
      </c>
      <c r="U80" s="26">
        <f t="shared" si="66"/>
        <v>0.00590002466103617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0.0158500246610362</v>
      </c>
      <c r="AU80" s="29">
        <f t="shared" si="70"/>
        <v>52.122</v>
      </c>
      <c r="AV80" s="1">
        <f t="shared" si="71"/>
        <v>0.26</v>
      </c>
      <c r="AW80" s="2">
        <f t="shared" si="75"/>
        <v>0.100466666666667</v>
      </c>
      <c r="AX80" s="1">
        <f t="shared" si="72"/>
        <v>144.584307121087</v>
      </c>
    </row>
    <row r="81" s="1" customFormat="1" spans="1:50">
      <c r="A81" s="13"/>
      <c r="B81" s="13"/>
      <c r="C81" s="16">
        <v>7</v>
      </c>
      <c r="D81" s="40">
        <v>22.5908795022581</v>
      </c>
      <c r="E81" s="20">
        <f t="shared" si="73"/>
        <v>20.608648074</v>
      </c>
      <c r="F81" s="16" t="s">
        <v>73</v>
      </c>
      <c r="G81" s="13">
        <v>8</v>
      </c>
      <c r="H81" s="18">
        <f t="shared" si="57"/>
        <v>22.5908795022581</v>
      </c>
      <c r="I81" s="18">
        <f t="shared" si="58"/>
        <v>295.740879502258</v>
      </c>
      <c r="J81" s="18">
        <f t="shared" si="59"/>
        <v>0.265313987419784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1.66113071730484</v>
      </c>
      <c r="P81" s="18">
        <f t="shared" si="62"/>
        <v>0.440721214233633</v>
      </c>
      <c r="Q81" s="24">
        <f t="shared" si="63"/>
        <v>0.114587515700744</v>
      </c>
      <c r="R81" s="18">
        <f t="shared" si="64"/>
        <v>0.1355172</v>
      </c>
      <c r="S81" s="25">
        <f t="shared" si="65"/>
        <v>0.845556989819333</v>
      </c>
      <c r="T81" s="3">
        <v>0.01</v>
      </c>
      <c r="U81" s="26">
        <f t="shared" si="66"/>
        <v>0.00845556989819333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0.0184055698981933</v>
      </c>
      <c r="AU81" s="29">
        <f t="shared" si="70"/>
        <v>52.122</v>
      </c>
      <c r="AV81" s="1">
        <f t="shared" si="71"/>
        <v>0.26</v>
      </c>
      <c r="AW81" s="2">
        <f t="shared" si="75"/>
        <v>0.100466666666667</v>
      </c>
      <c r="AX81" s="1">
        <f t="shared" si="72"/>
        <v>167.896052391697</v>
      </c>
    </row>
    <row r="82" s="1" customFormat="1" spans="1:50">
      <c r="A82" s="13"/>
      <c r="B82" s="13"/>
      <c r="C82" s="16">
        <v>8</v>
      </c>
      <c r="D82" s="40">
        <v>20.6137663</v>
      </c>
      <c r="E82" s="20">
        <f t="shared" si="73"/>
        <v>22.5908795022581</v>
      </c>
      <c r="F82" s="16" t="s">
        <v>73</v>
      </c>
      <c r="G82" s="13">
        <v>9</v>
      </c>
      <c r="H82" s="18">
        <f t="shared" si="57"/>
        <v>20.6137663</v>
      </c>
      <c r="I82" s="18">
        <f t="shared" si="58"/>
        <v>293.7637663</v>
      </c>
      <c r="J82" s="18">
        <f t="shared" si="59"/>
        <v>0.212582539097688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1.74162950307121</v>
      </c>
      <c r="P82" s="18">
        <f t="shared" si="62"/>
        <v>0.370240021930321</v>
      </c>
      <c r="Q82" s="24">
        <f t="shared" si="63"/>
        <v>0.0962624057018836</v>
      </c>
      <c r="R82" s="18">
        <f t="shared" si="64"/>
        <v>0.1355172</v>
      </c>
      <c r="S82" s="25">
        <f t="shared" si="65"/>
        <v>0.710333490522853</v>
      </c>
      <c r="T82" s="3">
        <v>0.01</v>
      </c>
      <c r="U82" s="26">
        <f t="shared" si="66"/>
        <v>0.00710333490522853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0.0170533349052285</v>
      </c>
      <c r="AU82" s="29">
        <f t="shared" si="70"/>
        <v>52.122</v>
      </c>
      <c r="AV82" s="1">
        <f t="shared" si="71"/>
        <v>0.26</v>
      </c>
      <c r="AW82" s="2">
        <f t="shared" si="75"/>
        <v>0.100466666666667</v>
      </c>
      <c r="AX82" s="1">
        <f t="shared" si="72"/>
        <v>155.560932181863</v>
      </c>
    </row>
    <row r="83" s="1" customFormat="1" spans="1:50">
      <c r="A83" s="13"/>
      <c r="B83" s="13"/>
      <c r="C83" s="16">
        <v>9</v>
      </c>
      <c r="D83" s="40">
        <v>14.4232895967667</v>
      </c>
      <c r="E83" s="20">
        <f t="shared" si="73"/>
        <v>20.6137663</v>
      </c>
      <c r="F83" s="16" t="s">
        <v>73</v>
      </c>
      <c r="G83" s="13">
        <v>10</v>
      </c>
      <c r="H83" s="18">
        <f t="shared" si="57"/>
        <v>14.4232895967667</v>
      </c>
      <c r="I83" s="18">
        <f t="shared" si="58"/>
        <v>287.573289596767</v>
      </c>
      <c r="J83" s="18">
        <f t="shared" si="59"/>
        <v>0.10414996152289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1.89260948114088</v>
      </c>
      <c r="P83" s="18">
        <f t="shared" si="62"/>
        <v>0.19711520463868</v>
      </c>
      <c r="Q83" s="24">
        <f t="shared" si="63"/>
        <v>0.0512499532060568</v>
      </c>
      <c r="R83" s="18">
        <f t="shared" si="64"/>
        <v>0.1355172</v>
      </c>
      <c r="S83" s="25">
        <f t="shared" si="65"/>
        <v>0.378180431753731</v>
      </c>
      <c r="T83" s="3">
        <v>0.01</v>
      </c>
      <c r="U83" s="26">
        <f t="shared" si="66"/>
        <v>0.00378180431753731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0.0137318043175373</v>
      </c>
      <c r="AU83" s="29">
        <f t="shared" si="70"/>
        <v>52.122</v>
      </c>
      <c r="AV83" s="1">
        <f t="shared" si="71"/>
        <v>0.26</v>
      </c>
      <c r="AW83" s="2">
        <f t="shared" si="75"/>
        <v>0.100466666666667</v>
      </c>
      <c r="AX83" s="1">
        <f t="shared" si="72"/>
        <v>125.261850074856</v>
      </c>
    </row>
    <row r="84" s="1" customFormat="1" spans="1:50">
      <c r="A84" s="13"/>
      <c r="B84" s="13"/>
      <c r="C84" s="16">
        <v>10</v>
      </c>
      <c r="D84" s="40">
        <v>9.35979233387097</v>
      </c>
      <c r="E84" s="20">
        <f t="shared" si="73"/>
        <v>14.4232895967667</v>
      </c>
      <c r="F84" s="16" t="s">
        <v>73</v>
      </c>
      <c r="G84" s="13">
        <v>11</v>
      </c>
      <c r="H84" s="18">
        <f t="shared" si="57"/>
        <v>9.35979233387097</v>
      </c>
      <c r="I84" s="18">
        <f t="shared" si="58"/>
        <v>282.509792333871</v>
      </c>
      <c r="J84" s="18">
        <f t="shared" si="59"/>
        <v>0.0567682786354658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1.61071956267709</v>
      </c>
      <c r="O84" s="18">
        <f t="shared" si="74"/>
        <v>0.60599471382511</v>
      </c>
      <c r="P84" s="18">
        <f t="shared" si="62"/>
        <v>0.0344012767660432</v>
      </c>
      <c r="Q84" s="24">
        <f t="shared" si="63"/>
        <v>0.00894433195917124</v>
      </c>
      <c r="R84" s="18">
        <f t="shared" si="64"/>
        <v>0.1355172</v>
      </c>
      <c r="S84" s="25">
        <f t="shared" si="65"/>
        <v>0.0660014519129029</v>
      </c>
      <c r="T84" s="3">
        <v>0.01</v>
      </c>
      <c r="U84" s="26">
        <f t="shared" si="66"/>
        <v>0.000660014519129028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0.00615001451912903</v>
      </c>
      <c r="AU84" s="29">
        <f t="shared" si="70"/>
        <v>52.122</v>
      </c>
      <c r="AV84" s="1">
        <f t="shared" si="71"/>
        <v>0.26</v>
      </c>
      <c r="AW84" s="2">
        <f t="shared" si="75"/>
        <v>0.100466666666667</v>
      </c>
      <c r="AX84" s="1">
        <f t="shared" si="72"/>
        <v>56.1005807277251</v>
      </c>
    </row>
    <row r="85" s="1" customFormat="1" spans="1:51">
      <c r="A85" s="13"/>
      <c r="B85" s="13"/>
      <c r="C85" s="16">
        <v>11</v>
      </c>
      <c r="D85" s="40">
        <v>-0.4159706379</v>
      </c>
      <c r="E85" s="20">
        <f t="shared" si="73"/>
        <v>9.35979233387097</v>
      </c>
      <c r="F85" s="16" t="s">
        <v>75</v>
      </c>
      <c r="G85" s="13">
        <v>12</v>
      </c>
      <c r="H85" s="18">
        <f t="shared" si="57"/>
        <v>-0.4159706379</v>
      </c>
      <c r="I85" s="18">
        <f t="shared" si="58"/>
        <v>272.7340293621</v>
      </c>
      <c r="J85" s="18">
        <f t="shared" si="59"/>
        <v>0.0165042435221995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1.09281343705907</v>
      </c>
      <c r="P85" s="18">
        <f t="shared" si="62"/>
        <v>0.0180360590895547</v>
      </c>
      <c r="Q85" s="24">
        <f t="shared" si="63"/>
        <v>0.00468937536328422</v>
      </c>
      <c r="R85" s="18">
        <f t="shared" si="64"/>
        <v>0.1355172</v>
      </c>
      <c r="S85" s="25">
        <f t="shared" si="65"/>
        <v>0.0346035437810419</v>
      </c>
      <c r="T85" s="3">
        <v>0.01</v>
      </c>
      <c r="U85" s="26">
        <f t="shared" si="66"/>
        <v>0.000346035437810419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0.00583603543781042</v>
      </c>
      <c r="AU85" s="29">
        <f t="shared" si="70"/>
        <v>52.122</v>
      </c>
      <c r="AV85" s="1">
        <f t="shared" si="71"/>
        <v>0.26</v>
      </c>
      <c r="AW85" s="2">
        <f t="shared" si="75"/>
        <v>0.100466666666667</v>
      </c>
      <c r="AX85" s="1">
        <f t="shared" si="72"/>
        <v>53.2364559775243</v>
      </c>
      <c r="AY85" s="1">
        <f>SUM(AX74:AX85)</f>
        <v>1134.99028198169</v>
      </c>
    </row>
    <row r="86" s="1" customFormat="1" spans="1:46">
      <c r="A86" s="13"/>
      <c r="B86" s="13"/>
      <c r="C86" s="16">
        <v>12</v>
      </c>
      <c r="D86" s="40">
        <v>-7.146812294</v>
      </c>
      <c r="E86" s="20">
        <f t="shared" si="73"/>
        <v>-0.4159706379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-7</v>
      </c>
      <c r="E90" s="16"/>
      <c r="F90" s="16"/>
      <c r="G90" s="13">
        <v>1</v>
      </c>
      <c r="H90" s="18">
        <f t="shared" ref="H90:H101" si="76">E91</f>
        <v>-7</v>
      </c>
      <c r="I90" s="18">
        <f t="shared" ref="I90:I101" si="77">H90+273.15</f>
        <v>266.15</v>
      </c>
      <c r="J90" s="18">
        <f t="shared" ref="J90:J101" si="78">EXP(($C$16*(I90-$C$14))/($C$17*I90*$C$14))</f>
        <v>0.00682404760193068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0.00194280635226966</v>
      </c>
      <c r="Q90" s="24">
        <f t="shared" ref="Q90:Q101" si="82">P90*$B$76</f>
        <v>0.000505129651590113</v>
      </c>
      <c r="R90" s="18">
        <f t="shared" ref="R90:R101" si="83">L90*$B$76</f>
        <v>0.074022</v>
      </c>
      <c r="S90" s="25">
        <f t="shared" ref="S90:S101" si="84">Q90/R90</f>
        <v>0.00682404760193068</v>
      </c>
      <c r="T90" s="3">
        <v>0.01</v>
      </c>
      <c r="U90" s="26">
        <f t="shared" ref="U90:U101" si="85">S90*T90</f>
        <v>6.82404760193068e-5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0.01</v>
      </c>
      <c r="AF90" s="3">
        <v>0.49</v>
      </c>
      <c r="AG90" s="26">
        <f t="shared" ref="AG90:AG101" si="86">AF90*AE90</f>
        <v>0.0049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0.00996824047601931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1.07762015046931</v>
      </c>
      <c r="AX90" s="1">
        <f t="shared" ref="AX90:AX101" si="91">AW90*10000*AV90*0.67*AU90*AT90</f>
        <v>532.745546565459</v>
      </c>
      <c r="AZ90" s="2">
        <f>$E$10/12</f>
        <v>0.390162559923566</v>
      </c>
      <c r="BA90" s="1">
        <f t="shared" ref="BA90:BA101" si="92">AZ90*10000*AV90*0.67*AU90*AT90</f>
        <v>192.885560042039</v>
      </c>
    </row>
    <row r="91" s="1" customFormat="1" spans="1:53">
      <c r="A91" s="13" t="s">
        <v>74</v>
      </c>
      <c r="B91" s="13">
        <v>1</v>
      </c>
      <c r="C91" s="16">
        <v>1</v>
      </c>
      <c r="D91" s="40">
        <v>-7.93768375822581</v>
      </c>
      <c r="E91" s="20">
        <f t="shared" ref="E91:E102" si="93">D90</f>
        <v>-7</v>
      </c>
      <c r="F91" s="16" t="s">
        <v>73</v>
      </c>
      <c r="G91" s="13">
        <v>2</v>
      </c>
      <c r="H91" s="18">
        <f t="shared" si="76"/>
        <v>-7.93768375822581</v>
      </c>
      <c r="I91" s="18">
        <f t="shared" si="77"/>
        <v>265.212316241774</v>
      </c>
      <c r="J91" s="18">
        <f t="shared" si="78"/>
        <v>0.00599608696963045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0.56745719364773</v>
      </c>
      <c r="P91" s="18">
        <f t="shared" si="81"/>
        <v>0.00340252268465422</v>
      </c>
      <c r="Q91" s="24">
        <f t="shared" si="82"/>
        <v>0.000884655898010097</v>
      </c>
      <c r="R91" s="18">
        <f t="shared" si="83"/>
        <v>0.074022</v>
      </c>
      <c r="S91" s="25">
        <f t="shared" si="84"/>
        <v>0.0119512563563548</v>
      </c>
      <c r="T91" s="3">
        <v>0.01</v>
      </c>
      <c r="U91" s="26">
        <f t="shared" si="85"/>
        <v>0.000119512563563548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0.00560951256356355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1.07762015046931</v>
      </c>
      <c r="AX91" s="1">
        <f t="shared" si="91"/>
        <v>299.796422832174</v>
      </c>
      <c r="AZ91" s="2">
        <f t="shared" ref="AZ91:AZ101" si="96">$E$10/12</f>
        <v>0.390162559923566</v>
      </c>
      <c r="BA91" s="1">
        <f t="shared" si="92"/>
        <v>108.544128222907</v>
      </c>
    </row>
    <row r="92" s="1" customFormat="1" spans="1:53">
      <c r="A92" s="13" t="s">
        <v>38</v>
      </c>
      <c r="B92" s="13">
        <v>0.26</v>
      </c>
      <c r="C92" s="16">
        <v>2</v>
      </c>
      <c r="D92" s="40">
        <v>-4.72455572206897</v>
      </c>
      <c r="E92" s="20">
        <f t="shared" si="93"/>
        <v>-7.93768375822581</v>
      </c>
      <c r="F92" s="16" t="s">
        <v>73</v>
      </c>
      <c r="G92" s="13">
        <v>3</v>
      </c>
      <c r="H92" s="18">
        <f t="shared" si="76"/>
        <v>-4.72455572206897</v>
      </c>
      <c r="I92" s="18">
        <f t="shared" si="77"/>
        <v>268.425444277931</v>
      </c>
      <c r="J92" s="18">
        <f t="shared" si="78"/>
        <v>0.0093052080113833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0.848754670963076</v>
      </c>
      <c r="P92" s="18">
        <f t="shared" si="81"/>
        <v>0.00789783876394461</v>
      </c>
      <c r="Q92" s="24">
        <f t="shared" si="82"/>
        <v>0.0020534380786256</v>
      </c>
      <c r="R92" s="18">
        <f t="shared" si="83"/>
        <v>0.074022</v>
      </c>
      <c r="S92" s="25">
        <f t="shared" si="84"/>
        <v>0.0277409159253411</v>
      </c>
      <c r="T92" s="3">
        <v>0.01</v>
      </c>
      <c r="U92" s="26">
        <f t="shared" si="85"/>
        <v>0.000277409159253411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0.00576740915925341</v>
      </c>
      <c r="AU92" s="29">
        <f t="shared" si="89"/>
        <v>28.47</v>
      </c>
      <c r="AV92" s="1">
        <f t="shared" si="90"/>
        <v>0.26</v>
      </c>
      <c r="AW92" s="2">
        <f t="shared" si="95"/>
        <v>1.07762015046931</v>
      </c>
      <c r="AX92" s="1">
        <f t="shared" si="91"/>
        <v>308.235094468756</v>
      </c>
      <c r="AZ92" s="2">
        <f t="shared" si="96"/>
        <v>0.390162559923566</v>
      </c>
      <c r="BA92" s="1">
        <f t="shared" si="92"/>
        <v>111.599429041706</v>
      </c>
    </row>
    <row r="93" s="1" customFormat="1" spans="1:53">
      <c r="A93" s="13"/>
      <c r="B93" s="13"/>
      <c r="C93" s="16">
        <v>3</v>
      </c>
      <c r="D93" s="40">
        <v>2.58717251235484</v>
      </c>
      <c r="E93" s="20">
        <f t="shared" si="93"/>
        <v>-4.72455572206897</v>
      </c>
      <c r="F93" s="16" t="s">
        <v>73</v>
      </c>
      <c r="G93" s="13">
        <v>4</v>
      </c>
      <c r="H93" s="18">
        <f t="shared" si="76"/>
        <v>2.58717251235484</v>
      </c>
      <c r="I93" s="18">
        <f t="shared" si="77"/>
        <v>275.737172512355</v>
      </c>
      <c r="J93" s="18">
        <f t="shared" si="78"/>
        <v>0.0243478899622669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1.12555683219913</v>
      </c>
      <c r="P93" s="18">
        <f t="shared" si="81"/>
        <v>0.0274049338966622</v>
      </c>
      <c r="Q93" s="24">
        <f t="shared" si="82"/>
        <v>0.00712528281313216</v>
      </c>
      <c r="R93" s="18">
        <f t="shared" si="83"/>
        <v>0.074022</v>
      </c>
      <c r="S93" s="25">
        <f t="shared" si="84"/>
        <v>0.0962589880458805</v>
      </c>
      <c r="T93" s="3">
        <v>0.01</v>
      </c>
      <c r="U93" s="26">
        <f t="shared" si="85"/>
        <v>0.000962589880458805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0.0064525898804588</v>
      </c>
      <c r="AU93" s="29">
        <f t="shared" si="89"/>
        <v>28.47</v>
      </c>
      <c r="AV93" s="1">
        <f t="shared" si="90"/>
        <v>0.26</v>
      </c>
      <c r="AW93" s="2">
        <f t="shared" si="95"/>
        <v>1.07762015046931</v>
      </c>
      <c r="AX93" s="1">
        <f t="shared" si="91"/>
        <v>344.854092444661</v>
      </c>
      <c r="AZ93" s="2">
        <f t="shared" si="96"/>
        <v>0.390162559923566</v>
      </c>
      <c r="BA93" s="1">
        <f t="shared" si="92"/>
        <v>124.857683340211</v>
      </c>
    </row>
    <row r="94" s="1" customFormat="1" spans="1:53">
      <c r="A94" s="13"/>
      <c r="B94" s="13"/>
      <c r="C94" s="16">
        <v>4</v>
      </c>
      <c r="D94" s="40">
        <v>11.96705587</v>
      </c>
      <c r="E94" s="20">
        <f t="shared" si="93"/>
        <v>2.58717251235484</v>
      </c>
      <c r="F94" s="16" t="s">
        <v>73</v>
      </c>
      <c r="G94" s="13">
        <v>5</v>
      </c>
      <c r="H94" s="18">
        <f t="shared" si="76"/>
        <v>11.96705587</v>
      </c>
      <c r="I94" s="18">
        <f t="shared" si="77"/>
        <v>285.11705587</v>
      </c>
      <c r="J94" s="18">
        <f t="shared" si="78"/>
        <v>0.0778004376384843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1.04324430338735</v>
      </c>
      <c r="O94" s="18">
        <f t="shared" si="94"/>
        <v>0.339607594915123</v>
      </c>
      <c r="P94" s="18">
        <f t="shared" si="81"/>
        <v>0.0264216195097497</v>
      </c>
      <c r="Q94" s="24">
        <f t="shared" si="82"/>
        <v>0.00686962107253492</v>
      </c>
      <c r="R94" s="18">
        <f t="shared" si="83"/>
        <v>0.074022</v>
      </c>
      <c r="S94" s="25">
        <f t="shared" si="84"/>
        <v>0.0928051264831391</v>
      </c>
      <c r="T94" s="3">
        <v>0.01</v>
      </c>
      <c r="U94" s="26">
        <f t="shared" si="85"/>
        <v>0.000928051264831391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0.00641805126483139</v>
      </c>
      <c r="AU94" s="29">
        <f t="shared" si="89"/>
        <v>28.47</v>
      </c>
      <c r="AV94" s="1">
        <f t="shared" si="90"/>
        <v>0.26</v>
      </c>
      <c r="AW94" s="2">
        <f t="shared" si="95"/>
        <v>1.07762015046931</v>
      </c>
      <c r="AX94" s="1">
        <f t="shared" si="91"/>
        <v>343.008200614071</v>
      </c>
      <c r="AZ94" s="2">
        <f t="shared" si="96"/>
        <v>0.390162559923566</v>
      </c>
      <c r="BA94" s="1">
        <f t="shared" si="92"/>
        <v>124.189360757665</v>
      </c>
    </row>
    <row r="95" s="1" customFormat="1" spans="1:53">
      <c r="A95" s="13"/>
      <c r="B95" s="13"/>
      <c r="C95" s="16">
        <v>5</v>
      </c>
      <c r="D95" s="40">
        <v>17.77437541</v>
      </c>
      <c r="E95" s="20">
        <f t="shared" si="93"/>
        <v>11.96705587</v>
      </c>
      <c r="F95" s="16" t="s">
        <v>75</v>
      </c>
      <c r="G95" s="13">
        <v>6</v>
      </c>
      <c r="H95" s="18">
        <f t="shared" si="76"/>
        <v>17.77437541</v>
      </c>
      <c r="I95" s="18">
        <f t="shared" si="77"/>
        <v>290.92437541</v>
      </c>
      <c r="J95" s="18">
        <f t="shared" si="78"/>
        <v>0.153828604980684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0.597885975405374</v>
      </c>
      <c r="P95" s="18">
        <f t="shared" si="81"/>
        <v>0.0919719655341242</v>
      </c>
      <c r="Q95" s="24">
        <f t="shared" si="82"/>
        <v>0.0239127110388723</v>
      </c>
      <c r="R95" s="18">
        <f t="shared" si="83"/>
        <v>0.074022</v>
      </c>
      <c r="S95" s="25">
        <f t="shared" si="84"/>
        <v>0.323048702262466</v>
      </c>
      <c r="T95" s="3">
        <v>0.01</v>
      </c>
      <c r="U95" s="26">
        <f t="shared" si="85"/>
        <v>0.00323048702262466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0.0131804870226247</v>
      </c>
      <c r="AU95" s="29">
        <f t="shared" si="89"/>
        <v>28.47</v>
      </c>
      <c r="AV95" s="1">
        <f t="shared" si="90"/>
        <v>0.26</v>
      </c>
      <c r="AW95" s="2">
        <f t="shared" si="95"/>
        <v>1.07762015046931</v>
      </c>
      <c r="AX95" s="1">
        <f t="shared" si="91"/>
        <v>704.421786348317</v>
      </c>
      <c r="AZ95" s="2">
        <f t="shared" si="96"/>
        <v>0.390162559923566</v>
      </c>
      <c r="BA95" s="1">
        <f t="shared" si="92"/>
        <v>255.04256514496</v>
      </c>
    </row>
    <row r="96" s="1" customFormat="1" spans="1:53">
      <c r="A96" s="13"/>
      <c r="B96" s="13"/>
      <c r="C96" s="16">
        <v>6</v>
      </c>
      <c r="D96" s="40">
        <v>20.608648074</v>
      </c>
      <c r="E96" s="20">
        <f t="shared" si="93"/>
        <v>17.77437541</v>
      </c>
      <c r="F96" s="16" t="s">
        <v>73</v>
      </c>
      <c r="G96" s="13">
        <v>7</v>
      </c>
      <c r="H96" s="18">
        <f t="shared" si="76"/>
        <v>20.608648074</v>
      </c>
      <c r="I96" s="18">
        <f t="shared" si="77"/>
        <v>293.758648074</v>
      </c>
      <c r="J96" s="18">
        <f t="shared" si="78"/>
        <v>0.212459809720617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0.79061400987125</v>
      </c>
      <c r="P96" s="18">
        <f t="shared" si="81"/>
        <v>0.1679737020997</v>
      </c>
      <c r="Q96" s="24">
        <f t="shared" si="82"/>
        <v>0.0436731625459219</v>
      </c>
      <c r="R96" s="18">
        <f t="shared" si="83"/>
        <v>0.074022</v>
      </c>
      <c r="S96" s="25">
        <f t="shared" si="84"/>
        <v>0.590002466103617</v>
      </c>
      <c r="T96" s="3">
        <v>0.01</v>
      </c>
      <c r="U96" s="26">
        <f t="shared" si="85"/>
        <v>0.00590002466103617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0.0158500246610362</v>
      </c>
      <c r="AU96" s="29">
        <f t="shared" si="89"/>
        <v>28.47</v>
      </c>
      <c r="AV96" s="1">
        <f t="shared" si="90"/>
        <v>0.26</v>
      </c>
      <c r="AW96" s="2">
        <f t="shared" si="95"/>
        <v>1.07762015046931</v>
      </c>
      <c r="AX96" s="1">
        <f t="shared" si="91"/>
        <v>847.093333214984</v>
      </c>
      <c r="AZ96" s="2">
        <f t="shared" si="96"/>
        <v>0.390162559923566</v>
      </c>
      <c r="BA96" s="1">
        <f t="shared" si="92"/>
        <v>306.698147058041</v>
      </c>
    </row>
    <row r="97" s="1" customFormat="1" spans="1:53">
      <c r="A97" s="13"/>
      <c r="B97" s="13"/>
      <c r="C97" s="16">
        <v>7</v>
      </c>
      <c r="D97" s="40">
        <v>22.5908795022581</v>
      </c>
      <c r="E97" s="20">
        <f t="shared" si="93"/>
        <v>20.608648074</v>
      </c>
      <c r="F97" s="16" t="s">
        <v>73</v>
      </c>
      <c r="G97" s="13">
        <v>8</v>
      </c>
      <c r="H97" s="18">
        <f t="shared" si="76"/>
        <v>22.5908795022581</v>
      </c>
      <c r="I97" s="18">
        <f t="shared" si="77"/>
        <v>295.740879502258</v>
      </c>
      <c r="J97" s="18">
        <f t="shared" si="78"/>
        <v>0.265313987419784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0.90734030777155</v>
      </c>
      <c r="P97" s="18">
        <f t="shared" si="81"/>
        <v>0.240730075001564</v>
      </c>
      <c r="Q97" s="24">
        <f t="shared" si="82"/>
        <v>0.0625898195004066</v>
      </c>
      <c r="R97" s="18">
        <f t="shared" si="83"/>
        <v>0.074022</v>
      </c>
      <c r="S97" s="25">
        <f t="shared" si="84"/>
        <v>0.845556989819333</v>
      </c>
      <c r="T97" s="3">
        <v>0.01</v>
      </c>
      <c r="U97" s="26">
        <f t="shared" si="85"/>
        <v>0.00845556989819333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0.0184055698981933</v>
      </c>
      <c r="AU97" s="29">
        <f t="shared" si="89"/>
        <v>28.47</v>
      </c>
      <c r="AV97" s="1">
        <f t="shared" si="90"/>
        <v>0.26</v>
      </c>
      <c r="AW97" s="2">
        <f t="shared" si="95"/>
        <v>1.07762015046931</v>
      </c>
      <c r="AX97" s="1">
        <f t="shared" si="91"/>
        <v>983.672636996561</v>
      </c>
      <c r="AZ97" s="2">
        <f t="shared" si="96"/>
        <v>0.390162559923566</v>
      </c>
      <c r="BA97" s="1">
        <f t="shared" si="92"/>
        <v>356.147974785178</v>
      </c>
    </row>
    <row r="98" s="1" customFormat="1" spans="1:53">
      <c r="A98" s="13"/>
      <c r="B98" s="13"/>
      <c r="C98" s="16">
        <v>8</v>
      </c>
      <c r="D98" s="40">
        <v>20.6137663</v>
      </c>
      <c r="E98" s="20">
        <f t="shared" si="93"/>
        <v>22.5908795022581</v>
      </c>
      <c r="F98" s="16" t="s">
        <v>73</v>
      </c>
      <c r="G98" s="13">
        <v>9</v>
      </c>
      <c r="H98" s="18">
        <f t="shared" si="76"/>
        <v>20.6137663</v>
      </c>
      <c r="I98" s="18">
        <f t="shared" si="77"/>
        <v>293.7637663</v>
      </c>
      <c r="J98" s="18">
        <f t="shared" si="78"/>
        <v>0.212582539097688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0.951310232769986</v>
      </c>
      <c r="P98" s="18">
        <f t="shared" si="81"/>
        <v>0.202231944751856</v>
      </c>
      <c r="Q98" s="24">
        <f t="shared" si="82"/>
        <v>0.0525803056354826</v>
      </c>
      <c r="R98" s="18">
        <f t="shared" si="83"/>
        <v>0.074022</v>
      </c>
      <c r="S98" s="25">
        <f t="shared" si="84"/>
        <v>0.710333490522853</v>
      </c>
      <c r="T98" s="3">
        <v>0.01</v>
      </c>
      <c r="U98" s="26">
        <f t="shared" si="85"/>
        <v>0.00710333490522853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0.0170533349052285</v>
      </c>
      <c r="AU98" s="29">
        <f t="shared" si="89"/>
        <v>28.47</v>
      </c>
      <c r="AV98" s="1">
        <f t="shared" si="90"/>
        <v>0.26</v>
      </c>
      <c r="AW98" s="2">
        <f t="shared" si="95"/>
        <v>1.07762015046931</v>
      </c>
      <c r="AX98" s="1">
        <f t="shared" si="91"/>
        <v>911.403396287026</v>
      </c>
      <c r="AZ98" s="2">
        <f t="shared" si="96"/>
        <v>0.390162559923566</v>
      </c>
      <c r="BA98" s="1">
        <f t="shared" si="92"/>
        <v>329.982213179212</v>
      </c>
    </row>
    <row r="99" s="1" customFormat="1" spans="1:53">
      <c r="A99" s="13"/>
      <c r="B99" s="13"/>
      <c r="C99" s="16">
        <v>9</v>
      </c>
      <c r="D99" s="40">
        <v>14.4232895967667</v>
      </c>
      <c r="E99" s="20">
        <f t="shared" si="93"/>
        <v>20.6137663</v>
      </c>
      <c r="F99" s="16" t="s">
        <v>73</v>
      </c>
      <c r="G99" s="13">
        <v>10</v>
      </c>
      <c r="H99" s="18">
        <f t="shared" si="76"/>
        <v>14.4232895967667</v>
      </c>
      <c r="I99" s="18">
        <f t="shared" si="77"/>
        <v>287.573289596767</v>
      </c>
      <c r="J99" s="18">
        <f t="shared" si="78"/>
        <v>0.10414996152289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1.03377828801813</v>
      </c>
      <c r="P99" s="18">
        <f t="shared" si="81"/>
        <v>0.107667968920287</v>
      </c>
      <c r="Q99" s="24">
        <f t="shared" si="82"/>
        <v>0.0279936719192747</v>
      </c>
      <c r="R99" s="18">
        <f t="shared" si="83"/>
        <v>0.074022</v>
      </c>
      <c r="S99" s="25">
        <f t="shared" si="84"/>
        <v>0.378180431753731</v>
      </c>
      <c r="T99" s="3">
        <v>0.01</v>
      </c>
      <c r="U99" s="26">
        <f t="shared" si="85"/>
        <v>0.00378180431753731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0.0137318043175373</v>
      </c>
      <c r="AU99" s="29">
        <f t="shared" si="89"/>
        <v>28.47</v>
      </c>
      <c r="AV99" s="1">
        <f t="shared" si="90"/>
        <v>0.26</v>
      </c>
      <c r="AW99" s="2">
        <f t="shared" si="95"/>
        <v>1.07762015046931</v>
      </c>
      <c r="AX99" s="1">
        <f t="shared" si="91"/>
        <v>733.886548390907</v>
      </c>
      <c r="AZ99" s="2">
        <f t="shared" si="96"/>
        <v>0.390162559923566</v>
      </c>
      <c r="BA99" s="1">
        <f t="shared" si="92"/>
        <v>265.710560710067</v>
      </c>
    </row>
    <row r="100" s="1" customFormat="1" spans="1:53">
      <c r="A100" s="13"/>
      <c r="B100" s="13"/>
      <c r="C100" s="16">
        <v>10</v>
      </c>
      <c r="D100" s="40">
        <v>9.35979233387097</v>
      </c>
      <c r="E100" s="20">
        <f t="shared" si="93"/>
        <v>14.4232895967667</v>
      </c>
      <c r="F100" s="16" t="s">
        <v>73</v>
      </c>
      <c r="G100" s="13">
        <v>11</v>
      </c>
      <c r="H100" s="18">
        <f t="shared" si="76"/>
        <v>9.35979233387097</v>
      </c>
      <c r="I100" s="18">
        <f t="shared" si="77"/>
        <v>282.509792333871</v>
      </c>
      <c r="J100" s="18">
        <f t="shared" si="78"/>
        <v>0.0567682786354658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0.87980480314295</v>
      </c>
      <c r="O100" s="18">
        <f t="shared" si="94"/>
        <v>0.331005515954892</v>
      </c>
      <c r="P100" s="18">
        <f t="shared" si="81"/>
        <v>0.0187906133596034</v>
      </c>
      <c r="Q100" s="24">
        <f t="shared" si="82"/>
        <v>0.00488555947349689</v>
      </c>
      <c r="R100" s="18">
        <f t="shared" si="83"/>
        <v>0.074022</v>
      </c>
      <c r="S100" s="25">
        <f t="shared" si="84"/>
        <v>0.0660014519129028</v>
      </c>
      <c r="T100" s="3">
        <v>0.01</v>
      </c>
      <c r="U100" s="26">
        <f t="shared" si="85"/>
        <v>0.000660014519129028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0.00615001451912903</v>
      </c>
      <c r="AU100" s="29">
        <f t="shared" si="89"/>
        <v>28.47</v>
      </c>
      <c r="AV100" s="1">
        <f t="shared" si="90"/>
        <v>0.26</v>
      </c>
      <c r="AW100" s="2">
        <f t="shared" si="95"/>
        <v>1.07762015046931</v>
      </c>
      <c r="AX100" s="1">
        <f t="shared" si="91"/>
        <v>328.68316672947</v>
      </c>
      <c r="AZ100" s="2">
        <f t="shared" si="96"/>
        <v>0.390162559923566</v>
      </c>
      <c r="BA100" s="1">
        <f t="shared" si="92"/>
        <v>119.002846855736</v>
      </c>
    </row>
    <row r="101" s="1" customFormat="1" spans="1:54">
      <c r="A101" s="13"/>
      <c r="B101" s="13"/>
      <c r="C101" s="16">
        <v>11</v>
      </c>
      <c r="D101" s="40">
        <v>-0.4159706379</v>
      </c>
      <c r="E101" s="20">
        <f t="shared" si="93"/>
        <v>9.35979233387097</v>
      </c>
      <c r="F101" s="16" t="s">
        <v>75</v>
      </c>
      <c r="G101" s="13">
        <v>12</v>
      </c>
      <c r="H101" s="18">
        <f t="shared" si="76"/>
        <v>-0.4159706379</v>
      </c>
      <c r="I101" s="18">
        <f t="shared" si="77"/>
        <v>272.7340293621</v>
      </c>
      <c r="J101" s="18">
        <f t="shared" si="78"/>
        <v>0.0165042435221995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0.596914902595289</v>
      </c>
      <c r="P101" s="18">
        <f t="shared" si="81"/>
        <v>0.00985162891446264</v>
      </c>
      <c r="Q101" s="24">
        <f t="shared" si="82"/>
        <v>0.00256142351776029</v>
      </c>
      <c r="R101" s="18">
        <f t="shared" si="83"/>
        <v>0.074022</v>
      </c>
      <c r="S101" s="25">
        <f t="shared" si="84"/>
        <v>0.0346035437810419</v>
      </c>
      <c r="T101" s="3">
        <v>0.01</v>
      </c>
      <c r="U101" s="26">
        <f t="shared" si="85"/>
        <v>0.000346035437810419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0.00583603543781042</v>
      </c>
      <c r="AU101" s="29">
        <f t="shared" si="89"/>
        <v>28.47</v>
      </c>
      <c r="AV101" s="1">
        <f t="shared" si="90"/>
        <v>0.26</v>
      </c>
      <c r="AW101" s="2">
        <f t="shared" si="95"/>
        <v>1.07762015046931</v>
      </c>
      <c r="AX101" s="1">
        <f t="shared" si="91"/>
        <v>311.902777282645</v>
      </c>
      <c r="AY101" s="1">
        <f>SUM(AX90:AX101)</f>
        <v>6649.70300217503</v>
      </c>
      <c r="AZ101" s="2">
        <f t="shared" si="96"/>
        <v>0.390162559923566</v>
      </c>
      <c r="BA101" s="1">
        <f t="shared" si="92"/>
        <v>112.927348267262</v>
      </c>
      <c r="BB101" s="1">
        <f>SUM(BA90:BA101)</f>
        <v>2407.58781740498</v>
      </c>
    </row>
    <row r="102" s="1" customFormat="1" spans="1:46">
      <c r="A102" s="13"/>
      <c r="B102" s="13"/>
      <c r="C102" s="16">
        <v>12</v>
      </c>
      <c r="D102" s="40">
        <v>-7.146812294</v>
      </c>
      <c r="E102" s="20">
        <f t="shared" si="93"/>
        <v>-0.4159706379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17"/>
  <sheetViews>
    <sheetView workbookViewId="0">
      <pane xSplit="4" topLeftCell="E1" activePane="topRight" state="frozen"/>
      <selection/>
      <selection pane="topRight" activeCell="AW107" sqref="AW10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10.1111111111111" style="1" customWidth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T1" s="2"/>
    </row>
    <row r="2" s="1" customFormat="1" spans="1:46">
      <c r="A2" s="4" t="s">
        <v>10</v>
      </c>
      <c r="B2" s="5" t="s">
        <v>11</v>
      </c>
      <c r="C2" s="3"/>
      <c r="D2" s="3"/>
      <c r="E2" s="6">
        <v>1030.78473884857</v>
      </c>
      <c r="F2" s="3">
        <v>759.42</v>
      </c>
      <c r="G2" s="21">
        <f>(F2+F3+F4)/3</f>
        <v>1282.9875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T2" s="2"/>
    </row>
    <row r="3" s="1" customFormat="1" spans="1:46">
      <c r="A3" s="4"/>
      <c r="B3" s="5" t="s">
        <v>14</v>
      </c>
      <c r="C3" s="3"/>
      <c r="D3" s="3"/>
      <c r="E3" s="8"/>
      <c r="F3" s="3">
        <v>1433.9025</v>
      </c>
      <c r="G3" s="2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T3" s="2"/>
    </row>
    <row r="4" s="1" customFormat="1" spans="1:46">
      <c r="A4" s="4"/>
      <c r="B4" s="5" t="s">
        <v>15</v>
      </c>
      <c r="C4" s="3"/>
      <c r="D4" s="3"/>
      <c r="E4" s="10"/>
      <c r="F4" s="3">
        <v>1655.64</v>
      </c>
      <c r="G4" s="2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T4" s="2"/>
    </row>
    <row r="5" s="1" customFormat="1" spans="1:46">
      <c r="A5" s="4" t="s">
        <v>4</v>
      </c>
      <c r="B5" s="5" t="s">
        <v>16</v>
      </c>
      <c r="C5" s="3"/>
      <c r="D5" s="3"/>
      <c r="E5" s="6">
        <v>10199.9619452055</v>
      </c>
      <c r="F5" s="3">
        <v>91.104</v>
      </c>
      <c r="G5" s="21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T5" s="2"/>
    </row>
    <row r="6" s="1" customFormat="1" spans="1:46">
      <c r="A6" s="4"/>
      <c r="B6" s="5" t="s">
        <v>17</v>
      </c>
      <c r="C6" s="3"/>
      <c r="D6" s="3"/>
      <c r="E6" s="10"/>
      <c r="F6" s="3">
        <v>93.9145</v>
      </c>
      <c r="G6" s="2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T6" s="2"/>
    </row>
    <row r="7" s="1" customFormat="1" spans="1:46">
      <c r="A7" s="4" t="s">
        <v>5</v>
      </c>
      <c r="B7" s="5"/>
      <c r="C7" s="3"/>
      <c r="D7" s="3"/>
      <c r="E7" s="12">
        <v>1168.73273075789</v>
      </c>
      <c r="F7" s="3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T7" s="2"/>
    </row>
    <row r="8" s="1" customFormat="1" spans="1:46">
      <c r="A8" s="4" t="s">
        <v>6</v>
      </c>
      <c r="B8" s="5"/>
      <c r="C8" s="3"/>
      <c r="D8" s="3"/>
      <c r="E8" s="12">
        <v>61.7722783931021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T8" s="2"/>
    </row>
    <row r="9" s="1" customFormat="1" spans="1:46">
      <c r="A9" s="4" t="s">
        <v>7</v>
      </c>
      <c r="B9" s="5"/>
      <c r="C9" s="3"/>
      <c r="D9" s="3"/>
      <c r="E9" s="12">
        <v>84.3314681324212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T9" s="2"/>
    </row>
    <row r="10" s="1" customFormat="1" spans="1:46">
      <c r="A10" s="4" t="s">
        <v>8</v>
      </c>
      <c r="B10" s="5"/>
      <c r="C10" s="3"/>
      <c r="D10" s="3"/>
      <c r="E10" s="12">
        <v>12.0111036537927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T10" s="2"/>
    </row>
    <row r="11" s="1" customFormat="1" spans="1:46">
      <c r="A11" s="4" t="s">
        <v>9</v>
      </c>
      <c r="B11" s="5"/>
      <c r="C11" s="3"/>
      <c r="D11" s="3"/>
      <c r="E11" s="12">
        <v>16.5343572025726</v>
      </c>
      <c r="F11" s="3">
        <v>910.8575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T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AV38+AV53+BB69+AY85+AY101+BB101+AY116+AG69</f>
        <v>36772913.7994516</v>
      </c>
      <c r="J14" s="14" t="s">
        <v>22</v>
      </c>
      <c r="K14" s="14">
        <f>I14/(10000*1000)</f>
        <v>3.67729137994516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60226267.8341515</v>
      </c>
      <c r="J15" s="14" t="s">
        <v>22</v>
      </c>
      <c r="K15" s="14">
        <f>I15/(10000*1000)</f>
        <v>6.02262678341515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1282.9875</v>
      </c>
      <c r="C27" s="16" t="s">
        <v>72</v>
      </c>
      <c r="D27" s="17">
        <v>-11</v>
      </c>
      <c r="E27" s="16"/>
      <c r="F27" s="16"/>
      <c r="G27" s="13">
        <v>1</v>
      </c>
      <c r="H27" s="18">
        <f t="shared" ref="H27:H38" si="0">E28</f>
        <v>-11</v>
      </c>
      <c r="I27" s="18">
        <f t="shared" ref="I27:I38" si="1">H27+273.15</f>
        <v>262.15</v>
      </c>
      <c r="J27" s="18">
        <f t="shared" ref="J27:J38" si="2">EXP(($C$16*(I27-$C$14))/($C$17*I27*$C$14))</f>
        <v>0.00390493234587267</v>
      </c>
      <c r="K27" s="18">
        <f t="shared" ref="K27:K38" si="3">$B$27/12</f>
        <v>106.915625</v>
      </c>
      <c r="L27" s="18">
        <f t="shared" ref="L27:L38" si="4">K27*$B$28/100</f>
        <v>1.06915625</v>
      </c>
      <c r="M27" s="13" t="s">
        <v>73</v>
      </c>
      <c r="N27" s="13"/>
      <c r="O27" s="18">
        <f>L27</f>
        <v>1.06915625</v>
      </c>
      <c r="P27" s="18">
        <f t="shared" ref="P27:P38" si="5">O27*J27</f>
        <v>0.00417498282341693</v>
      </c>
      <c r="Q27" s="24">
        <f t="shared" ref="Q27:Q38" si="6">P27*$B$29</f>
        <v>0.00100199587762006</v>
      </c>
      <c r="R27" s="18">
        <f t="shared" ref="R27:R38" si="7">L27*$B$29</f>
        <v>0.2565975</v>
      </c>
      <c r="S27" s="25">
        <f t="shared" ref="S27:S38" si="8">Q27/R27</f>
        <v>0.00390493234587267</v>
      </c>
      <c r="T27" s="3">
        <v>0.01</v>
      </c>
      <c r="U27" s="26">
        <f t="shared" ref="U27:U38" si="9">S27*T27</f>
        <v>3.90493234587267e-5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0.0219390493234587</v>
      </c>
      <c r="AR27" s="29">
        <f t="shared" ref="AR27:AR38" si="15">$B$27/12</f>
        <v>106.915625</v>
      </c>
      <c r="AS27" s="1">
        <f t="shared" ref="AS27:AS38" si="16">$B$29</f>
        <v>0.24</v>
      </c>
      <c r="AT27" s="2">
        <f>$E$2/12</f>
        <v>85.8987282373808</v>
      </c>
      <c r="AU27" s="1">
        <f t="shared" ref="AU27:AU38" si="17">AT27*10000*AS27*0.67*AR27*AQ27</f>
        <v>323990.116486523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-12.6414900417742</v>
      </c>
      <c r="E28" s="20">
        <f t="shared" ref="E28:E39" si="18">D27</f>
        <v>-11</v>
      </c>
      <c r="F28" s="16" t="s">
        <v>73</v>
      </c>
      <c r="G28" s="13">
        <v>2</v>
      </c>
      <c r="H28" s="18">
        <f t="shared" si="0"/>
        <v>-12.6414900417742</v>
      </c>
      <c r="I28" s="18">
        <f t="shared" si="1"/>
        <v>260.508509958226</v>
      </c>
      <c r="J28" s="18">
        <f t="shared" si="2"/>
        <v>0.00309010381711327</v>
      </c>
      <c r="K28" s="18">
        <f t="shared" si="3"/>
        <v>106.915625</v>
      </c>
      <c r="L28" s="18">
        <f t="shared" si="4"/>
        <v>1.06915625</v>
      </c>
      <c r="M28" s="13" t="s">
        <v>73</v>
      </c>
      <c r="N28" s="13"/>
      <c r="O28" s="18">
        <f t="shared" ref="O28:O38" si="19">L28+O27-P27-N28</f>
        <v>2.13413751717658</v>
      </c>
      <c r="P28" s="18">
        <f t="shared" si="5"/>
        <v>0.006594706488072</v>
      </c>
      <c r="Q28" s="24">
        <f t="shared" si="6"/>
        <v>0.00158272955713728</v>
      </c>
      <c r="R28" s="18">
        <f t="shared" si="7"/>
        <v>0.2565975</v>
      </c>
      <c r="S28" s="25">
        <f t="shared" si="8"/>
        <v>0.00616814098787899</v>
      </c>
      <c r="T28" s="3">
        <v>0.01</v>
      </c>
      <c r="U28" s="26">
        <f t="shared" si="9"/>
        <v>6.16814098787899e-5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0.0219616814098788</v>
      </c>
      <c r="AR28" s="29">
        <f t="shared" si="15"/>
        <v>106.915625</v>
      </c>
      <c r="AS28" s="1">
        <f t="shared" si="16"/>
        <v>0.24</v>
      </c>
      <c r="AT28" s="2">
        <f t="shared" ref="AT28:AT38" si="20">$E$2/12</f>
        <v>85.8987282373808</v>
      </c>
      <c r="AU28" s="1">
        <f t="shared" si="17"/>
        <v>324324.341192775</v>
      </c>
    </row>
    <row r="29" s="1" customFormat="1" spans="1:47">
      <c r="A29" s="13" t="s">
        <v>38</v>
      </c>
      <c r="B29" s="13">
        <v>0.24</v>
      </c>
      <c r="C29" s="16">
        <v>2</v>
      </c>
      <c r="D29" s="19">
        <v>-9.04569977028571</v>
      </c>
      <c r="E29" s="20">
        <f t="shared" si="18"/>
        <v>-12.6414900417742</v>
      </c>
      <c r="F29" s="16" t="s">
        <v>73</v>
      </c>
      <c r="G29" s="13">
        <v>3</v>
      </c>
      <c r="H29" s="18">
        <f t="shared" si="0"/>
        <v>-9.04569977028571</v>
      </c>
      <c r="I29" s="18">
        <f t="shared" si="1"/>
        <v>264.104300229714</v>
      </c>
      <c r="J29" s="18">
        <f t="shared" si="2"/>
        <v>0.00514014649609924</v>
      </c>
      <c r="K29" s="18">
        <f t="shared" si="3"/>
        <v>106.915625</v>
      </c>
      <c r="L29" s="18">
        <f t="shared" si="4"/>
        <v>1.06915625</v>
      </c>
      <c r="M29" s="13" t="s">
        <v>73</v>
      </c>
      <c r="N29" s="13"/>
      <c r="O29" s="18">
        <f t="shared" si="19"/>
        <v>3.19669906068851</v>
      </c>
      <c r="P29" s="18">
        <f t="shared" si="5"/>
        <v>0.0164315014758818</v>
      </c>
      <c r="Q29" s="24">
        <f t="shared" si="6"/>
        <v>0.00394356035421163</v>
      </c>
      <c r="R29" s="18">
        <f t="shared" si="7"/>
        <v>0.2565975</v>
      </c>
      <c r="S29" s="25">
        <f t="shared" si="8"/>
        <v>0.0153686624156963</v>
      </c>
      <c r="T29" s="3">
        <v>0.01</v>
      </c>
      <c r="U29" s="26">
        <f t="shared" si="9"/>
        <v>0.000153686624156963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0.022053686624157</v>
      </c>
      <c r="AR29" s="29">
        <f t="shared" si="15"/>
        <v>106.915625</v>
      </c>
      <c r="AS29" s="1">
        <f t="shared" si="16"/>
        <v>0.24</v>
      </c>
      <c r="AT29" s="2">
        <f t="shared" si="20"/>
        <v>85.8987282373808</v>
      </c>
      <c r="AU29" s="1">
        <f t="shared" si="17"/>
        <v>325683.050025225</v>
      </c>
    </row>
    <row r="30" s="1" customFormat="1" spans="1:47">
      <c r="A30" s="13"/>
      <c r="B30" s="13"/>
      <c r="C30" s="16">
        <v>3</v>
      </c>
      <c r="D30" s="19">
        <v>-1.25352817070968</v>
      </c>
      <c r="E30" s="20">
        <f t="shared" si="18"/>
        <v>-9.04569977028571</v>
      </c>
      <c r="F30" s="16" t="s">
        <v>73</v>
      </c>
      <c r="G30" s="13">
        <v>4</v>
      </c>
      <c r="H30" s="18">
        <f t="shared" si="0"/>
        <v>-1.25352817070968</v>
      </c>
      <c r="I30" s="18">
        <f t="shared" si="1"/>
        <v>271.89647182929</v>
      </c>
      <c r="J30" s="18">
        <f t="shared" si="2"/>
        <v>0.0147854585350939</v>
      </c>
      <c r="K30" s="18">
        <f t="shared" si="3"/>
        <v>106.915625</v>
      </c>
      <c r="L30" s="18">
        <f t="shared" si="4"/>
        <v>1.06915625</v>
      </c>
      <c r="M30" s="13" t="s">
        <v>73</v>
      </c>
      <c r="N30" s="13"/>
      <c r="O30" s="18">
        <f t="shared" si="19"/>
        <v>4.24942380921263</v>
      </c>
      <c r="P30" s="18">
        <f t="shared" si="5"/>
        <v>0.0628296795291541</v>
      </c>
      <c r="Q30" s="24">
        <f t="shared" si="6"/>
        <v>0.015079123086997</v>
      </c>
      <c r="R30" s="18">
        <f t="shared" si="7"/>
        <v>0.2565975</v>
      </c>
      <c r="S30" s="25">
        <f t="shared" si="8"/>
        <v>0.0587656664113913</v>
      </c>
      <c r="T30" s="3">
        <v>0.01</v>
      </c>
      <c r="U30" s="26">
        <f t="shared" si="9"/>
        <v>0.000587656664113913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0.0224876566641139</v>
      </c>
      <c r="AR30" s="29">
        <f t="shared" si="15"/>
        <v>106.915625</v>
      </c>
      <c r="AS30" s="1">
        <f t="shared" si="16"/>
        <v>0.24</v>
      </c>
      <c r="AT30" s="2">
        <f t="shared" si="20"/>
        <v>85.8987282373808</v>
      </c>
      <c r="AU30" s="1">
        <f t="shared" si="17"/>
        <v>332091.805560816</v>
      </c>
    </row>
    <row r="31" s="1" customFormat="1" spans="1:47">
      <c r="A31" s="13"/>
      <c r="B31" s="13"/>
      <c r="C31" s="16">
        <v>4</v>
      </c>
      <c r="D31" s="19">
        <v>7.43529303663333</v>
      </c>
      <c r="E31" s="20">
        <f t="shared" si="18"/>
        <v>-1.25352817070968</v>
      </c>
      <c r="F31" s="16" t="s">
        <v>73</v>
      </c>
      <c r="G31" s="13">
        <v>5</v>
      </c>
      <c r="H31" s="18">
        <f t="shared" si="0"/>
        <v>7.43529303663333</v>
      </c>
      <c r="I31" s="18">
        <f t="shared" si="1"/>
        <v>280.585293036633</v>
      </c>
      <c r="J31" s="18">
        <f t="shared" si="2"/>
        <v>0.0448168606768947</v>
      </c>
      <c r="K31" s="18">
        <f t="shared" si="3"/>
        <v>106.915625</v>
      </c>
      <c r="L31" s="18">
        <f t="shared" si="4"/>
        <v>1.06915625</v>
      </c>
      <c r="M31" s="13" t="s">
        <v>75</v>
      </c>
      <c r="N31" s="18">
        <f>(O30-P30)*C22/100</f>
        <v>3.9772644231993</v>
      </c>
      <c r="O31" s="18">
        <f t="shared" si="19"/>
        <v>1.27848595648417</v>
      </c>
      <c r="P31" s="18">
        <f t="shared" si="5"/>
        <v>0.0572977269891177</v>
      </c>
      <c r="Q31" s="24">
        <f t="shared" si="6"/>
        <v>0.0137514544773882</v>
      </c>
      <c r="R31" s="18">
        <f t="shared" si="7"/>
        <v>0.2565975</v>
      </c>
      <c r="S31" s="25">
        <f t="shared" si="8"/>
        <v>0.0535915372417434</v>
      </c>
      <c r="T31" s="3">
        <v>0.01</v>
      </c>
      <c r="U31" s="26">
        <f t="shared" si="9"/>
        <v>0.000535915372417434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0.0224359153724174</v>
      </c>
      <c r="AR31" s="29">
        <f t="shared" si="15"/>
        <v>106.915625</v>
      </c>
      <c r="AS31" s="1">
        <f t="shared" si="16"/>
        <v>0.24</v>
      </c>
      <c r="AT31" s="2">
        <f t="shared" si="20"/>
        <v>85.8987282373808</v>
      </c>
      <c r="AU31" s="1">
        <f t="shared" si="17"/>
        <v>331327.703758739</v>
      </c>
    </row>
    <row r="32" s="1" customFormat="1" spans="1:47">
      <c r="A32" s="13"/>
      <c r="B32" s="13"/>
      <c r="C32" s="16">
        <v>5</v>
      </c>
      <c r="D32" s="19">
        <v>13.9687692912258</v>
      </c>
      <c r="E32" s="20">
        <f t="shared" si="18"/>
        <v>7.43529303663333</v>
      </c>
      <c r="F32" s="16" t="s">
        <v>75</v>
      </c>
      <c r="G32" s="13">
        <v>6</v>
      </c>
      <c r="H32" s="18">
        <f t="shared" si="0"/>
        <v>13.9687692912258</v>
      </c>
      <c r="I32" s="18">
        <f t="shared" si="1"/>
        <v>287.118769291226</v>
      </c>
      <c r="J32" s="18">
        <f t="shared" si="2"/>
        <v>0.098714566786113</v>
      </c>
      <c r="K32" s="18">
        <f t="shared" si="3"/>
        <v>106.915625</v>
      </c>
      <c r="L32" s="18">
        <f t="shared" si="4"/>
        <v>1.06915625</v>
      </c>
      <c r="M32" s="13" t="s">
        <v>73</v>
      </c>
      <c r="N32" s="13"/>
      <c r="O32" s="18">
        <f t="shared" si="19"/>
        <v>2.29034447949506</v>
      </c>
      <c r="P32" s="18">
        <f t="shared" si="5"/>
        <v>0.22609036308432</v>
      </c>
      <c r="Q32" s="24">
        <f t="shared" si="6"/>
        <v>0.0542616871402368</v>
      </c>
      <c r="R32" s="18">
        <f t="shared" si="7"/>
        <v>0.2565975</v>
      </c>
      <c r="S32" s="25">
        <f t="shared" si="8"/>
        <v>0.211466156686004</v>
      </c>
      <c r="T32" s="3">
        <v>0.01</v>
      </c>
      <c r="U32" s="26">
        <f t="shared" si="9"/>
        <v>0.00211466156686004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0.02401466156686</v>
      </c>
      <c r="AR32" s="29">
        <f t="shared" si="15"/>
        <v>106.915625</v>
      </c>
      <c r="AS32" s="1">
        <f t="shared" si="16"/>
        <v>0.24</v>
      </c>
      <c r="AT32" s="2">
        <f t="shared" si="20"/>
        <v>85.8987282373808</v>
      </c>
      <c r="AU32" s="1">
        <f t="shared" si="17"/>
        <v>354642.212783211</v>
      </c>
    </row>
    <row r="33" s="1" customFormat="1" spans="1:47">
      <c r="A33" s="13"/>
      <c r="B33" s="13"/>
      <c r="C33" s="16">
        <v>6</v>
      </c>
      <c r="D33" s="19">
        <v>18.8582647276667</v>
      </c>
      <c r="E33" s="20">
        <f t="shared" si="18"/>
        <v>13.9687692912258</v>
      </c>
      <c r="F33" s="16" t="s">
        <v>73</v>
      </c>
      <c r="G33" s="13">
        <v>7</v>
      </c>
      <c r="H33" s="18">
        <f t="shared" si="0"/>
        <v>18.8582647276667</v>
      </c>
      <c r="I33" s="18">
        <f t="shared" si="1"/>
        <v>292.008264727667</v>
      </c>
      <c r="J33" s="18">
        <f t="shared" si="2"/>
        <v>0.174176426485625</v>
      </c>
      <c r="K33" s="18">
        <f t="shared" si="3"/>
        <v>106.915625</v>
      </c>
      <c r="L33" s="18">
        <f t="shared" si="4"/>
        <v>1.06915625</v>
      </c>
      <c r="M33" s="13" t="s">
        <v>73</v>
      </c>
      <c r="N33" s="13"/>
      <c r="O33" s="18">
        <f t="shared" si="19"/>
        <v>3.13341036641074</v>
      </c>
      <c r="P33" s="18">
        <f t="shared" si="5"/>
        <v>0.545766220334435</v>
      </c>
      <c r="Q33" s="24">
        <f t="shared" si="6"/>
        <v>0.130983892880264</v>
      </c>
      <c r="R33" s="18">
        <f t="shared" si="7"/>
        <v>0.2565975</v>
      </c>
      <c r="S33" s="25">
        <f t="shared" si="8"/>
        <v>0.510464415593544</v>
      </c>
      <c r="T33" s="3">
        <v>0.01</v>
      </c>
      <c r="U33" s="26">
        <f t="shared" si="9"/>
        <v>0.00510464415593544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0.0345546441559354</v>
      </c>
      <c r="AR33" s="29">
        <f t="shared" si="15"/>
        <v>106.915625</v>
      </c>
      <c r="AS33" s="1">
        <f t="shared" si="16"/>
        <v>0.24</v>
      </c>
      <c r="AT33" s="2">
        <f t="shared" si="20"/>
        <v>85.8987282373808</v>
      </c>
      <c r="AU33" s="1">
        <f t="shared" si="17"/>
        <v>510293.906548678</v>
      </c>
    </row>
    <row r="34" s="1" customFormat="1" spans="1:47">
      <c r="A34" s="13"/>
      <c r="B34" s="13"/>
      <c r="C34" s="16">
        <v>7</v>
      </c>
      <c r="D34" s="19">
        <v>22.4195131016129</v>
      </c>
      <c r="E34" s="20">
        <f t="shared" si="18"/>
        <v>18.8582647276667</v>
      </c>
      <c r="F34" s="16" t="s">
        <v>73</v>
      </c>
      <c r="G34" s="13">
        <v>8</v>
      </c>
      <c r="H34" s="18">
        <f t="shared" si="0"/>
        <v>22.4195131016129</v>
      </c>
      <c r="I34" s="18">
        <f t="shared" si="1"/>
        <v>295.569513101613</v>
      </c>
      <c r="J34" s="18">
        <f t="shared" si="2"/>
        <v>0.260297587164566</v>
      </c>
      <c r="K34" s="18">
        <f t="shared" si="3"/>
        <v>106.915625</v>
      </c>
      <c r="L34" s="18">
        <f t="shared" si="4"/>
        <v>1.06915625</v>
      </c>
      <c r="M34" s="13" t="s">
        <v>73</v>
      </c>
      <c r="N34" s="13"/>
      <c r="O34" s="18">
        <f t="shared" si="19"/>
        <v>3.6568003960763</v>
      </c>
      <c r="P34" s="18">
        <f t="shared" si="5"/>
        <v>0.951856319841091</v>
      </c>
      <c r="Q34" s="24">
        <f t="shared" si="6"/>
        <v>0.228445516761862</v>
      </c>
      <c r="R34" s="18">
        <f t="shared" si="7"/>
        <v>0.2565975</v>
      </c>
      <c r="S34" s="25">
        <f t="shared" si="8"/>
        <v>0.890287383009818</v>
      </c>
      <c r="T34" s="3">
        <v>0.01</v>
      </c>
      <c r="U34" s="26">
        <f t="shared" si="9"/>
        <v>0.00890287383009818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0.0383528738300982</v>
      </c>
      <c r="AR34" s="29">
        <f t="shared" si="15"/>
        <v>106.915625</v>
      </c>
      <c r="AS34" s="1">
        <f t="shared" si="16"/>
        <v>0.24</v>
      </c>
      <c r="AT34" s="2">
        <f t="shared" si="20"/>
        <v>85.8987282373808</v>
      </c>
      <c r="AU34" s="1">
        <f t="shared" si="17"/>
        <v>566385.164489318</v>
      </c>
    </row>
    <row r="35" s="1" customFormat="1" spans="1:47">
      <c r="A35" s="13"/>
      <c r="B35" s="13"/>
      <c r="C35" s="16">
        <v>8</v>
      </c>
      <c r="D35" s="19">
        <v>20.7705792809677</v>
      </c>
      <c r="E35" s="20">
        <f t="shared" si="18"/>
        <v>22.4195131016129</v>
      </c>
      <c r="F35" s="16" t="s">
        <v>73</v>
      </c>
      <c r="G35" s="13">
        <v>9</v>
      </c>
      <c r="H35" s="18">
        <f t="shared" si="0"/>
        <v>20.7705792809677</v>
      </c>
      <c r="I35" s="18">
        <f t="shared" si="1"/>
        <v>293.920579280968</v>
      </c>
      <c r="J35" s="18">
        <f t="shared" si="2"/>
        <v>0.216375188836708</v>
      </c>
      <c r="K35" s="18">
        <f t="shared" si="3"/>
        <v>106.915625</v>
      </c>
      <c r="L35" s="18">
        <f t="shared" si="4"/>
        <v>1.06915625</v>
      </c>
      <c r="M35" s="13" t="s">
        <v>73</v>
      </c>
      <c r="N35" s="13"/>
      <c r="O35" s="18">
        <f t="shared" si="19"/>
        <v>3.77410032623521</v>
      </c>
      <c r="P35" s="18">
        <f t="shared" si="5"/>
        <v>0.816621670777825</v>
      </c>
      <c r="Q35" s="24">
        <f t="shared" si="6"/>
        <v>0.195989200986678</v>
      </c>
      <c r="R35" s="18">
        <f t="shared" si="7"/>
        <v>0.2565975</v>
      </c>
      <c r="S35" s="25">
        <f t="shared" si="8"/>
        <v>0.763800118811282</v>
      </c>
      <c r="T35" s="3">
        <v>0.01</v>
      </c>
      <c r="U35" s="26">
        <f t="shared" si="9"/>
        <v>0.00763800118811282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0.0370880011881128</v>
      </c>
      <c r="AR35" s="29">
        <f t="shared" si="15"/>
        <v>106.915625</v>
      </c>
      <c r="AS35" s="1">
        <f t="shared" si="16"/>
        <v>0.24</v>
      </c>
      <c r="AT35" s="2">
        <f t="shared" si="20"/>
        <v>85.8987282373808</v>
      </c>
      <c r="AU35" s="1">
        <f t="shared" si="17"/>
        <v>547705.857625312</v>
      </c>
    </row>
    <row r="36" s="1" customFormat="1" spans="1:47">
      <c r="A36" s="13"/>
      <c r="B36" s="13"/>
      <c r="C36" s="16">
        <v>9</v>
      </c>
      <c r="D36" s="19">
        <v>13.7659446931333</v>
      </c>
      <c r="E36" s="20">
        <f t="shared" si="18"/>
        <v>20.7705792809677</v>
      </c>
      <c r="F36" s="16" t="s">
        <v>73</v>
      </c>
      <c r="G36" s="13">
        <v>10</v>
      </c>
      <c r="H36" s="18">
        <f t="shared" si="0"/>
        <v>13.7659446931333</v>
      </c>
      <c r="I36" s="18">
        <f t="shared" si="1"/>
        <v>286.915944693133</v>
      </c>
      <c r="J36" s="18">
        <f t="shared" si="2"/>
        <v>0.0963762350673971</v>
      </c>
      <c r="K36" s="18">
        <f t="shared" si="3"/>
        <v>106.915625</v>
      </c>
      <c r="L36" s="18">
        <f t="shared" si="4"/>
        <v>1.06915625</v>
      </c>
      <c r="M36" s="13" t="s">
        <v>73</v>
      </c>
      <c r="N36" s="13"/>
      <c r="O36" s="18">
        <f t="shared" si="19"/>
        <v>4.02663490545739</v>
      </c>
      <c r="P36" s="18">
        <f t="shared" si="5"/>
        <v>0.388071912178947</v>
      </c>
      <c r="Q36" s="24">
        <f t="shared" si="6"/>
        <v>0.0931372589229473</v>
      </c>
      <c r="R36" s="18">
        <f t="shared" si="7"/>
        <v>0.2565975</v>
      </c>
      <c r="S36" s="25">
        <f t="shared" si="8"/>
        <v>0.362970250773867</v>
      </c>
      <c r="T36" s="3">
        <v>0.01</v>
      </c>
      <c r="U36" s="26">
        <f t="shared" si="9"/>
        <v>0.00362970250773867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0.0255297025077387</v>
      </c>
      <c r="AR36" s="29">
        <f t="shared" si="15"/>
        <v>106.915625</v>
      </c>
      <c r="AS36" s="1">
        <f t="shared" si="16"/>
        <v>0.24</v>
      </c>
      <c r="AT36" s="2">
        <f t="shared" si="20"/>
        <v>85.8987282373808</v>
      </c>
      <c r="AU36" s="1">
        <f t="shared" si="17"/>
        <v>377015.939359971</v>
      </c>
    </row>
    <row r="37" s="1" customFormat="1" spans="1:47">
      <c r="A37" s="13"/>
      <c r="B37" s="13"/>
      <c r="C37" s="16">
        <v>10</v>
      </c>
      <c r="D37" s="19">
        <v>5.66269776667742</v>
      </c>
      <c r="E37" s="20">
        <f t="shared" si="18"/>
        <v>13.7659446931333</v>
      </c>
      <c r="F37" s="16" t="s">
        <v>73</v>
      </c>
      <c r="G37" s="13">
        <v>11</v>
      </c>
      <c r="H37" s="18">
        <f t="shared" si="0"/>
        <v>5.66269776667742</v>
      </c>
      <c r="I37" s="18">
        <f t="shared" si="1"/>
        <v>278.812697766677</v>
      </c>
      <c r="J37" s="18">
        <f t="shared" si="2"/>
        <v>0.0359440258092371</v>
      </c>
      <c r="K37" s="18">
        <f t="shared" si="3"/>
        <v>106.915625</v>
      </c>
      <c r="L37" s="18">
        <f t="shared" si="4"/>
        <v>1.06915625</v>
      </c>
      <c r="M37" s="13" t="s">
        <v>75</v>
      </c>
      <c r="N37" s="18">
        <f>(O36-P36)*C22/100</f>
        <v>3.45663484361452</v>
      </c>
      <c r="O37" s="18">
        <f t="shared" si="19"/>
        <v>1.25108439966392</v>
      </c>
      <c r="P37" s="18">
        <f t="shared" si="5"/>
        <v>0.0449690099510539</v>
      </c>
      <c r="Q37" s="24">
        <f t="shared" si="6"/>
        <v>0.0107925623882529</v>
      </c>
      <c r="R37" s="18">
        <f t="shared" si="7"/>
        <v>0.2565975</v>
      </c>
      <c r="S37" s="25">
        <f t="shared" si="8"/>
        <v>0.042060278795596</v>
      </c>
      <c r="T37" s="3">
        <v>0.01</v>
      </c>
      <c r="U37" s="26">
        <f t="shared" si="9"/>
        <v>0.00042060278795596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0.022320602787956</v>
      </c>
      <c r="AR37" s="29">
        <f t="shared" si="15"/>
        <v>106.915625</v>
      </c>
      <c r="AS37" s="1">
        <f t="shared" si="16"/>
        <v>0.24</v>
      </c>
      <c r="AT37" s="2">
        <f t="shared" si="20"/>
        <v>85.8987282373808</v>
      </c>
      <c r="AU37" s="1">
        <f t="shared" si="17"/>
        <v>329624.797806835</v>
      </c>
    </row>
    <row r="38" s="1" customFormat="1" spans="1:48">
      <c r="A38" s="13"/>
      <c r="B38" s="13"/>
      <c r="C38" s="16">
        <v>11</v>
      </c>
      <c r="D38" s="19">
        <v>-5.69538376346667</v>
      </c>
      <c r="E38" s="20">
        <f t="shared" si="18"/>
        <v>5.66269776667742</v>
      </c>
      <c r="F38" s="16" t="s">
        <v>75</v>
      </c>
      <c r="G38" s="13">
        <v>12</v>
      </c>
      <c r="H38" s="18">
        <f t="shared" si="0"/>
        <v>-5.69538376346667</v>
      </c>
      <c r="I38" s="18">
        <f t="shared" si="1"/>
        <v>267.454616236533</v>
      </c>
      <c r="J38" s="18">
        <f t="shared" si="2"/>
        <v>0.0081572329650236</v>
      </c>
      <c r="K38" s="18">
        <f t="shared" si="3"/>
        <v>106.915625</v>
      </c>
      <c r="L38" s="18">
        <f t="shared" si="4"/>
        <v>1.06915625</v>
      </c>
      <c r="M38" s="13" t="s">
        <v>73</v>
      </c>
      <c r="N38" s="13"/>
      <c r="O38" s="18">
        <f t="shared" si="19"/>
        <v>2.27527163971287</v>
      </c>
      <c r="P38" s="18">
        <f t="shared" si="5"/>
        <v>0.0185599208238491</v>
      </c>
      <c r="Q38" s="24">
        <f t="shared" si="6"/>
        <v>0.00445438099772378</v>
      </c>
      <c r="R38" s="18">
        <f t="shared" si="7"/>
        <v>0.2565975</v>
      </c>
      <c r="S38" s="25">
        <f t="shared" si="8"/>
        <v>0.0173594091825672</v>
      </c>
      <c r="T38" s="3">
        <v>0.01</v>
      </c>
      <c r="U38" s="26">
        <f t="shared" si="9"/>
        <v>0.000173594091825672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0.0220735940918257</v>
      </c>
      <c r="AR38" s="29">
        <f t="shared" si="15"/>
        <v>106.915625</v>
      </c>
      <c r="AS38" s="1">
        <f t="shared" si="16"/>
        <v>0.24</v>
      </c>
      <c r="AT38" s="2">
        <f t="shared" si="20"/>
        <v>85.8987282373808</v>
      </c>
      <c r="AU38" s="1">
        <f t="shared" si="17"/>
        <v>325977.03827758</v>
      </c>
      <c r="AV38" s="1">
        <f>SUM(AU27:AU38)</f>
        <v>4649061.93391498</v>
      </c>
    </row>
    <row r="39" s="1" customFormat="1" spans="1:46">
      <c r="A39" s="13"/>
      <c r="B39" s="13"/>
      <c r="C39" s="16">
        <v>12</v>
      </c>
      <c r="D39" s="19">
        <v>-12.1228706932903</v>
      </c>
      <c r="E39" s="20">
        <f t="shared" si="18"/>
        <v>-5.69538376346667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-11</v>
      </c>
      <c r="E42" s="16"/>
      <c r="F42" s="16"/>
      <c r="G42" s="13">
        <v>1</v>
      </c>
      <c r="H42" s="18">
        <f t="shared" ref="H42:H53" si="21">E43</f>
        <v>-11</v>
      </c>
      <c r="I42" s="18">
        <f t="shared" ref="I42:I53" si="22">H42+273.15</f>
        <v>262.15</v>
      </c>
      <c r="J42" s="18">
        <f t="shared" ref="J42:J53" si="23">EXP(($C$16*(I42-$C$14))/($C$17*I42*$C$14))</f>
        <v>0.00390493234587267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0.000301035302181184</v>
      </c>
      <c r="Q42" s="24">
        <f t="shared" ref="Q42:Q53" si="27">P42*$B$44</f>
        <v>5.41863543926132e-5</v>
      </c>
      <c r="R42" s="18">
        <f t="shared" ref="R42:R53" si="28">L42*$B$44</f>
        <v>0.0138763875</v>
      </c>
      <c r="S42" s="25">
        <f t="shared" ref="S42:S53" si="29">Q42/R42</f>
        <v>0.00390493234587267</v>
      </c>
      <c r="T42" s="3">
        <v>0.01</v>
      </c>
      <c r="U42" s="26">
        <f t="shared" ref="U42:U53" si="30">S42*T42</f>
        <v>3.90493234587267e-5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0.0148390493234587</v>
      </c>
      <c r="AR42" s="29">
        <f t="shared" ref="AR42:AR53" si="34">$B$42/12</f>
        <v>7.70910416666667</v>
      </c>
      <c r="AS42" s="1">
        <f t="shared" ref="AS42:AS53" si="35">$B$44</f>
        <v>0.18</v>
      </c>
      <c r="AT42" s="2">
        <f>$E$5/12</f>
        <v>849.996828767125</v>
      </c>
      <c r="AU42" s="1">
        <f t="shared" ref="AU42:AU53" si="36">AT42*10000*AS42*0.67*AR42*AQ42</f>
        <v>117266.673463334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-12.6414900417742</v>
      </c>
      <c r="E43" s="20">
        <f t="shared" ref="E43:E54" si="37">D42</f>
        <v>-11</v>
      </c>
      <c r="F43" s="16" t="s">
        <v>73</v>
      </c>
      <c r="G43" s="13">
        <v>2</v>
      </c>
      <c r="H43" s="18">
        <f t="shared" si="21"/>
        <v>-12.6414900417742</v>
      </c>
      <c r="I43" s="18">
        <f t="shared" si="22"/>
        <v>260.508509958226</v>
      </c>
      <c r="J43" s="18">
        <f t="shared" si="23"/>
        <v>0.00309010381711327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0.153881048031152</v>
      </c>
      <c r="P43" s="18">
        <f t="shared" si="26"/>
        <v>0.000475508413902454</v>
      </c>
      <c r="Q43" s="24">
        <f t="shared" si="27"/>
        <v>8.55915145024417e-5</v>
      </c>
      <c r="R43" s="18">
        <f t="shared" si="28"/>
        <v>0.0138763875</v>
      </c>
      <c r="S43" s="25">
        <f t="shared" si="29"/>
        <v>0.00616814098787899</v>
      </c>
      <c r="T43" s="3">
        <v>0.01</v>
      </c>
      <c r="U43" s="26">
        <f t="shared" si="30"/>
        <v>6.16814098787899e-5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0.0148616814098788</v>
      </c>
      <c r="AR43" s="29">
        <f t="shared" si="34"/>
        <v>7.70910416666667</v>
      </c>
      <c r="AS43" s="1">
        <f t="shared" si="35"/>
        <v>0.18</v>
      </c>
      <c r="AT43" s="2">
        <f t="shared" ref="AT43:AT53" si="39">$E$5/12</f>
        <v>849.996828767125</v>
      </c>
      <c r="AU43" s="1">
        <f t="shared" si="36"/>
        <v>117445.525182885</v>
      </c>
    </row>
    <row r="44" s="1" customFormat="1" spans="1:47">
      <c r="A44" s="13" t="s">
        <v>38</v>
      </c>
      <c r="B44" s="13">
        <v>0.18</v>
      </c>
      <c r="C44" s="16">
        <v>2</v>
      </c>
      <c r="D44" s="19">
        <v>-9.04569977028571</v>
      </c>
      <c r="E44" s="20">
        <f t="shared" si="37"/>
        <v>-12.6414900417742</v>
      </c>
      <c r="F44" s="16" t="s">
        <v>73</v>
      </c>
      <c r="G44" s="13">
        <v>3</v>
      </c>
      <c r="H44" s="18">
        <f t="shared" si="21"/>
        <v>-9.04569977028571</v>
      </c>
      <c r="I44" s="18">
        <f t="shared" si="22"/>
        <v>264.104300229714</v>
      </c>
      <c r="J44" s="18">
        <f t="shared" si="23"/>
        <v>0.00514014649609924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0.230496581283916</v>
      </c>
      <c r="P44" s="18">
        <f t="shared" si="26"/>
        <v>0.00118478619464938</v>
      </c>
      <c r="Q44" s="24">
        <f t="shared" si="27"/>
        <v>0.000213261515036888</v>
      </c>
      <c r="R44" s="18">
        <f t="shared" si="28"/>
        <v>0.0138763875</v>
      </c>
      <c r="S44" s="25">
        <f t="shared" si="29"/>
        <v>0.0153686624156963</v>
      </c>
      <c r="T44" s="3">
        <v>0.01</v>
      </c>
      <c r="U44" s="26">
        <f t="shared" si="30"/>
        <v>0.000153686624156963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0.014953686624157</v>
      </c>
      <c r="AR44" s="29">
        <f t="shared" si="34"/>
        <v>7.70910416666667</v>
      </c>
      <c r="AS44" s="1">
        <f t="shared" si="35"/>
        <v>0.18</v>
      </c>
      <c r="AT44" s="2">
        <f t="shared" si="39"/>
        <v>849.996828767125</v>
      </c>
      <c r="AU44" s="1">
        <f t="shared" si="36"/>
        <v>118172.603123291</v>
      </c>
    </row>
    <row r="45" s="1" customFormat="1" spans="1:47">
      <c r="A45" s="13"/>
      <c r="B45" s="13"/>
      <c r="C45" s="16">
        <v>3</v>
      </c>
      <c r="D45" s="19">
        <v>-1.25352817070968</v>
      </c>
      <c r="E45" s="20">
        <f t="shared" si="37"/>
        <v>-9.04569977028571</v>
      </c>
      <c r="F45" s="16" t="s">
        <v>73</v>
      </c>
      <c r="G45" s="13">
        <v>4</v>
      </c>
      <c r="H45" s="18">
        <f t="shared" si="21"/>
        <v>-1.25352817070968</v>
      </c>
      <c r="I45" s="18">
        <f t="shared" si="22"/>
        <v>271.89647182929</v>
      </c>
      <c r="J45" s="18">
        <f t="shared" si="23"/>
        <v>0.0147854585350939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0.306402836755934</v>
      </c>
      <c r="P45" s="18">
        <f t="shared" si="26"/>
        <v>0.00453030643789</v>
      </c>
      <c r="Q45" s="24">
        <f t="shared" si="27"/>
        <v>0.0008154551588202</v>
      </c>
      <c r="R45" s="18">
        <f t="shared" si="28"/>
        <v>0.0138763875</v>
      </c>
      <c r="S45" s="25">
        <f t="shared" si="29"/>
        <v>0.0587656664113913</v>
      </c>
      <c r="T45" s="3">
        <v>0.01</v>
      </c>
      <c r="U45" s="26">
        <f t="shared" si="30"/>
        <v>0.000587656664113913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0.0153876566641139</v>
      </c>
      <c r="AR45" s="29">
        <f t="shared" si="34"/>
        <v>7.70910416666667</v>
      </c>
      <c r="AS45" s="1">
        <f t="shared" si="35"/>
        <v>0.18</v>
      </c>
      <c r="AT45" s="2">
        <f t="shared" si="39"/>
        <v>849.996828767125</v>
      </c>
      <c r="AU45" s="1">
        <f t="shared" si="36"/>
        <v>121602.083129672</v>
      </c>
    </row>
    <row r="46" s="1" customFormat="1" spans="1:47">
      <c r="A46" s="13"/>
      <c r="B46" s="13"/>
      <c r="C46" s="16">
        <v>4</v>
      </c>
      <c r="D46" s="19">
        <v>7.43529303663333</v>
      </c>
      <c r="E46" s="20">
        <f t="shared" si="37"/>
        <v>-1.25352817070968</v>
      </c>
      <c r="F46" s="16" t="s">
        <v>73</v>
      </c>
      <c r="G46" s="13">
        <v>5</v>
      </c>
      <c r="H46" s="18">
        <f t="shared" si="21"/>
        <v>7.43529303663333</v>
      </c>
      <c r="I46" s="18">
        <f t="shared" si="22"/>
        <v>280.585293036633</v>
      </c>
      <c r="J46" s="18">
        <f t="shared" si="23"/>
        <v>0.0448168606768947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0.286778903802141</v>
      </c>
      <c r="O46" s="18">
        <f t="shared" si="38"/>
        <v>0.0921846681825688</v>
      </c>
      <c r="P46" s="18">
        <f t="shared" si="26"/>
        <v>0.00413142743048395</v>
      </c>
      <c r="Q46" s="24">
        <f t="shared" si="27"/>
        <v>0.000743656937487112</v>
      </c>
      <c r="R46" s="18">
        <f t="shared" si="28"/>
        <v>0.0138763875</v>
      </c>
      <c r="S46" s="25">
        <f t="shared" si="29"/>
        <v>0.0535915372417434</v>
      </c>
      <c r="T46" s="3">
        <v>0.01</v>
      </c>
      <c r="U46" s="26">
        <f t="shared" si="30"/>
        <v>0.000535915372417434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0.0153359153724174</v>
      </c>
      <c r="AR46" s="29">
        <f t="shared" si="34"/>
        <v>7.70910416666667</v>
      </c>
      <c r="AS46" s="1">
        <f t="shared" si="35"/>
        <v>0.18</v>
      </c>
      <c r="AT46" s="2">
        <f t="shared" si="39"/>
        <v>849.996828767125</v>
      </c>
      <c r="AU46" s="1">
        <f t="shared" si="36"/>
        <v>121193.193784696</v>
      </c>
    </row>
    <row r="47" s="1" customFormat="1" spans="1:47">
      <c r="A47" s="13"/>
      <c r="B47" s="13"/>
      <c r="C47" s="16">
        <v>5</v>
      </c>
      <c r="D47" s="19">
        <v>13.9687692912258</v>
      </c>
      <c r="E47" s="20">
        <f t="shared" si="37"/>
        <v>7.43529303663333</v>
      </c>
      <c r="F47" s="16" t="s">
        <v>75</v>
      </c>
      <c r="G47" s="13">
        <v>6</v>
      </c>
      <c r="H47" s="18">
        <f t="shared" si="21"/>
        <v>13.9687692912258</v>
      </c>
      <c r="I47" s="18">
        <f t="shared" si="22"/>
        <v>287.118769291226</v>
      </c>
      <c r="J47" s="18">
        <f t="shared" si="23"/>
        <v>0.098714566786113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0.165144282418752</v>
      </c>
      <c r="P47" s="18">
        <f t="shared" si="26"/>
        <v>0.0163021462961706</v>
      </c>
      <c r="Q47" s="24">
        <f t="shared" si="27"/>
        <v>0.0029343863333107</v>
      </c>
      <c r="R47" s="18">
        <f t="shared" si="28"/>
        <v>0.0138763875</v>
      </c>
      <c r="S47" s="25">
        <f t="shared" si="29"/>
        <v>0.211466156686003</v>
      </c>
      <c r="T47" s="3">
        <v>0.01</v>
      </c>
      <c r="U47" s="26">
        <f t="shared" si="30"/>
        <v>0.00211466156686003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0.01691466156686</v>
      </c>
      <c r="AR47" s="29">
        <f t="shared" si="34"/>
        <v>7.70910416666667</v>
      </c>
      <c r="AS47" s="1">
        <f t="shared" si="35"/>
        <v>0.18</v>
      </c>
      <c r="AT47" s="2">
        <f t="shared" si="39"/>
        <v>849.996828767125</v>
      </c>
      <c r="AU47" s="1">
        <f t="shared" si="36"/>
        <v>133669.351146914</v>
      </c>
    </row>
    <row r="48" s="1" customFormat="1" spans="1:47">
      <c r="A48" s="13"/>
      <c r="B48" s="13"/>
      <c r="C48" s="16">
        <v>6</v>
      </c>
      <c r="D48" s="19">
        <v>18.8582647276667</v>
      </c>
      <c r="E48" s="20">
        <f t="shared" si="37"/>
        <v>13.9687692912258</v>
      </c>
      <c r="F48" s="16" t="s">
        <v>73</v>
      </c>
      <c r="G48" s="13">
        <v>7</v>
      </c>
      <c r="H48" s="18">
        <f t="shared" si="21"/>
        <v>18.8582647276667</v>
      </c>
      <c r="I48" s="18">
        <f t="shared" si="22"/>
        <v>292.008264727667</v>
      </c>
      <c r="J48" s="18">
        <f t="shared" si="23"/>
        <v>0.174176426485625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0.225933177789248</v>
      </c>
      <c r="P48" s="18">
        <f t="shared" si="26"/>
        <v>0.0393522335318725</v>
      </c>
      <c r="Q48" s="24">
        <f t="shared" si="27"/>
        <v>0.00708340203573706</v>
      </c>
      <c r="R48" s="18">
        <f t="shared" si="28"/>
        <v>0.0138763875</v>
      </c>
      <c r="S48" s="25">
        <f t="shared" si="29"/>
        <v>0.510464415593544</v>
      </c>
      <c r="T48" s="3">
        <v>0.01</v>
      </c>
      <c r="U48" s="26">
        <f t="shared" si="30"/>
        <v>0.00510464415593544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0.0322046441559354</v>
      </c>
      <c r="AR48" s="29">
        <f t="shared" si="34"/>
        <v>7.70910416666667</v>
      </c>
      <c r="AS48" s="1">
        <f t="shared" si="35"/>
        <v>0.18</v>
      </c>
      <c r="AT48" s="2">
        <f t="shared" si="39"/>
        <v>849.996828767125</v>
      </c>
      <c r="AU48" s="1">
        <f t="shared" si="36"/>
        <v>254499.557749074</v>
      </c>
    </row>
    <row r="49" s="1" customFormat="1" spans="1:47">
      <c r="A49" s="13"/>
      <c r="B49" s="13"/>
      <c r="C49" s="16">
        <v>7</v>
      </c>
      <c r="D49" s="19">
        <v>22.4195131016129</v>
      </c>
      <c r="E49" s="20">
        <f t="shared" si="37"/>
        <v>18.8582647276667</v>
      </c>
      <c r="F49" s="16" t="s">
        <v>73</v>
      </c>
      <c r="G49" s="13">
        <v>8</v>
      </c>
      <c r="H49" s="18">
        <f t="shared" si="21"/>
        <v>22.4195131016129</v>
      </c>
      <c r="I49" s="18">
        <f t="shared" si="22"/>
        <v>295.569513101613</v>
      </c>
      <c r="J49" s="18">
        <f t="shared" si="23"/>
        <v>0.260297587164566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0.263671985924042</v>
      </c>
      <c r="P49" s="18">
        <f t="shared" si="26"/>
        <v>0.0686331817389175</v>
      </c>
      <c r="Q49" s="24">
        <f t="shared" si="27"/>
        <v>0.0123539727130051</v>
      </c>
      <c r="R49" s="18">
        <f t="shared" si="28"/>
        <v>0.0138763875</v>
      </c>
      <c r="S49" s="25">
        <f t="shared" si="29"/>
        <v>0.890287383009818</v>
      </c>
      <c r="T49" s="3">
        <v>0.01</v>
      </c>
      <c r="U49" s="26">
        <f t="shared" si="30"/>
        <v>0.00890287383009818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0.0360028738300982</v>
      </c>
      <c r="AR49" s="29">
        <f t="shared" si="34"/>
        <v>7.70910416666667</v>
      </c>
      <c r="AS49" s="1">
        <f t="shared" si="35"/>
        <v>0.18</v>
      </c>
      <c r="AT49" s="2">
        <f t="shared" si="39"/>
        <v>849.996828767125</v>
      </c>
      <c r="AU49" s="1">
        <f t="shared" si="36"/>
        <v>284515.345770928</v>
      </c>
    </row>
    <row r="50" s="1" customFormat="1" spans="1:47">
      <c r="A50" s="13"/>
      <c r="B50" s="13"/>
      <c r="C50" s="16">
        <v>8</v>
      </c>
      <c r="D50" s="19">
        <v>20.7705792809677</v>
      </c>
      <c r="E50" s="20">
        <f t="shared" si="37"/>
        <v>22.4195131016129</v>
      </c>
      <c r="F50" s="16" t="s">
        <v>73</v>
      </c>
      <c r="G50" s="13">
        <v>9</v>
      </c>
      <c r="H50" s="18">
        <f t="shared" si="21"/>
        <v>20.7705792809677</v>
      </c>
      <c r="I50" s="18">
        <f t="shared" si="22"/>
        <v>293.920579280968</v>
      </c>
      <c r="J50" s="18">
        <f t="shared" si="23"/>
        <v>0.216375188836708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0.272129845851791</v>
      </c>
      <c r="P50" s="18">
        <f t="shared" si="26"/>
        <v>0.0588821467842855</v>
      </c>
      <c r="Q50" s="24">
        <f t="shared" si="27"/>
        <v>0.0105987864211714</v>
      </c>
      <c r="R50" s="18">
        <f t="shared" si="28"/>
        <v>0.0138763875</v>
      </c>
      <c r="S50" s="25">
        <f t="shared" si="29"/>
        <v>0.763800118811282</v>
      </c>
      <c r="T50" s="3">
        <v>0.01</v>
      </c>
      <c r="U50" s="26">
        <f t="shared" si="30"/>
        <v>0.00763800118811282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0.0347380011881128</v>
      </c>
      <c r="AR50" s="29">
        <f t="shared" si="34"/>
        <v>7.70910416666667</v>
      </c>
      <c r="AS50" s="1">
        <f t="shared" si="35"/>
        <v>0.18</v>
      </c>
      <c r="AT50" s="2">
        <f t="shared" si="39"/>
        <v>849.996828767125</v>
      </c>
      <c r="AU50" s="1">
        <f t="shared" si="36"/>
        <v>274519.597131835</v>
      </c>
    </row>
    <row r="51" s="1" customFormat="1" spans="1:47">
      <c r="A51" s="13"/>
      <c r="B51" s="13"/>
      <c r="C51" s="16">
        <v>9</v>
      </c>
      <c r="D51" s="19">
        <v>13.7659446931333</v>
      </c>
      <c r="E51" s="20">
        <f t="shared" si="37"/>
        <v>20.7705792809677</v>
      </c>
      <c r="F51" s="16" t="s">
        <v>73</v>
      </c>
      <c r="G51" s="13">
        <v>10</v>
      </c>
      <c r="H51" s="18">
        <f t="shared" si="21"/>
        <v>13.7659446931333</v>
      </c>
      <c r="I51" s="18">
        <f t="shared" si="22"/>
        <v>286.915944693133</v>
      </c>
      <c r="J51" s="18">
        <f t="shared" si="23"/>
        <v>0.0963762350673971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0.290338740734172</v>
      </c>
      <c r="P51" s="18">
        <f t="shared" si="26"/>
        <v>0.0279817547261686</v>
      </c>
      <c r="Q51" s="24">
        <f t="shared" si="27"/>
        <v>0.00503671585071035</v>
      </c>
      <c r="R51" s="18">
        <f t="shared" si="28"/>
        <v>0.0138763875</v>
      </c>
      <c r="S51" s="25">
        <f t="shared" si="29"/>
        <v>0.362970250773867</v>
      </c>
      <c r="T51" s="3">
        <v>0.01</v>
      </c>
      <c r="U51" s="26">
        <f t="shared" si="30"/>
        <v>0.00362970250773867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0.0184297025077387</v>
      </c>
      <c r="AR51" s="29">
        <f t="shared" si="34"/>
        <v>7.70910416666667</v>
      </c>
      <c r="AS51" s="1">
        <f t="shared" si="35"/>
        <v>0.18</v>
      </c>
      <c r="AT51" s="2">
        <f t="shared" si="39"/>
        <v>849.996828767125</v>
      </c>
      <c r="AU51" s="1">
        <f t="shared" si="36"/>
        <v>145642.073079762</v>
      </c>
    </row>
    <row r="52" s="1" customFormat="1" spans="1:47">
      <c r="A52" s="13"/>
      <c r="B52" s="13"/>
      <c r="C52" s="16">
        <v>10</v>
      </c>
      <c r="D52" s="19">
        <v>5.66269776667742</v>
      </c>
      <c r="E52" s="20">
        <f t="shared" si="37"/>
        <v>13.7659446931333</v>
      </c>
      <c r="F52" s="16" t="s">
        <v>73</v>
      </c>
      <c r="G52" s="13">
        <v>11</v>
      </c>
      <c r="H52" s="18">
        <f t="shared" si="21"/>
        <v>5.66269776667742</v>
      </c>
      <c r="I52" s="18">
        <f t="shared" si="22"/>
        <v>278.812697766677</v>
      </c>
      <c r="J52" s="18">
        <f t="shared" si="23"/>
        <v>0.0359440258092371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0.249239136707603</v>
      </c>
      <c r="O52" s="18">
        <f t="shared" si="38"/>
        <v>0.0902088909670669</v>
      </c>
      <c r="P52" s="18">
        <f t="shared" si="26"/>
        <v>0.00324247070514291</v>
      </c>
      <c r="Q52" s="24">
        <f t="shared" si="27"/>
        <v>0.000583644726925723</v>
      </c>
      <c r="R52" s="18">
        <f t="shared" si="28"/>
        <v>0.0138763875</v>
      </c>
      <c r="S52" s="25">
        <f t="shared" si="29"/>
        <v>0.042060278795596</v>
      </c>
      <c r="T52" s="3">
        <v>0.01</v>
      </c>
      <c r="U52" s="26">
        <f t="shared" si="30"/>
        <v>0.00042060278795596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0.015220602787956</v>
      </c>
      <c r="AR52" s="29">
        <f t="shared" si="34"/>
        <v>7.70910416666667</v>
      </c>
      <c r="AS52" s="1">
        <f t="shared" si="35"/>
        <v>0.18</v>
      </c>
      <c r="AT52" s="2">
        <f t="shared" si="39"/>
        <v>849.996828767125</v>
      </c>
      <c r="AU52" s="1">
        <f t="shared" si="36"/>
        <v>120281.92764537</v>
      </c>
    </row>
    <row r="53" s="1" customFormat="1" spans="1:48">
      <c r="A53" s="13"/>
      <c r="B53" s="13"/>
      <c r="C53" s="16">
        <v>11</v>
      </c>
      <c r="D53" s="19">
        <v>-5.69538376346667</v>
      </c>
      <c r="E53" s="20">
        <f t="shared" si="37"/>
        <v>5.66269776667742</v>
      </c>
      <c r="F53" s="16" t="s">
        <v>75</v>
      </c>
      <c r="G53" s="13">
        <v>12</v>
      </c>
      <c r="H53" s="18">
        <f t="shared" si="21"/>
        <v>-5.69538376346667</v>
      </c>
      <c r="I53" s="18">
        <f t="shared" si="22"/>
        <v>267.454616236533</v>
      </c>
      <c r="J53" s="18">
        <f t="shared" si="23"/>
        <v>0.0081572329650236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0.164057461928591</v>
      </c>
      <c r="P53" s="18">
        <f t="shared" si="26"/>
        <v>0.001338254936602</v>
      </c>
      <c r="Q53" s="24">
        <f t="shared" si="27"/>
        <v>0.000240885888588361</v>
      </c>
      <c r="R53" s="18">
        <f t="shared" si="28"/>
        <v>0.0138763875</v>
      </c>
      <c r="S53" s="25">
        <f t="shared" si="29"/>
        <v>0.0173594091825672</v>
      </c>
      <c r="T53" s="3">
        <v>0.01</v>
      </c>
      <c r="U53" s="26">
        <f t="shared" si="30"/>
        <v>0.000173594091825672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0.0149735940918257</v>
      </c>
      <c r="AR53" s="29">
        <f t="shared" si="34"/>
        <v>7.70910416666667</v>
      </c>
      <c r="AS53" s="1">
        <f t="shared" si="35"/>
        <v>0.18</v>
      </c>
      <c r="AT53" s="2">
        <f t="shared" si="39"/>
        <v>849.996828767125</v>
      </c>
      <c r="AU53" s="1">
        <f t="shared" si="36"/>
        <v>118329.923343725</v>
      </c>
      <c r="AV53" s="1">
        <f>SUM(AU42:AU53)</f>
        <v>1927137.85455149</v>
      </c>
    </row>
    <row r="54" s="1" customFormat="1" spans="1:46">
      <c r="A54" s="13"/>
      <c r="B54" s="13"/>
      <c r="C54" s="16">
        <v>12</v>
      </c>
      <c r="D54" s="19">
        <v>-12.1228706932903</v>
      </c>
      <c r="E54" s="20">
        <f t="shared" si="37"/>
        <v>-5.69538376346667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54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="1" customFormat="1" spans="1:54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="1" customFormat="1" spans="1:54">
      <c r="A58" s="13" t="s">
        <v>71</v>
      </c>
      <c r="B58" s="13">
        <f>F7</f>
        <v>122.786</v>
      </c>
      <c r="C58" s="16" t="s">
        <v>72</v>
      </c>
      <c r="D58" s="17">
        <v>-11</v>
      </c>
      <c r="E58" s="16"/>
      <c r="F58" s="16"/>
      <c r="G58" s="13">
        <v>1</v>
      </c>
      <c r="H58" s="18">
        <f t="shared" ref="H58:H69" si="40">E59</f>
        <v>-11</v>
      </c>
      <c r="I58" s="18">
        <f t="shared" ref="I58:I69" si="41">H58+273.15</f>
        <v>262.15</v>
      </c>
      <c r="J58" s="18">
        <f t="shared" ref="J58:J69" si="42">EXP(($C$16*(I58-$C$14))/($C$17*I58*$C$14))</f>
        <v>0.00390493234587267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0.0107880980179572</v>
      </c>
      <c r="Q58" s="24">
        <f t="shared" ref="Q58:Q69" si="46">P58*$B$60</f>
        <v>0.0031285484252076</v>
      </c>
      <c r="R58" s="18">
        <f t="shared" ref="R58:R69" si="47">L58*$B$60</f>
        <v>0.80117865</v>
      </c>
      <c r="S58" s="25">
        <f t="shared" ref="S58:S69" si="48">Q58/R58</f>
        <v>0.00390493234587267</v>
      </c>
      <c r="T58" s="3">
        <v>0.27</v>
      </c>
      <c r="U58" s="26">
        <f t="shared" ref="U58:U69" si="49">S58*T58</f>
        <v>0.00105433173338562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0.226604856655797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97.3943942298242</v>
      </c>
      <c r="AF58" s="1">
        <f t="shared" ref="AF58:AF69" si="54">AE58*10000*AC58*AB58</f>
        <v>2258243.5569223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="1" customFormat="1" spans="1:54">
      <c r="A59" s="13" t="s">
        <v>74</v>
      </c>
      <c r="B59" s="13">
        <v>27</v>
      </c>
      <c r="C59" s="16">
        <v>1</v>
      </c>
      <c r="D59" s="19">
        <v>-12.6414900417742</v>
      </c>
      <c r="E59" s="20">
        <f t="shared" ref="E59:E70" si="55">D58</f>
        <v>-11</v>
      </c>
      <c r="F59" s="16" t="s">
        <v>73</v>
      </c>
      <c r="G59" s="13">
        <v>2</v>
      </c>
      <c r="H59" s="18">
        <f t="shared" si="40"/>
        <v>-12.6414900417742</v>
      </c>
      <c r="I59" s="18">
        <f t="shared" si="41"/>
        <v>260.508509958226</v>
      </c>
      <c r="J59" s="18">
        <f t="shared" si="42"/>
        <v>0.00309010381711327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5.51458190198204</v>
      </c>
      <c r="P59" s="18">
        <f t="shared" si="45"/>
        <v>0.0170406305850985</v>
      </c>
      <c r="Q59" s="24">
        <f t="shared" si="46"/>
        <v>0.00494178286967855</v>
      </c>
      <c r="R59" s="18">
        <f t="shared" si="47"/>
        <v>0.80117865</v>
      </c>
      <c r="S59" s="25">
        <f t="shared" si="48"/>
        <v>0.00616814098787899</v>
      </c>
      <c r="T59" s="3">
        <v>0.27</v>
      </c>
      <c r="U59" s="26">
        <f t="shared" si="49"/>
        <v>0.00166539806672733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0.226723586844365</v>
      </c>
      <c r="AC59" s="29">
        <f t="shared" si="51"/>
        <v>10.2321666666667</v>
      </c>
      <c r="AD59" s="1">
        <f t="shared" si="52"/>
        <v>0.29</v>
      </c>
      <c r="AE59" s="30">
        <f t="shared" si="53"/>
        <v>97.3943942298242</v>
      </c>
      <c r="AF59" s="1">
        <f t="shared" si="54"/>
        <v>2259426.76935342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="1" customFormat="1" spans="1:54">
      <c r="A60" s="13" t="s">
        <v>38</v>
      </c>
      <c r="B60" s="13">
        <v>0.29</v>
      </c>
      <c r="C60" s="16">
        <v>2</v>
      </c>
      <c r="D60" s="19">
        <v>-9.04569977028571</v>
      </c>
      <c r="E60" s="20">
        <f t="shared" si="55"/>
        <v>-12.6414900417742</v>
      </c>
      <c r="F60" s="16" t="s">
        <v>73</v>
      </c>
      <c r="G60" s="13">
        <v>3</v>
      </c>
      <c r="H60" s="18">
        <f t="shared" si="40"/>
        <v>-9.04569977028571</v>
      </c>
      <c r="I60" s="18">
        <f t="shared" si="41"/>
        <v>264.104300229714</v>
      </c>
      <c r="J60" s="18">
        <f t="shared" si="42"/>
        <v>0.00514014649609924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8.26022627139694</v>
      </c>
      <c r="P60" s="18">
        <f t="shared" si="45"/>
        <v>0.0424587731259079</v>
      </c>
      <c r="Q60" s="24">
        <f t="shared" si="46"/>
        <v>0.0123130442065133</v>
      </c>
      <c r="R60" s="18">
        <f t="shared" si="47"/>
        <v>0.80117865</v>
      </c>
      <c r="S60" s="25">
        <f t="shared" si="48"/>
        <v>0.0153686624156963</v>
      </c>
      <c r="T60" s="3">
        <v>0.27</v>
      </c>
      <c r="U60" s="26">
        <f t="shared" si="49"/>
        <v>0.004149538852238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0.22720625539899</v>
      </c>
      <c r="AC60" s="29">
        <f t="shared" si="51"/>
        <v>10.2321666666667</v>
      </c>
      <c r="AD60" s="1">
        <f t="shared" si="52"/>
        <v>0.29</v>
      </c>
      <c r="AE60" s="30">
        <f t="shared" si="53"/>
        <v>97.3943942298242</v>
      </c>
      <c r="AF60" s="1">
        <f t="shared" si="54"/>
        <v>2264236.83022191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="1" customFormat="1" spans="1:54">
      <c r="A61" s="13"/>
      <c r="B61" s="13"/>
      <c r="C61" s="16">
        <v>3</v>
      </c>
      <c r="D61" s="19">
        <v>-1.25352817070968</v>
      </c>
      <c r="E61" s="20">
        <f t="shared" si="55"/>
        <v>-9.04569977028571</v>
      </c>
      <c r="F61" s="16" t="s">
        <v>73</v>
      </c>
      <c r="G61" s="13">
        <v>4</v>
      </c>
      <c r="H61" s="18">
        <f t="shared" si="40"/>
        <v>-1.25352817070968</v>
      </c>
      <c r="I61" s="18">
        <f t="shared" si="41"/>
        <v>271.89647182929</v>
      </c>
      <c r="J61" s="18">
        <f t="shared" si="42"/>
        <v>0.0147854585350939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10.980452498271</v>
      </c>
      <c r="P61" s="18">
        <f t="shared" si="45"/>
        <v>0.162351025109755</v>
      </c>
      <c r="Q61" s="24">
        <f t="shared" si="46"/>
        <v>0.0470817972818288</v>
      </c>
      <c r="R61" s="18">
        <f t="shared" si="47"/>
        <v>0.80117865</v>
      </c>
      <c r="S61" s="25">
        <f t="shared" si="48"/>
        <v>0.0587656664113913</v>
      </c>
      <c r="T61" s="3">
        <v>0.27</v>
      </c>
      <c r="U61" s="26">
        <f t="shared" si="49"/>
        <v>0.0158667299310757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0.229482905625608</v>
      </c>
      <c r="AC61" s="29">
        <f t="shared" si="51"/>
        <v>10.2321666666667</v>
      </c>
      <c r="AD61" s="1">
        <f t="shared" si="52"/>
        <v>0.29</v>
      </c>
      <c r="AE61" s="30">
        <f t="shared" si="53"/>
        <v>97.3943942298242</v>
      </c>
      <c r="AF61" s="1">
        <f t="shared" si="54"/>
        <v>2286924.91723602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="1" customFormat="1" spans="1:54">
      <c r="A62" s="13"/>
      <c r="B62" s="13"/>
      <c r="C62" s="16">
        <v>4</v>
      </c>
      <c r="D62" s="19">
        <v>7.43529303663333</v>
      </c>
      <c r="E62" s="20">
        <f t="shared" si="55"/>
        <v>-1.25352817070968</v>
      </c>
      <c r="F62" s="16" t="s">
        <v>73</v>
      </c>
      <c r="G62" s="13">
        <v>5</v>
      </c>
      <c r="H62" s="18">
        <f t="shared" si="40"/>
        <v>7.43529303663333</v>
      </c>
      <c r="I62" s="18">
        <f t="shared" si="41"/>
        <v>280.585293036633</v>
      </c>
      <c r="J62" s="18">
        <f t="shared" si="42"/>
        <v>0.0448168606768947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10.2771963995032</v>
      </c>
      <c r="O62" s="18">
        <f t="shared" si="56"/>
        <v>3.30359007365806</v>
      </c>
      <c r="P62" s="18">
        <f t="shared" si="45"/>
        <v>0.148056536064706</v>
      </c>
      <c r="Q62" s="24">
        <f t="shared" si="46"/>
        <v>0.0429363954587647</v>
      </c>
      <c r="R62" s="18">
        <f t="shared" si="47"/>
        <v>0.80117865</v>
      </c>
      <c r="S62" s="25">
        <f t="shared" si="48"/>
        <v>0.0535915372417434</v>
      </c>
      <c r="T62" s="3">
        <v>0.27</v>
      </c>
      <c r="U62" s="26">
        <f t="shared" si="49"/>
        <v>0.0144697150552707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0.229211465635239</v>
      </c>
      <c r="AC62" s="29">
        <f t="shared" si="51"/>
        <v>10.2321666666667</v>
      </c>
      <c r="AD62" s="1">
        <f t="shared" si="52"/>
        <v>0.29</v>
      </c>
      <c r="AE62" s="30">
        <f t="shared" si="53"/>
        <v>97.3943942298242</v>
      </c>
      <c r="AF62" s="1">
        <f t="shared" si="54"/>
        <v>2284219.86661006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="1" customFormat="1" spans="1:54">
      <c r="A63" s="13"/>
      <c r="B63" s="13"/>
      <c r="C63" s="16">
        <v>5</v>
      </c>
      <c r="D63" s="19">
        <v>13.9687692912258</v>
      </c>
      <c r="E63" s="20">
        <f t="shared" si="55"/>
        <v>7.43529303663333</v>
      </c>
      <c r="F63" s="16" t="s">
        <v>75</v>
      </c>
      <c r="G63" s="13">
        <v>6</v>
      </c>
      <c r="H63" s="18">
        <f t="shared" si="40"/>
        <v>13.9687692912258</v>
      </c>
      <c r="I63" s="18">
        <f t="shared" si="41"/>
        <v>287.118769291226</v>
      </c>
      <c r="J63" s="18">
        <f t="shared" si="42"/>
        <v>0.098714566786113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5.91821853759336</v>
      </c>
      <c r="P63" s="18">
        <f t="shared" si="45"/>
        <v>0.584214379084071</v>
      </c>
      <c r="Q63" s="24">
        <f t="shared" si="46"/>
        <v>0.169422169934381</v>
      </c>
      <c r="R63" s="18">
        <f t="shared" si="47"/>
        <v>0.80117865</v>
      </c>
      <c r="S63" s="25">
        <f t="shared" si="48"/>
        <v>0.211466156686003</v>
      </c>
      <c r="T63" s="3">
        <v>0.27</v>
      </c>
      <c r="U63" s="26">
        <f t="shared" si="49"/>
        <v>0.0570958623052209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0.237493726045904</v>
      </c>
      <c r="AC63" s="29">
        <f t="shared" si="51"/>
        <v>10.2321666666667</v>
      </c>
      <c r="AD63" s="1">
        <f t="shared" si="52"/>
        <v>0.29</v>
      </c>
      <c r="AE63" s="30">
        <f t="shared" si="53"/>
        <v>97.3943942298242</v>
      </c>
      <c r="AF63" s="1">
        <f t="shared" si="54"/>
        <v>2366757.20268114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="1" customFormat="1" spans="1:54">
      <c r="A64" s="13"/>
      <c r="B64" s="13"/>
      <c r="C64" s="16">
        <v>6</v>
      </c>
      <c r="D64" s="19">
        <v>18.8582647276667</v>
      </c>
      <c r="E64" s="20">
        <f t="shared" si="55"/>
        <v>13.9687692912258</v>
      </c>
      <c r="F64" s="16" t="s">
        <v>73</v>
      </c>
      <c r="G64" s="13">
        <v>7</v>
      </c>
      <c r="H64" s="18">
        <f t="shared" si="40"/>
        <v>18.8582647276667</v>
      </c>
      <c r="I64" s="18">
        <f t="shared" si="41"/>
        <v>292.008264727667</v>
      </c>
      <c r="J64" s="18">
        <f t="shared" si="42"/>
        <v>0.174176426485625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8.09668915850928</v>
      </c>
      <c r="P64" s="18">
        <f t="shared" si="45"/>
        <v>1.41025238399405</v>
      </c>
      <c r="Q64" s="24">
        <f t="shared" si="46"/>
        <v>0.408973191358274</v>
      </c>
      <c r="R64" s="18">
        <f t="shared" si="47"/>
        <v>0.80117865</v>
      </c>
      <c r="S64" s="25">
        <f t="shared" si="48"/>
        <v>0.510464415593544</v>
      </c>
      <c r="T64" s="3">
        <v>0.27</v>
      </c>
      <c r="U64" s="26">
        <f t="shared" si="49"/>
        <v>0.137825392210257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0.301979473706453</v>
      </c>
      <c r="AC64" s="29">
        <f t="shared" si="51"/>
        <v>10.2321666666667</v>
      </c>
      <c r="AD64" s="1">
        <f t="shared" si="52"/>
        <v>0.29</v>
      </c>
      <c r="AE64" s="30">
        <f t="shared" si="53"/>
        <v>97.3943942298242</v>
      </c>
      <c r="AF64" s="1">
        <f t="shared" si="54"/>
        <v>3009393.58001593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="1" customFormat="1" spans="1:54">
      <c r="A65" s="13"/>
      <c r="B65" s="13"/>
      <c r="C65" s="16">
        <v>7</v>
      </c>
      <c r="D65" s="19">
        <v>22.4195131016129</v>
      </c>
      <c r="E65" s="20">
        <f t="shared" si="55"/>
        <v>18.8582647276667</v>
      </c>
      <c r="F65" s="16" t="s">
        <v>73</v>
      </c>
      <c r="G65" s="13">
        <v>8</v>
      </c>
      <c r="H65" s="18">
        <f t="shared" si="40"/>
        <v>22.4195131016129</v>
      </c>
      <c r="I65" s="18">
        <f t="shared" si="41"/>
        <v>295.569513101613</v>
      </c>
      <c r="J65" s="18">
        <f t="shared" si="42"/>
        <v>0.260297587164566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9.44912177451523</v>
      </c>
      <c r="P65" s="18">
        <f t="shared" si="45"/>
        <v>2.45958359873048</v>
      </c>
      <c r="Q65" s="24">
        <f t="shared" si="46"/>
        <v>0.713279243631839</v>
      </c>
      <c r="R65" s="18">
        <f t="shared" si="47"/>
        <v>0.80117865</v>
      </c>
      <c r="S65" s="25">
        <f t="shared" si="48"/>
        <v>0.890287383009818</v>
      </c>
      <c r="T65" s="3">
        <v>0.27</v>
      </c>
      <c r="U65" s="26">
        <f t="shared" si="49"/>
        <v>0.240377593412651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0.321905366400078</v>
      </c>
      <c r="AC65" s="29">
        <f t="shared" si="51"/>
        <v>10.2321666666667</v>
      </c>
      <c r="AD65" s="1">
        <f t="shared" si="52"/>
        <v>0.29</v>
      </c>
      <c r="AE65" s="30">
        <f t="shared" si="53"/>
        <v>97.3943942298242</v>
      </c>
      <c r="AF65" s="1">
        <f t="shared" si="54"/>
        <v>3207966.19428101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="1" customFormat="1" spans="1:54">
      <c r="A66" s="13"/>
      <c r="B66" s="13"/>
      <c r="C66" s="16">
        <v>8</v>
      </c>
      <c r="D66" s="19">
        <v>20.7705792809677</v>
      </c>
      <c r="E66" s="20">
        <f t="shared" si="55"/>
        <v>22.4195131016129</v>
      </c>
      <c r="F66" s="16" t="s">
        <v>73</v>
      </c>
      <c r="G66" s="13">
        <v>9</v>
      </c>
      <c r="H66" s="18">
        <f t="shared" si="40"/>
        <v>20.7705792809677</v>
      </c>
      <c r="I66" s="18">
        <f t="shared" si="41"/>
        <v>293.920579280968</v>
      </c>
      <c r="J66" s="18">
        <f t="shared" si="42"/>
        <v>0.216375188836708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9.75222317578476</v>
      </c>
      <c r="P66" s="18">
        <f t="shared" si="45"/>
        <v>2.11013913123815</v>
      </c>
      <c r="Q66" s="24">
        <f t="shared" si="46"/>
        <v>0.611940348059062</v>
      </c>
      <c r="R66" s="18">
        <f t="shared" si="47"/>
        <v>0.80117865</v>
      </c>
      <c r="S66" s="25">
        <f t="shared" si="48"/>
        <v>0.763800118811282</v>
      </c>
      <c r="T66" s="3">
        <v>0.27</v>
      </c>
      <c r="U66" s="26">
        <f t="shared" si="49"/>
        <v>0.206226032079046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0.315269718032959</v>
      </c>
      <c r="AC66" s="29">
        <f t="shared" si="51"/>
        <v>10.2321666666667</v>
      </c>
      <c r="AD66" s="1">
        <f t="shared" si="52"/>
        <v>0.29</v>
      </c>
      <c r="AE66" s="30">
        <f t="shared" si="53"/>
        <v>97.3943942298242</v>
      </c>
      <c r="AF66" s="1">
        <f t="shared" si="54"/>
        <v>3141838.26396127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="1" customFormat="1" spans="1:54">
      <c r="A67" s="13"/>
      <c r="B67" s="13"/>
      <c r="C67" s="16">
        <v>9</v>
      </c>
      <c r="D67" s="19">
        <v>13.7659446931333</v>
      </c>
      <c r="E67" s="20">
        <f t="shared" si="55"/>
        <v>20.7705792809677</v>
      </c>
      <c r="F67" s="16" t="s">
        <v>73</v>
      </c>
      <c r="G67" s="13">
        <v>10</v>
      </c>
      <c r="H67" s="18">
        <f t="shared" si="40"/>
        <v>13.7659446931333</v>
      </c>
      <c r="I67" s="18">
        <f t="shared" si="41"/>
        <v>286.915944693133</v>
      </c>
      <c r="J67" s="18">
        <f t="shared" si="42"/>
        <v>0.0963762350673971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10.4047690445466</v>
      </c>
      <c r="P67" s="18">
        <f t="shared" si="45"/>
        <v>1.0027724672592</v>
      </c>
      <c r="Q67" s="24">
        <f t="shared" si="46"/>
        <v>0.290804015505168</v>
      </c>
      <c r="R67" s="18">
        <f t="shared" si="47"/>
        <v>0.80117865</v>
      </c>
      <c r="S67" s="25">
        <f t="shared" si="48"/>
        <v>0.362970250773867</v>
      </c>
      <c r="T67" s="3">
        <v>0.27</v>
      </c>
      <c r="U67" s="26">
        <f t="shared" si="49"/>
        <v>0.0980019677089441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0.245441782325848</v>
      </c>
      <c r="AC67" s="29">
        <f t="shared" si="51"/>
        <v>10.2321666666667</v>
      </c>
      <c r="AD67" s="1">
        <f t="shared" si="52"/>
        <v>0.29</v>
      </c>
      <c r="AE67" s="30">
        <f t="shared" si="53"/>
        <v>97.3943942298242</v>
      </c>
      <c r="AF67" s="1">
        <f t="shared" si="54"/>
        <v>2445964.00852423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="1" customFormat="1" spans="1:54">
      <c r="A68" s="13"/>
      <c r="B68" s="13"/>
      <c r="C68" s="16">
        <v>10</v>
      </c>
      <c r="D68" s="19">
        <v>5.66269776667742</v>
      </c>
      <c r="E68" s="20">
        <f t="shared" si="55"/>
        <v>13.7659446931333</v>
      </c>
      <c r="F68" s="16" t="s">
        <v>73</v>
      </c>
      <c r="G68" s="13">
        <v>11</v>
      </c>
      <c r="H68" s="18">
        <f t="shared" si="40"/>
        <v>5.66269776667742</v>
      </c>
      <c r="I68" s="18">
        <f t="shared" si="41"/>
        <v>278.812697766677</v>
      </c>
      <c r="J68" s="18">
        <f t="shared" si="42"/>
        <v>0.0359440258092371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8.93189674842304</v>
      </c>
      <c r="O68" s="18">
        <f t="shared" si="56"/>
        <v>3.23278482886437</v>
      </c>
      <c r="P68" s="18">
        <f t="shared" si="45"/>
        <v>0.116199301324411</v>
      </c>
      <c r="Q68" s="24">
        <f t="shared" si="46"/>
        <v>0.0336977973840792</v>
      </c>
      <c r="R68" s="18">
        <f t="shared" si="47"/>
        <v>0.80117865</v>
      </c>
      <c r="S68" s="25">
        <f t="shared" si="48"/>
        <v>0.042060278795596</v>
      </c>
      <c r="T68" s="3">
        <v>0.27</v>
      </c>
      <c r="U68" s="26">
        <f t="shared" si="49"/>
        <v>0.0113562752748109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0.228606524285896</v>
      </c>
      <c r="AC68" s="29">
        <f t="shared" si="51"/>
        <v>10.2321666666667</v>
      </c>
      <c r="AD68" s="1">
        <f t="shared" si="52"/>
        <v>0.29</v>
      </c>
      <c r="AE68" s="30">
        <f t="shared" si="53"/>
        <v>97.3943942298242</v>
      </c>
      <c r="AF68" s="1">
        <f t="shared" si="54"/>
        <v>2278191.28926785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="1" customFormat="1" spans="1:54">
      <c r="A69" s="13"/>
      <c r="B69" s="13"/>
      <c r="C69" s="16">
        <v>11</v>
      </c>
      <c r="D69" s="19">
        <v>-5.69538376346667</v>
      </c>
      <c r="E69" s="20">
        <f t="shared" si="55"/>
        <v>5.66269776667742</v>
      </c>
      <c r="F69" s="16" t="s">
        <v>75</v>
      </c>
      <c r="G69" s="13">
        <v>12</v>
      </c>
      <c r="H69" s="18">
        <f t="shared" si="40"/>
        <v>-5.69538376346667</v>
      </c>
      <c r="I69" s="18">
        <f t="shared" si="41"/>
        <v>267.454616236533</v>
      </c>
      <c r="J69" s="18">
        <f t="shared" si="42"/>
        <v>0.0081572329650236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5.87927052753996</v>
      </c>
      <c r="P69" s="18">
        <f t="shared" si="45"/>
        <v>0.0479585793575406</v>
      </c>
      <c r="Q69" s="24">
        <f t="shared" si="46"/>
        <v>0.0139079880136868</v>
      </c>
      <c r="R69" s="18">
        <f t="shared" si="47"/>
        <v>0.80117865</v>
      </c>
      <c r="S69" s="25">
        <f t="shared" si="48"/>
        <v>0.0173594091825672</v>
      </c>
      <c r="T69" s="3">
        <v>0.27</v>
      </c>
      <c r="U69" s="26">
        <f t="shared" si="49"/>
        <v>0.00468704047929314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0.227310691965127</v>
      </c>
      <c r="AC69" s="29">
        <f t="shared" si="51"/>
        <v>10.2321666666667</v>
      </c>
      <c r="AD69" s="1">
        <f t="shared" si="52"/>
        <v>0.29</v>
      </c>
      <c r="AE69" s="30">
        <f t="shared" si="53"/>
        <v>97.3943942298242</v>
      </c>
      <c r="AF69" s="1">
        <f t="shared" si="54"/>
        <v>2265277.59874765</v>
      </c>
      <c r="AG69" s="1">
        <f>SUM(AF58:AF69)</f>
        <v>30068440.0778228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</row>
    <row r="70" s="1" customFormat="1" spans="1:46">
      <c r="A70" s="13"/>
      <c r="B70" s="13"/>
      <c r="C70" s="16">
        <v>12</v>
      </c>
      <c r="D70" s="19">
        <v>-12.1228706932903</v>
      </c>
      <c r="E70" s="20">
        <f t="shared" si="55"/>
        <v>-5.69538376346667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-11</v>
      </c>
      <c r="E74" s="16"/>
      <c r="F74" s="16"/>
      <c r="G74" s="13">
        <v>1</v>
      </c>
      <c r="H74" s="18">
        <f t="shared" ref="H74:H85" si="57">E75</f>
        <v>-11</v>
      </c>
      <c r="I74" s="18">
        <f t="shared" ref="I74:I85" si="58">H74+273.15</f>
        <v>262.15</v>
      </c>
      <c r="J74" s="18">
        <f t="shared" ref="J74:J85" si="59">EXP(($C$16*(I74-$C$14))/($C$17*I74*$C$14))</f>
        <v>0.00390493234587267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0.00203532883731575</v>
      </c>
      <c r="Q74" s="24">
        <f t="shared" ref="Q74:Q85" si="63">P74*$B$76</f>
        <v>0.000610598651194726</v>
      </c>
      <c r="R74" s="18">
        <f t="shared" ref="R74:R85" si="64">L74*$B$76</f>
        <v>0.156366</v>
      </c>
      <c r="S74" s="25">
        <f t="shared" ref="S74:S85" si="65">Q74/R74</f>
        <v>0.00390493234587267</v>
      </c>
      <c r="T74" s="3">
        <v>0.01</v>
      </c>
      <c r="U74" s="26">
        <f t="shared" ref="U74:U85" si="66">S74*T74</f>
        <v>3.90493234587267e-5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0.00552904932345873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>$E$8/12</f>
        <v>5.14768986609184</v>
      </c>
      <c r="AX74" s="1">
        <f t="shared" ref="AX74:AX85" si="72">AW74*10000*AV74*0.67*AU74*AT74</f>
        <v>2981.81000428405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-12.6414900417742</v>
      </c>
      <c r="E75" s="20">
        <f t="shared" ref="E75:E86" si="73">D74</f>
        <v>-11</v>
      </c>
      <c r="F75" s="16" t="s">
        <v>73</v>
      </c>
      <c r="G75" s="13">
        <v>2</v>
      </c>
      <c r="H75" s="18">
        <f t="shared" si="57"/>
        <v>-12.6414900417742</v>
      </c>
      <c r="I75" s="18">
        <f t="shared" si="58"/>
        <v>260.508509958226</v>
      </c>
      <c r="J75" s="18">
        <f t="shared" si="59"/>
        <v>0.00309010381711327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1.04040467116268</v>
      </c>
      <c r="P75" s="18">
        <f t="shared" si="62"/>
        <v>0.00321495844570229</v>
      </c>
      <c r="Q75" s="24">
        <f t="shared" si="63"/>
        <v>0.000964487533710686</v>
      </c>
      <c r="R75" s="18">
        <f t="shared" si="64"/>
        <v>0.156366</v>
      </c>
      <c r="S75" s="25">
        <f t="shared" si="65"/>
        <v>0.00616814098787899</v>
      </c>
      <c r="T75" s="3">
        <v>0.01</v>
      </c>
      <c r="U75" s="26">
        <f t="shared" si="66"/>
        <v>6.16814098787899e-5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0.00555168140987879</v>
      </c>
      <c r="AU75" s="29">
        <f t="shared" si="70"/>
        <v>52.122</v>
      </c>
      <c r="AV75" s="1">
        <f t="shared" si="71"/>
        <v>0.3</v>
      </c>
      <c r="AW75" s="2">
        <f t="shared" ref="AW75:AW85" si="75">$E$8/12</f>
        <v>5.14768986609184</v>
      </c>
      <c r="AX75" s="1">
        <f t="shared" si="72"/>
        <v>2994.01546271953</v>
      </c>
    </row>
    <row r="76" s="1" customFormat="1" spans="1:50">
      <c r="A76" s="13" t="s">
        <v>38</v>
      </c>
      <c r="B76" s="13">
        <v>0.3</v>
      </c>
      <c r="C76" s="16">
        <v>2</v>
      </c>
      <c r="D76" s="19">
        <v>-9.04569977028571</v>
      </c>
      <c r="E76" s="20">
        <f t="shared" si="73"/>
        <v>-12.6414900417742</v>
      </c>
      <c r="F76" s="16" t="s">
        <v>73</v>
      </c>
      <c r="G76" s="13">
        <v>3</v>
      </c>
      <c r="H76" s="18">
        <f t="shared" si="57"/>
        <v>-9.04569977028571</v>
      </c>
      <c r="I76" s="18">
        <f t="shared" si="58"/>
        <v>264.104300229714</v>
      </c>
      <c r="J76" s="18">
        <f t="shared" si="59"/>
        <v>0.00514014649609924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1.55840971271698</v>
      </c>
      <c r="P76" s="18">
        <f t="shared" si="62"/>
        <v>0.00801045422430922</v>
      </c>
      <c r="Q76" s="24">
        <f t="shared" si="63"/>
        <v>0.00240313626729276</v>
      </c>
      <c r="R76" s="18">
        <f t="shared" si="64"/>
        <v>0.156366</v>
      </c>
      <c r="S76" s="25">
        <f t="shared" si="65"/>
        <v>0.0153686624156963</v>
      </c>
      <c r="T76" s="3">
        <v>0.01</v>
      </c>
      <c r="U76" s="26">
        <f t="shared" si="66"/>
        <v>0.000153686624156963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0.00564368662415696</v>
      </c>
      <c r="AU76" s="29">
        <f t="shared" si="70"/>
        <v>52.122</v>
      </c>
      <c r="AV76" s="1">
        <f t="shared" si="71"/>
        <v>0.3</v>
      </c>
      <c r="AW76" s="2">
        <f t="shared" si="75"/>
        <v>5.14768986609184</v>
      </c>
      <c r="AX76" s="1">
        <f t="shared" si="72"/>
        <v>3043.6337700146</v>
      </c>
    </row>
    <row r="77" s="1" customFormat="1" spans="1:50">
      <c r="A77" s="13"/>
      <c r="B77" s="13"/>
      <c r="C77" s="16">
        <v>3</v>
      </c>
      <c r="D77" s="19">
        <v>-1.25352817070968</v>
      </c>
      <c r="E77" s="20">
        <f t="shared" si="73"/>
        <v>-9.04569977028571</v>
      </c>
      <c r="F77" s="16" t="s">
        <v>73</v>
      </c>
      <c r="G77" s="13">
        <v>4</v>
      </c>
      <c r="H77" s="18">
        <f t="shared" si="57"/>
        <v>-1.25352817070968</v>
      </c>
      <c r="I77" s="18">
        <f t="shared" si="58"/>
        <v>271.89647182929</v>
      </c>
      <c r="J77" s="18">
        <f t="shared" si="59"/>
        <v>0.0147854585350939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2.07161925849267</v>
      </c>
      <c r="P77" s="18">
        <f t="shared" si="62"/>
        <v>0.0306298406469454</v>
      </c>
      <c r="Q77" s="24">
        <f t="shared" si="63"/>
        <v>0.00918895219408361</v>
      </c>
      <c r="R77" s="18">
        <f t="shared" si="64"/>
        <v>0.156366</v>
      </c>
      <c r="S77" s="25">
        <f t="shared" si="65"/>
        <v>0.0587656664113913</v>
      </c>
      <c r="T77" s="3">
        <v>0.01</v>
      </c>
      <c r="U77" s="26">
        <f t="shared" si="66"/>
        <v>0.000587656664113913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0.00607765666411391</v>
      </c>
      <c r="AU77" s="29">
        <f t="shared" si="70"/>
        <v>52.122</v>
      </c>
      <c r="AV77" s="1">
        <f t="shared" si="71"/>
        <v>0.3</v>
      </c>
      <c r="AW77" s="2">
        <f t="shared" si="75"/>
        <v>5.14768986609184</v>
      </c>
      <c r="AX77" s="1">
        <f t="shared" si="72"/>
        <v>3277.67331840728</v>
      </c>
    </row>
    <row r="78" s="1" customFormat="1" spans="1:50">
      <c r="A78" s="13"/>
      <c r="B78" s="13"/>
      <c r="C78" s="16">
        <v>4</v>
      </c>
      <c r="D78" s="19">
        <v>7.43529303663333</v>
      </c>
      <c r="E78" s="20">
        <f t="shared" si="73"/>
        <v>-1.25352817070968</v>
      </c>
      <c r="F78" s="16" t="s">
        <v>73</v>
      </c>
      <c r="G78" s="13">
        <v>5</v>
      </c>
      <c r="H78" s="18">
        <f t="shared" si="57"/>
        <v>7.43529303663333</v>
      </c>
      <c r="I78" s="18">
        <f t="shared" si="58"/>
        <v>280.585293036633</v>
      </c>
      <c r="J78" s="18">
        <f t="shared" si="59"/>
        <v>0.0448168606768947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1.93893994695344</v>
      </c>
      <c r="O78" s="18">
        <f t="shared" si="74"/>
        <v>0.623269470892287</v>
      </c>
      <c r="P78" s="18">
        <f t="shared" si="62"/>
        <v>0.0279329810411415</v>
      </c>
      <c r="Q78" s="24">
        <f t="shared" si="63"/>
        <v>0.00837989431234245</v>
      </c>
      <c r="R78" s="18">
        <f t="shared" si="64"/>
        <v>0.156366</v>
      </c>
      <c r="S78" s="25">
        <f t="shared" si="65"/>
        <v>0.0535915372417434</v>
      </c>
      <c r="T78" s="3">
        <v>0.01</v>
      </c>
      <c r="U78" s="26">
        <f t="shared" si="66"/>
        <v>0.000535915372417434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0.00602591537241743</v>
      </c>
      <c r="AU78" s="29">
        <f t="shared" si="70"/>
        <v>52.122</v>
      </c>
      <c r="AV78" s="1">
        <f t="shared" si="71"/>
        <v>0.3</v>
      </c>
      <c r="AW78" s="2">
        <f t="shared" si="75"/>
        <v>5.14768986609184</v>
      </c>
      <c r="AX78" s="1">
        <f t="shared" si="72"/>
        <v>3249.76929871252</v>
      </c>
    </row>
    <row r="79" s="1" customFormat="1" spans="1:50">
      <c r="A79" s="13"/>
      <c r="B79" s="13"/>
      <c r="C79" s="16">
        <v>5</v>
      </c>
      <c r="D79" s="19">
        <v>13.9687692912258</v>
      </c>
      <c r="E79" s="20">
        <f t="shared" si="73"/>
        <v>7.43529303663333</v>
      </c>
      <c r="F79" s="16" t="s">
        <v>75</v>
      </c>
      <c r="G79" s="13">
        <v>6</v>
      </c>
      <c r="H79" s="18">
        <f t="shared" si="57"/>
        <v>13.9687692912258</v>
      </c>
      <c r="I79" s="18">
        <f t="shared" si="58"/>
        <v>287.118769291226</v>
      </c>
      <c r="J79" s="18">
        <f t="shared" si="59"/>
        <v>0.098714566786113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1.11655648985115</v>
      </c>
      <c r="P79" s="18">
        <f t="shared" si="62"/>
        <v>0.110220390187879</v>
      </c>
      <c r="Q79" s="24">
        <f t="shared" si="63"/>
        <v>0.0330661170563636</v>
      </c>
      <c r="R79" s="18">
        <f t="shared" si="64"/>
        <v>0.156366</v>
      </c>
      <c r="S79" s="25">
        <f t="shared" si="65"/>
        <v>0.211466156686004</v>
      </c>
      <c r="T79" s="3">
        <v>0.01</v>
      </c>
      <c r="U79" s="26">
        <f t="shared" si="66"/>
        <v>0.00211466156686004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0.00760466156686004</v>
      </c>
      <c r="AU79" s="29">
        <f t="shared" si="70"/>
        <v>52.122</v>
      </c>
      <c r="AV79" s="1">
        <f t="shared" si="71"/>
        <v>0.3</v>
      </c>
      <c r="AW79" s="2">
        <f t="shared" si="75"/>
        <v>5.14768986609184</v>
      </c>
      <c r="AX79" s="1">
        <f t="shared" si="72"/>
        <v>4101.18532367746</v>
      </c>
    </row>
    <row r="80" s="1" customFormat="1" spans="1:50">
      <c r="A80" s="13"/>
      <c r="B80" s="13"/>
      <c r="C80" s="16">
        <v>6</v>
      </c>
      <c r="D80" s="19">
        <v>18.8582647276667</v>
      </c>
      <c r="E80" s="20">
        <f t="shared" si="73"/>
        <v>13.9687692912258</v>
      </c>
      <c r="F80" s="16" t="s">
        <v>73</v>
      </c>
      <c r="G80" s="13">
        <v>7</v>
      </c>
      <c r="H80" s="18">
        <f t="shared" si="57"/>
        <v>18.8582647276667</v>
      </c>
      <c r="I80" s="18">
        <f t="shared" si="58"/>
        <v>292.008264727667</v>
      </c>
      <c r="J80" s="18">
        <f t="shared" si="59"/>
        <v>0.174176426485625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1.52755609966327</v>
      </c>
      <c r="P80" s="18">
        <f t="shared" si="62"/>
        <v>0.266064262695667</v>
      </c>
      <c r="Q80" s="24">
        <f t="shared" si="63"/>
        <v>0.0798192788087001</v>
      </c>
      <c r="R80" s="18">
        <f t="shared" si="64"/>
        <v>0.156366</v>
      </c>
      <c r="S80" s="25">
        <f t="shared" si="65"/>
        <v>0.510464415593544</v>
      </c>
      <c r="T80" s="3">
        <v>0.01</v>
      </c>
      <c r="U80" s="26">
        <f t="shared" si="66"/>
        <v>0.00510464415593544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0.0150546441559354</v>
      </c>
      <c r="AU80" s="29">
        <f t="shared" si="70"/>
        <v>52.122</v>
      </c>
      <c r="AV80" s="1">
        <f t="shared" si="71"/>
        <v>0.3</v>
      </c>
      <c r="AW80" s="2">
        <f t="shared" si="75"/>
        <v>5.14768986609184</v>
      </c>
      <c r="AX80" s="1">
        <f t="shared" si="72"/>
        <v>8118.95245076662</v>
      </c>
    </row>
    <row r="81" s="1" customFormat="1" spans="1:50">
      <c r="A81" s="13"/>
      <c r="B81" s="13"/>
      <c r="C81" s="16">
        <v>7</v>
      </c>
      <c r="D81" s="19">
        <v>22.4195131016129</v>
      </c>
      <c r="E81" s="20">
        <f t="shared" si="73"/>
        <v>18.8582647276667</v>
      </c>
      <c r="F81" s="16" t="s">
        <v>73</v>
      </c>
      <c r="G81" s="13">
        <v>8</v>
      </c>
      <c r="H81" s="18">
        <f t="shared" si="57"/>
        <v>22.4195131016129</v>
      </c>
      <c r="I81" s="18">
        <f t="shared" si="58"/>
        <v>295.569513101613</v>
      </c>
      <c r="J81" s="18">
        <f t="shared" si="59"/>
        <v>0.260297587164566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1.7827118369676</v>
      </c>
      <c r="P81" s="18">
        <f t="shared" si="62"/>
        <v>0.464035589772377</v>
      </c>
      <c r="Q81" s="24">
        <f t="shared" si="63"/>
        <v>0.139210676931713</v>
      </c>
      <c r="R81" s="18">
        <f t="shared" si="64"/>
        <v>0.156366</v>
      </c>
      <c r="S81" s="25">
        <f t="shared" si="65"/>
        <v>0.890287383009818</v>
      </c>
      <c r="T81" s="3">
        <v>0.01</v>
      </c>
      <c r="U81" s="26">
        <f t="shared" si="66"/>
        <v>0.00890287383009818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0.0188528738300982</v>
      </c>
      <c r="AU81" s="29">
        <f t="shared" si="70"/>
        <v>52.122</v>
      </c>
      <c r="AV81" s="1">
        <f t="shared" si="71"/>
        <v>0.3</v>
      </c>
      <c r="AW81" s="2">
        <f t="shared" si="75"/>
        <v>5.14768986609184</v>
      </c>
      <c r="AX81" s="1">
        <f t="shared" si="72"/>
        <v>10167.3333890474</v>
      </c>
    </row>
    <row r="82" s="1" customFormat="1" spans="1:50">
      <c r="A82" s="13"/>
      <c r="B82" s="13"/>
      <c r="C82" s="16">
        <v>8</v>
      </c>
      <c r="D82" s="19">
        <v>20.7705792809677</v>
      </c>
      <c r="E82" s="20">
        <f t="shared" si="73"/>
        <v>22.4195131016129</v>
      </c>
      <c r="F82" s="16" t="s">
        <v>73</v>
      </c>
      <c r="G82" s="13">
        <v>9</v>
      </c>
      <c r="H82" s="18">
        <f t="shared" si="57"/>
        <v>20.7705792809677</v>
      </c>
      <c r="I82" s="18">
        <f t="shared" si="58"/>
        <v>293.920579280968</v>
      </c>
      <c r="J82" s="18">
        <f t="shared" si="59"/>
        <v>0.216375188836708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1.83989624719522</v>
      </c>
      <c r="P82" s="18">
        <f t="shared" si="62"/>
        <v>0.398107897926817</v>
      </c>
      <c r="Q82" s="24">
        <f t="shared" si="63"/>
        <v>0.119432369378045</v>
      </c>
      <c r="R82" s="18">
        <f t="shared" si="64"/>
        <v>0.156366</v>
      </c>
      <c r="S82" s="25">
        <f t="shared" si="65"/>
        <v>0.763800118811282</v>
      </c>
      <c r="T82" s="3">
        <v>0.01</v>
      </c>
      <c r="U82" s="26">
        <f t="shared" si="66"/>
        <v>0.00763800118811282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0.0175880011881128</v>
      </c>
      <c r="AU82" s="29">
        <f t="shared" si="70"/>
        <v>52.122</v>
      </c>
      <c r="AV82" s="1">
        <f t="shared" si="71"/>
        <v>0.3</v>
      </c>
      <c r="AW82" s="2">
        <f t="shared" si="75"/>
        <v>5.14768986609184</v>
      </c>
      <c r="AX82" s="1">
        <f t="shared" si="72"/>
        <v>9485.18901351887</v>
      </c>
    </row>
    <row r="83" s="1" customFormat="1" spans="1:50">
      <c r="A83" s="13"/>
      <c r="B83" s="13"/>
      <c r="C83" s="16">
        <v>9</v>
      </c>
      <c r="D83" s="19">
        <v>13.7659446931333</v>
      </c>
      <c r="E83" s="20">
        <f t="shared" si="73"/>
        <v>20.7705792809677</v>
      </c>
      <c r="F83" s="16" t="s">
        <v>73</v>
      </c>
      <c r="G83" s="13">
        <v>10</v>
      </c>
      <c r="H83" s="18">
        <f t="shared" si="57"/>
        <v>13.7659446931333</v>
      </c>
      <c r="I83" s="18">
        <f t="shared" si="58"/>
        <v>286.915944693133</v>
      </c>
      <c r="J83" s="18">
        <f t="shared" si="59"/>
        <v>0.0963762350673971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1.96300834926841</v>
      </c>
      <c r="P83" s="18">
        <f t="shared" si="62"/>
        <v>0.189187354108355</v>
      </c>
      <c r="Q83" s="24">
        <f t="shared" si="63"/>
        <v>0.0567562062325065</v>
      </c>
      <c r="R83" s="18">
        <f t="shared" si="64"/>
        <v>0.156366</v>
      </c>
      <c r="S83" s="25">
        <f t="shared" si="65"/>
        <v>0.362970250773867</v>
      </c>
      <c r="T83" s="3">
        <v>0.01</v>
      </c>
      <c r="U83" s="26">
        <f t="shared" si="66"/>
        <v>0.00362970250773867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0.00911970250773867</v>
      </c>
      <c r="AU83" s="29">
        <f t="shared" si="70"/>
        <v>52.122</v>
      </c>
      <c r="AV83" s="1">
        <f t="shared" si="71"/>
        <v>0.3</v>
      </c>
      <c r="AW83" s="2">
        <f t="shared" si="75"/>
        <v>5.14768986609184</v>
      </c>
      <c r="AX83" s="1">
        <f t="shared" si="72"/>
        <v>4918.2451779357</v>
      </c>
    </row>
    <row r="84" s="1" customFormat="1" spans="1:50">
      <c r="A84" s="13"/>
      <c r="B84" s="13"/>
      <c r="C84" s="16">
        <v>10</v>
      </c>
      <c r="D84" s="19">
        <v>5.66269776667742</v>
      </c>
      <c r="E84" s="20">
        <f t="shared" si="73"/>
        <v>13.7659446931333</v>
      </c>
      <c r="F84" s="16" t="s">
        <v>73</v>
      </c>
      <c r="G84" s="13">
        <v>11</v>
      </c>
      <c r="H84" s="18">
        <f t="shared" si="57"/>
        <v>5.66269776667742</v>
      </c>
      <c r="I84" s="18">
        <f t="shared" si="58"/>
        <v>278.812697766677</v>
      </c>
      <c r="J84" s="18">
        <f t="shared" si="59"/>
        <v>0.0359440258092371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1.68512994540205</v>
      </c>
      <c r="O84" s="18">
        <f t="shared" si="74"/>
        <v>0.609911049758002</v>
      </c>
      <c r="P84" s="18">
        <f t="shared" si="62"/>
        <v>0.0219226585138405</v>
      </c>
      <c r="Q84" s="24">
        <f t="shared" si="63"/>
        <v>0.00657679755415216</v>
      </c>
      <c r="R84" s="18">
        <f t="shared" si="64"/>
        <v>0.156366</v>
      </c>
      <c r="S84" s="25">
        <f t="shared" si="65"/>
        <v>0.042060278795596</v>
      </c>
      <c r="T84" s="3">
        <v>0.01</v>
      </c>
      <c r="U84" s="26">
        <f t="shared" si="66"/>
        <v>0.00042060278795596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0.00591060278795596</v>
      </c>
      <c r="AU84" s="29">
        <f t="shared" si="70"/>
        <v>52.122</v>
      </c>
      <c r="AV84" s="1">
        <f t="shared" si="71"/>
        <v>0.3</v>
      </c>
      <c r="AW84" s="2">
        <f t="shared" si="75"/>
        <v>5.14768986609184</v>
      </c>
      <c r="AX84" s="1">
        <f t="shared" si="72"/>
        <v>3187.5813532174</v>
      </c>
    </row>
    <row r="85" s="1" customFormat="1" spans="1:51">
      <c r="A85" s="13"/>
      <c r="B85" s="13"/>
      <c r="C85" s="16">
        <v>11</v>
      </c>
      <c r="D85" s="19">
        <v>-5.69538376346667</v>
      </c>
      <c r="E85" s="20">
        <f t="shared" si="73"/>
        <v>5.66269776667742</v>
      </c>
      <c r="F85" s="16" t="s">
        <v>75</v>
      </c>
      <c r="G85" s="13">
        <v>12</v>
      </c>
      <c r="H85" s="18">
        <f t="shared" si="57"/>
        <v>-5.69538376346667</v>
      </c>
      <c r="I85" s="18">
        <f t="shared" si="58"/>
        <v>267.454616236533</v>
      </c>
      <c r="J85" s="18">
        <f t="shared" si="59"/>
        <v>0.0081572329650236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1.10920839124416</v>
      </c>
      <c r="P85" s="18">
        <f t="shared" si="62"/>
        <v>0.00904807125413767</v>
      </c>
      <c r="Q85" s="24">
        <f t="shared" si="63"/>
        <v>0.0027144213762413</v>
      </c>
      <c r="R85" s="18">
        <f t="shared" si="64"/>
        <v>0.156366</v>
      </c>
      <c r="S85" s="25">
        <f t="shared" si="65"/>
        <v>0.0173594091825672</v>
      </c>
      <c r="T85" s="3">
        <v>0.01</v>
      </c>
      <c r="U85" s="26">
        <f t="shared" si="66"/>
        <v>0.000173594091825672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0.00566359409182567</v>
      </c>
      <c r="AU85" s="29">
        <f t="shared" si="70"/>
        <v>52.122</v>
      </c>
      <c r="AV85" s="1">
        <f t="shared" si="71"/>
        <v>0.3</v>
      </c>
      <c r="AW85" s="2">
        <f t="shared" si="75"/>
        <v>5.14768986609184</v>
      </c>
      <c r="AX85" s="1">
        <f t="shared" si="72"/>
        <v>3054.36984465995</v>
      </c>
      <c r="AY85" s="1">
        <f>SUM(AX74:AX85)</f>
        <v>58579.7584069614</v>
      </c>
    </row>
    <row r="86" s="1" customFormat="1" spans="1:46">
      <c r="A86" s="13"/>
      <c r="B86" s="13"/>
      <c r="C86" s="16">
        <v>12</v>
      </c>
      <c r="D86" s="19">
        <v>-12.1228706932903</v>
      </c>
      <c r="E86" s="20">
        <f t="shared" si="73"/>
        <v>-5.69538376346667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-11</v>
      </c>
      <c r="E90" s="16"/>
      <c r="F90" s="16"/>
      <c r="G90" s="13">
        <v>1</v>
      </c>
      <c r="H90" s="18">
        <f t="shared" ref="H90:H101" si="76">E91</f>
        <v>-11</v>
      </c>
      <c r="I90" s="18">
        <f t="shared" ref="I90:I101" si="77">H90+273.15</f>
        <v>262.15</v>
      </c>
      <c r="J90" s="18">
        <f t="shared" ref="J90:J101" si="78">EXP(($C$16*(I90-$C$14))/($C$17*I90*$C$14))</f>
        <v>0.00390493234587267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0.00111173423886995</v>
      </c>
      <c r="Q90" s="24">
        <f t="shared" ref="Q90:Q101" si="82">P90*$B$76</f>
        <v>0.000333520271660985</v>
      </c>
      <c r="R90" s="18">
        <f t="shared" ref="R90:R101" si="83">L90*$B$76</f>
        <v>0.08541</v>
      </c>
      <c r="S90" s="25">
        <f t="shared" ref="S90:S101" si="84">Q90/R90</f>
        <v>0.00390493234587267</v>
      </c>
      <c r="T90" s="3">
        <v>0.01</v>
      </c>
      <c r="U90" s="26">
        <f t="shared" ref="U90:U101" si="85">S90*T90</f>
        <v>3.90493234587267e-5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0.00552904932345873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>$E$9/12</f>
        <v>7.02762234436843</v>
      </c>
      <c r="AX90" s="1">
        <f t="shared" ref="AX90:AX101" si="91">AW90*10000*AV90*0.67*AU90*AT90</f>
        <v>2223.52698147004</v>
      </c>
      <c r="AZ90" s="2">
        <f>$E$10/12</f>
        <v>1.00092530448273</v>
      </c>
      <c r="BA90" s="1">
        <f t="shared" ref="BA90:BA101" si="92">AZ90*10000*AV90*0.67*AU90*AT90</f>
        <v>316.69095348257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-12.6414900417742</v>
      </c>
      <c r="E91" s="20">
        <f t="shared" ref="E91:E102" si="93">D90</f>
        <v>-11</v>
      </c>
      <c r="F91" s="16" t="s">
        <v>73</v>
      </c>
      <c r="G91" s="13">
        <v>2</v>
      </c>
      <c r="H91" s="18">
        <f t="shared" si="76"/>
        <v>-12.6414900417742</v>
      </c>
      <c r="I91" s="18">
        <f t="shared" si="77"/>
        <v>260.508509958226</v>
      </c>
      <c r="J91" s="18">
        <f t="shared" si="78"/>
        <v>0.00309010381711327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0.56828826576113</v>
      </c>
      <c r="P91" s="18">
        <f t="shared" si="81"/>
        <v>0.00175606973924915</v>
      </c>
      <c r="Q91" s="24">
        <f t="shared" si="82"/>
        <v>0.000526820921774745</v>
      </c>
      <c r="R91" s="18">
        <f t="shared" si="83"/>
        <v>0.08541</v>
      </c>
      <c r="S91" s="25">
        <f t="shared" si="84"/>
        <v>0.00616814098787899</v>
      </c>
      <c r="T91" s="3">
        <v>0.01</v>
      </c>
      <c r="U91" s="26">
        <f t="shared" si="85"/>
        <v>6.16814098787899e-5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0.00555168140987879</v>
      </c>
      <c r="AU91" s="29">
        <f t="shared" si="89"/>
        <v>28.47</v>
      </c>
      <c r="AV91" s="1">
        <f t="shared" si="90"/>
        <v>0.3</v>
      </c>
      <c r="AW91" s="2">
        <f t="shared" ref="AW91:AW101" si="95">$E$9/12</f>
        <v>7.02762234436843</v>
      </c>
      <c r="AX91" s="1">
        <f t="shared" si="91"/>
        <v>2232.62855605511</v>
      </c>
      <c r="AZ91" s="2">
        <f t="shared" ref="AZ91:AZ101" si="96">$E$10/12</f>
        <v>1.00092530448273</v>
      </c>
      <c r="BA91" s="1">
        <f t="shared" si="92"/>
        <v>317.987266213451</v>
      </c>
    </row>
    <row r="92" s="1" customFormat="1" spans="1:53">
      <c r="A92" s="13" t="s">
        <v>38</v>
      </c>
      <c r="B92" s="13">
        <v>0.33</v>
      </c>
      <c r="C92" s="16">
        <v>2</v>
      </c>
      <c r="D92" s="19">
        <v>-9.04569977028571</v>
      </c>
      <c r="E92" s="20">
        <f t="shared" si="93"/>
        <v>-12.6414900417742</v>
      </c>
      <c r="F92" s="16" t="s">
        <v>73</v>
      </c>
      <c r="G92" s="13">
        <v>3</v>
      </c>
      <c r="H92" s="18">
        <f t="shared" si="76"/>
        <v>-9.04569977028571</v>
      </c>
      <c r="I92" s="18">
        <f t="shared" si="77"/>
        <v>264.104300229714</v>
      </c>
      <c r="J92" s="18">
        <f t="shared" si="78"/>
        <v>0.00514014649609924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0.851232196021881</v>
      </c>
      <c r="P92" s="18">
        <f t="shared" si="81"/>
        <v>0.00437545818974873</v>
      </c>
      <c r="Q92" s="24">
        <f t="shared" si="82"/>
        <v>0.00131263745692462</v>
      </c>
      <c r="R92" s="18">
        <f t="shared" si="83"/>
        <v>0.08541</v>
      </c>
      <c r="S92" s="25">
        <f t="shared" si="84"/>
        <v>0.0153686624156963</v>
      </c>
      <c r="T92" s="3">
        <v>0.01</v>
      </c>
      <c r="U92" s="26">
        <f t="shared" si="85"/>
        <v>0.000153686624156963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0.00564368662415696</v>
      </c>
      <c r="AU92" s="29">
        <f t="shared" si="89"/>
        <v>28.47</v>
      </c>
      <c r="AV92" s="1">
        <f t="shared" si="90"/>
        <v>0.3</v>
      </c>
      <c r="AW92" s="2">
        <f t="shared" si="95"/>
        <v>7.02762234436843</v>
      </c>
      <c r="AX92" s="1">
        <f t="shared" si="91"/>
        <v>2269.62878238976</v>
      </c>
      <c r="AZ92" s="2">
        <f t="shared" si="96"/>
        <v>1.00092530448273</v>
      </c>
      <c r="BA92" s="1">
        <f t="shared" si="92"/>
        <v>323.257108700025</v>
      </c>
    </row>
    <row r="93" s="1" customFormat="1" spans="1:53">
      <c r="A93" s="13"/>
      <c r="B93" s="13"/>
      <c r="C93" s="16">
        <v>3</v>
      </c>
      <c r="D93" s="19">
        <v>-1.25352817070968</v>
      </c>
      <c r="E93" s="20">
        <f t="shared" si="93"/>
        <v>-9.04569977028571</v>
      </c>
      <c r="F93" s="16" t="s">
        <v>73</v>
      </c>
      <c r="G93" s="13">
        <v>4</v>
      </c>
      <c r="H93" s="18">
        <f t="shared" si="76"/>
        <v>-1.25352817070968</v>
      </c>
      <c r="I93" s="18">
        <f t="shared" si="77"/>
        <v>271.89647182929</v>
      </c>
      <c r="J93" s="18">
        <f t="shared" si="78"/>
        <v>0.0147854585350939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1.13155673783213</v>
      </c>
      <c r="P93" s="18">
        <f t="shared" si="81"/>
        <v>0.0167305852273231</v>
      </c>
      <c r="Q93" s="24">
        <f t="shared" si="82"/>
        <v>0.00501917556819693</v>
      </c>
      <c r="R93" s="18">
        <f t="shared" si="83"/>
        <v>0.08541</v>
      </c>
      <c r="S93" s="25">
        <f t="shared" si="84"/>
        <v>0.0587656664113913</v>
      </c>
      <c r="T93" s="3">
        <v>0.01</v>
      </c>
      <c r="U93" s="26">
        <f t="shared" si="85"/>
        <v>0.000587656664113913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0.00607765666411391</v>
      </c>
      <c r="AU93" s="29">
        <f t="shared" si="89"/>
        <v>28.47</v>
      </c>
      <c r="AV93" s="1">
        <f t="shared" si="90"/>
        <v>0.3</v>
      </c>
      <c r="AW93" s="2">
        <f t="shared" si="95"/>
        <v>7.02762234436843</v>
      </c>
      <c r="AX93" s="1">
        <f t="shared" si="91"/>
        <v>2444.15138773167</v>
      </c>
      <c r="AZ93" s="2">
        <f t="shared" si="96"/>
        <v>1.00092530448273</v>
      </c>
      <c r="BA93" s="1">
        <f t="shared" si="92"/>
        <v>348.113892876958</v>
      </c>
    </row>
    <row r="94" s="1" customFormat="1" spans="1:53">
      <c r="A94" s="13"/>
      <c r="B94" s="13"/>
      <c r="C94" s="16">
        <v>4</v>
      </c>
      <c r="D94" s="19">
        <v>7.43529303663333</v>
      </c>
      <c r="E94" s="20">
        <f t="shared" si="93"/>
        <v>-1.25352817070968</v>
      </c>
      <c r="F94" s="16" t="s">
        <v>73</v>
      </c>
      <c r="G94" s="13">
        <v>5</v>
      </c>
      <c r="H94" s="18">
        <f t="shared" si="76"/>
        <v>7.43529303663333</v>
      </c>
      <c r="I94" s="18">
        <f t="shared" si="77"/>
        <v>280.585293036633</v>
      </c>
      <c r="J94" s="18">
        <f t="shared" si="78"/>
        <v>0.0448168606768947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1.05908484497457</v>
      </c>
      <c r="O94" s="18">
        <f t="shared" si="94"/>
        <v>0.34044130763024</v>
      </c>
      <c r="P94" s="18">
        <f t="shared" si="81"/>
        <v>0.0152575106527243</v>
      </c>
      <c r="Q94" s="24">
        <f t="shared" si="82"/>
        <v>0.0045772531958173</v>
      </c>
      <c r="R94" s="18">
        <f t="shared" si="83"/>
        <v>0.08541</v>
      </c>
      <c r="S94" s="25">
        <f t="shared" si="84"/>
        <v>0.0535915372417433</v>
      </c>
      <c r="T94" s="3">
        <v>0.01</v>
      </c>
      <c r="U94" s="26">
        <f t="shared" si="85"/>
        <v>0.000535915372417433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0.00602591537241743</v>
      </c>
      <c r="AU94" s="29">
        <f t="shared" si="89"/>
        <v>28.47</v>
      </c>
      <c r="AV94" s="1">
        <f t="shared" si="90"/>
        <v>0.3</v>
      </c>
      <c r="AW94" s="2">
        <f t="shared" si="95"/>
        <v>7.02762234436843</v>
      </c>
      <c r="AX94" s="1">
        <f t="shared" si="91"/>
        <v>2423.34344202297</v>
      </c>
      <c r="AZ94" s="2">
        <f t="shared" si="96"/>
        <v>1.00092530448273</v>
      </c>
      <c r="BA94" s="1">
        <f t="shared" si="92"/>
        <v>345.150273266575</v>
      </c>
    </row>
    <row r="95" s="1" customFormat="1" spans="1:53">
      <c r="A95" s="13"/>
      <c r="B95" s="13"/>
      <c r="C95" s="16">
        <v>5</v>
      </c>
      <c r="D95" s="19">
        <v>13.9687692912258</v>
      </c>
      <c r="E95" s="20">
        <f t="shared" si="93"/>
        <v>7.43529303663333</v>
      </c>
      <c r="F95" s="16" t="s">
        <v>75</v>
      </c>
      <c r="G95" s="13">
        <v>6</v>
      </c>
      <c r="H95" s="18">
        <f t="shared" si="76"/>
        <v>13.9687692912258</v>
      </c>
      <c r="I95" s="18">
        <f t="shared" si="77"/>
        <v>287.118769291226</v>
      </c>
      <c r="J95" s="18">
        <f t="shared" si="78"/>
        <v>0.098714566786113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0.609883796977516</v>
      </c>
      <c r="P95" s="18">
        <f t="shared" si="81"/>
        <v>0.0602044148085052</v>
      </c>
      <c r="Q95" s="24">
        <f t="shared" si="82"/>
        <v>0.0180613244425516</v>
      </c>
      <c r="R95" s="18">
        <f t="shared" si="83"/>
        <v>0.08541</v>
      </c>
      <c r="S95" s="25">
        <f t="shared" si="84"/>
        <v>0.211466156686003</v>
      </c>
      <c r="T95" s="3">
        <v>0.01</v>
      </c>
      <c r="U95" s="26">
        <f t="shared" si="85"/>
        <v>0.00211466156686003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0.00760466156686004</v>
      </c>
      <c r="AU95" s="29">
        <f t="shared" si="89"/>
        <v>28.47</v>
      </c>
      <c r="AV95" s="1">
        <f t="shared" si="90"/>
        <v>0.3</v>
      </c>
      <c r="AW95" s="2">
        <f t="shared" si="95"/>
        <v>7.02762234436843</v>
      </c>
      <c r="AX95" s="1">
        <f t="shared" si="91"/>
        <v>3058.24187661323</v>
      </c>
      <c r="AZ95" s="2">
        <f t="shared" si="96"/>
        <v>1.00092530448273</v>
      </c>
      <c r="BA95" s="1">
        <f t="shared" si="92"/>
        <v>435.577145659214</v>
      </c>
    </row>
    <row r="96" s="1" customFormat="1" spans="1:53">
      <c r="A96" s="13"/>
      <c r="B96" s="13"/>
      <c r="C96" s="16">
        <v>6</v>
      </c>
      <c r="D96" s="19">
        <v>18.8582647276667</v>
      </c>
      <c r="E96" s="20">
        <f t="shared" si="93"/>
        <v>13.9687692912258</v>
      </c>
      <c r="F96" s="16" t="s">
        <v>73</v>
      </c>
      <c r="G96" s="13">
        <v>7</v>
      </c>
      <c r="H96" s="18">
        <f t="shared" si="76"/>
        <v>18.8582647276667</v>
      </c>
      <c r="I96" s="18">
        <f t="shared" si="77"/>
        <v>292.008264727667</v>
      </c>
      <c r="J96" s="18">
        <f t="shared" si="78"/>
        <v>0.174176426485625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0.834379382169011</v>
      </c>
      <c r="P96" s="18">
        <f t="shared" si="81"/>
        <v>0.145329219119482</v>
      </c>
      <c r="Q96" s="24">
        <f t="shared" si="82"/>
        <v>0.0435987657358446</v>
      </c>
      <c r="R96" s="18">
        <f t="shared" si="83"/>
        <v>0.08541</v>
      </c>
      <c r="S96" s="25">
        <f t="shared" si="84"/>
        <v>0.510464415593544</v>
      </c>
      <c r="T96" s="3">
        <v>0.01</v>
      </c>
      <c r="U96" s="26">
        <f t="shared" si="85"/>
        <v>0.00510464415593544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0.0150546441559354</v>
      </c>
      <c r="AU96" s="29">
        <f t="shared" si="89"/>
        <v>28.47</v>
      </c>
      <c r="AV96" s="1">
        <f t="shared" si="90"/>
        <v>0.3</v>
      </c>
      <c r="AW96" s="2">
        <f t="shared" si="95"/>
        <v>7.02762234436843</v>
      </c>
      <c r="AX96" s="1">
        <f t="shared" si="91"/>
        <v>6054.27904850242</v>
      </c>
      <c r="AZ96" s="2">
        <f t="shared" si="96"/>
        <v>1.00092530448273</v>
      </c>
      <c r="BA96" s="1">
        <f t="shared" si="92"/>
        <v>862.294642924537</v>
      </c>
    </row>
    <row r="97" s="1" customFormat="1" spans="1:53">
      <c r="A97" s="13"/>
      <c r="B97" s="13"/>
      <c r="C97" s="16">
        <v>7</v>
      </c>
      <c r="D97" s="19">
        <v>22.4195131016129</v>
      </c>
      <c r="E97" s="20">
        <f t="shared" si="93"/>
        <v>18.8582647276667</v>
      </c>
      <c r="F97" s="16" t="s">
        <v>73</v>
      </c>
      <c r="G97" s="13">
        <v>8</v>
      </c>
      <c r="H97" s="18">
        <f t="shared" si="76"/>
        <v>22.4195131016129</v>
      </c>
      <c r="I97" s="18">
        <f t="shared" si="77"/>
        <v>295.569513101613</v>
      </c>
      <c r="J97" s="18">
        <f t="shared" si="78"/>
        <v>0.260297587164566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0.973750163049529</v>
      </c>
      <c r="P97" s="18">
        <f t="shared" si="81"/>
        <v>0.253464817942895</v>
      </c>
      <c r="Q97" s="24">
        <f t="shared" si="82"/>
        <v>0.0760394453828685</v>
      </c>
      <c r="R97" s="18">
        <f t="shared" si="83"/>
        <v>0.08541</v>
      </c>
      <c r="S97" s="25">
        <f t="shared" si="84"/>
        <v>0.890287383009818</v>
      </c>
      <c r="T97" s="3">
        <v>0.01</v>
      </c>
      <c r="U97" s="26">
        <f t="shared" si="85"/>
        <v>0.00890287383009818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0.0188528738300982</v>
      </c>
      <c r="AU97" s="29">
        <f t="shared" si="89"/>
        <v>28.47</v>
      </c>
      <c r="AV97" s="1">
        <f t="shared" si="90"/>
        <v>0.3</v>
      </c>
      <c r="AW97" s="2">
        <f t="shared" si="95"/>
        <v>7.02762234436843</v>
      </c>
      <c r="AX97" s="1">
        <f t="shared" si="91"/>
        <v>7581.75071103371</v>
      </c>
      <c r="AZ97" s="2">
        <f t="shared" si="96"/>
        <v>1.00092530448273</v>
      </c>
      <c r="BA97" s="1">
        <f t="shared" si="92"/>
        <v>1079.84831385181</v>
      </c>
    </row>
    <row r="98" s="1" customFormat="1" spans="1:53">
      <c r="A98" s="13"/>
      <c r="B98" s="13"/>
      <c r="C98" s="16">
        <v>8</v>
      </c>
      <c r="D98" s="19">
        <v>20.7705792809677</v>
      </c>
      <c r="E98" s="20">
        <f t="shared" si="93"/>
        <v>22.4195131016129</v>
      </c>
      <c r="F98" s="16" t="s">
        <v>73</v>
      </c>
      <c r="G98" s="13">
        <v>9</v>
      </c>
      <c r="H98" s="18">
        <f t="shared" si="76"/>
        <v>20.7705792809677</v>
      </c>
      <c r="I98" s="18">
        <f t="shared" si="77"/>
        <v>293.920579280968</v>
      </c>
      <c r="J98" s="18">
        <f t="shared" si="78"/>
        <v>0.216375188836708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1.00498534510663</v>
      </c>
      <c r="P98" s="18">
        <f t="shared" si="81"/>
        <v>0.217453893825572</v>
      </c>
      <c r="Q98" s="24">
        <f t="shared" si="82"/>
        <v>0.0652361681476716</v>
      </c>
      <c r="R98" s="18">
        <f t="shared" si="83"/>
        <v>0.08541</v>
      </c>
      <c r="S98" s="25">
        <f t="shared" si="84"/>
        <v>0.763800118811282</v>
      </c>
      <c r="T98" s="3">
        <v>0.01</v>
      </c>
      <c r="U98" s="26">
        <f t="shared" si="85"/>
        <v>0.00763800118811282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0.0175880011881128</v>
      </c>
      <c r="AU98" s="29">
        <f t="shared" si="89"/>
        <v>28.47</v>
      </c>
      <c r="AV98" s="1">
        <f t="shared" si="90"/>
        <v>0.3</v>
      </c>
      <c r="AW98" s="2">
        <f t="shared" si="95"/>
        <v>7.02762234436843</v>
      </c>
      <c r="AX98" s="1">
        <f t="shared" si="91"/>
        <v>7073.07764934752</v>
      </c>
      <c r="AZ98" s="2">
        <f t="shared" si="96"/>
        <v>1.00092530448273</v>
      </c>
      <c r="BA98" s="1">
        <f t="shared" si="92"/>
        <v>1007.39938102627</v>
      </c>
    </row>
    <row r="99" s="1" customFormat="1" spans="1:53">
      <c r="A99" s="13"/>
      <c r="B99" s="13"/>
      <c r="C99" s="16">
        <v>9</v>
      </c>
      <c r="D99" s="19">
        <v>13.7659446931333</v>
      </c>
      <c r="E99" s="20">
        <f t="shared" si="93"/>
        <v>20.7705792809677</v>
      </c>
      <c r="F99" s="16" t="s">
        <v>73</v>
      </c>
      <c r="G99" s="13">
        <v>10</v>
      </c>
      <c r="H99" s="18">
        <f t="shared" si="76"/>
        <v>13.7659446931333</v>
      </c>
      <c r="I99" s="18">
        <f t="shared" si="77"/>
        <v>286.915944693133</v>
      </c>
      <c r="J99" s="18">
        <f t="shared" si="78"/>
        <v>0.0963762350673971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1.07223145128106</v>
      </c>
      <c r="P99" s="18">
        <f t="shared" si="81"/>
        <v>0.10333763039532</v>
      </c>
      <c r="Q99" s="24">
        <f t="shared" si="82"/>
        <v>0.031001289118596</v>
      </c>
      <c r="R99" s="18">
        <f t="shared" si="83"/>
        <v>0.08541</v>
      </c>
      <c r="S99" s="25">
        <f t="shared" si="84"/>
        <v>0.362970250773867</v>
      </c>
      <c r="T99" s="3">
        <v>0.01</v>
      </c>
      <c r="U99" s="26">
        <f t="shared" si="85"/>
        <v>0.00362970250773867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0.00911970250773867</v>
      </c>
      <c r="AU99" s="29">
        <f t="shared" si="89"/>
        <v>28.47</v>
      </c>
      <c r="AV99" s="1">
        <f t="shared" si="90"/>
        <v>0.3</v>
      </c>
      <c r="AW99" s="2">
        <f t="shared" si="95"/>
        <v>7.02762234436843</v>
      </c>
      <c r="AX99" s="1">
        <f t="shared" si="91"/>
        <v>3667.52101539437</v>
      </c>
      <c r="AZ99" s="2">
        <f t="shared" si="96"/>
        <v>1.00092530448273</v>
      </c>
      <c r="BA99" s="1">
        <f t="shared" si="92"/>
        <v>522.355130817762</v>
      </c>
    </row>
    <row r="100" s="1" customFormat="1" spans="1:53">
      <c r="A100" s="13"/>
      <c r="B100" s="13"/>
      <c r="C100" s="16">
        <v>10</v>
      </c>
      <c r="D100" s="19">
        <v>5.66269776667742</v>
      </c>
      <c r="E100" s="20">
        <f t="shared" si="93"/>
        <v>13.7659446931333</v>
      </c>
      <c r="F100" s="16" t="s">
        <v>73</v>
      </c>
      <c r="G100" s="13">
        <v>11</v>
      </c>
      <c r="H100" s="18">
        <f t="shared" si="76"/>
        <v>5.66269776667742</v>
      </c>
      <c r="I100" s="18">
        <f t="shared" si="77"/>
        <v>278.812697766677</v>
      </c>
      <c r="J100" s="18">
        <f t="shared" si="78"/>
        <v>0.0359440258092371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0.920449129841455</v>
      </c>
      <c r="O100" s="18">
        <f t="shared" si="94"/>
        <v>0.333144691044287</v>
      </c>
      <c r="P100" s="18">
        <f t="shared" si="81"/>
        <v>0.0119745613731062</v>
      </c>
      <c r="Q100" s="24">
        <f t="shared" si="82"/>
        <v>0.00359236841193185</v>
      </c>
      <c r="R100" s="18">
        <f t="shared" si="83"/>
        <v>0.08541</v>
      </c>
      <c r="S100" s="25">
        <f t="shared" si="84"/>
        <v>0.042060278795596</v>
      </c>
      <c r="T100" s="3">
        <v>0.01</v>
      </c>
      <c r="U100" s="26">
        <f t="shared" si="85"/>
        <v>0.00042060278795596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0.00591060278795596</v>
      </c>
      <c r="AU100" s="29">
        <f t="shared" si="89"/>
        <v>28.47</v>
      </c>
      <c r="AV100" s="1">
        <f t="shared" si="90"/>
        <v>0.3</v>
      </c>
      <c r="AW100" s="2">
        <f t="shared" si="95"/>
        <v>7.02762234436843</v>
      </c>
      <c r="AX100" s="1">
        <f t="shared" si="91"/>
        <v>2376.97007332009</v>
      </c>
      <c r="AZ100" s="2">
        <f t="shared" si="96"/>
        <v>1.00092530448273</v>
      </c>
      <c r="BA100" s="1">
        <f t="shared" si="92"/>
        <v>338.545439381896</v>
      </c>
    </row>
    <row r="101" s="1" customFormat="1" spans="1:54">
      <c r="A101" s="13"/>
      <c r="B101" s="13"/>
      <c r="C101" s="16">
        <v>11</v>
      </c>
      <c r="D101" s="19">
        <v>-5.69538376346667</v>
      </c>
      <c r="E101" s="20">
        <f t="shared" si="93"/>
        <v>5.66269776667742</v>
      </c>
      <c r="F101" s="16" t="s">
        <v>75</v>
      </c>
      <c r="G101" s="13">
        <v>12</v>
      </c>
      <c r="H101" s="18">
        <f t="shared" si="76"/>
        <v>-5.69538376346667</v>
      </c>
      <c r="I101" s="18">
        <f t="shared" si="77"/>
        <v>267.454616236533</v>
      </c>
      <c r="J101" s="18">
        <f t="shared" si="78"/>
        <v>0.0081572329650236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0.605870129671181</v>
      </c>
      <c r="P101" s="18">
        <f t="shared" si="81"/>
        <v>0.00494222379427688</v>
      </c>
      <c r="Q101" s="24">
        <f t="shared" si="82"/>
        <v>0.00148266713828306</v>
      </c>
      <c r="R101" s="18">
        <f t="shared" si="83"/>
        <v>0.08541</v>
      </c>
      <c r="S101" s="25">
        <f t="shared" si="84"/>
        <v>0.0173594091825672</v>
      </c>
      <c r="T101" s="3">
        <v>0.01</v>
      </c>
      <c r="U101" s="26">
        <f t="shared" si="85"/>
        <v>0.000173594091825672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0.00566359409182567</v>
      </c>
      <c r="AU101" s="29">
        <f t="shared" si="89"/>
        <v>28.47</v>
      </c>
      <c r="AV101" s="1">
        <f t="shared" si="90"/>
        <v>0.3</v>
      </c>
      <c r="AW101" s="2">
        <f t="shared" si="95"/>
        <v>7.02762234436843</v>
      </c>
      <c r="AX101" s="1">
        <f t="shared" si="91"/>
        <v>2277.63464178883</v>
      </c>
      <c r="AY101" s="1">
        <f>SUM(AX90:AX101)</f>
        <v>43682.7541656697</v>
      </c>
      <c r="AZ101" s="2">
        <f t="shared" si="96"/>
        <v>1.00092530448273</v>
      </c>
      <c r="BA101" s="1">
        <f t="shared" si="92"/>
        <v>324.397361670943</v>
      </c>
      <c r="BB101" s="1">
        <f>SUM(BA90:BA101)</f>
        <v>6221.61690987201</v>
      </c>
    </row>
    <row r="102" s="1" customFormat="1" spans="1:46">
      <c r="A102" s="13"/>
      <c r="B102" s="13"/>
      <c r="C102" s="16">
        <v>12</v>
      </c>
      <c r="D102" s="19">
        <v>-12.1228706932903</v>
      </c>
      <c r="E102" s="20">
        <f t="shared" si="93"/>
        <v>-5.69538376346667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pans="19:45">
      <c r="S103" s="23" t="s">
        <v>45</v>
      </c>
      <c r="T103" s="23"/>
      <c r="U103" s="23"/>
      <c r="V103" s="23" t="s">
        <v>46</v>
      </c>
      <c r="W103" s="23"/>
      <c r="X103" s="23"/>
      <c r="Y103" s="23" t="s">
        <v>47</v>
      </c>
      <c r="Z103" s="23"/>
      <c r="AA103" s="23"/>
      <c r="AB103" s="23" t="s">
        <v>48</v>
      </c>
      <c r="AC103" s="23"/>
      <c r="AD103" s="23"/>
      <c r="AE103" s="23" t="s">
        <v>49</v>
      </c>
      <c r="AF103" s="23"/>
      <c r="AG103" s="23"/>
      <c r="AH103" s="23" t="s">
        <v>50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52</v>
      </c>
      <c r="AR103" s="23"/>
      <c r="AS103" s="23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12</v>
      </c>
      <c r="T104" s="3" t="s">
        <v>13</v>
      </c>
      <c r="U104" s="3"/>
      <c r="V104" s="4" t="s">
        <v>12</v>
      </c>
      <c r="W104" s="3" t="s">
        <v>13</v>
      </c>
      <c r="X104" s="3"/>
      <c r="Y104" s="4" t="s">
        <v>12</v>
      </c>
      <c r="Z104" s="3" t="s">
        <v>13</v>
      </c>
      <c r="AA104" s="3"/>
      <c r="AB104" s="4" t="s">
        <v>12</v>
      </c>
      <c r="AC104" s="3" t="s">
        <v>13</v>
      </c>
      <c r="AD104" s="3"/>
      <c r="AE104" s="4" t="s">
        <v>12</v>
      </c>
      <c r="AF104" s="3" t="s">
        <v>13</v>
      </c>
      <c r="AG104" s="3"/>
      <c r="AH104" s="4" t="s">
        <v>12</v>
      </c>
      <c r="AI104" s="3" t="s">
        <v>13</v>
      </c>
      <c r="AJ104" s="3"/>
      <c r="AK104" s="4" t="s">
        <v>12</v>
      </c>
      <c r="AL104" s="3" t="s">
        <v>13</v>
      </c>
      <c r="AM104" s="3"/>
      <c r="AN104" s="4" t="s">
        <v>12</v>
      </c>
      <c r="AO104" s="3" t="s">
        <v>13</v>
      </c>
      <c r="AP104" s="3"/>
      <c r="AQ104" s="34" t="s">
        <v>12</v>
      </c>
      <c r="AR104" s="34" t="s">
        <v>13</v>
      </c>
      <c r="AS104" s="34"/>
      <c r="AT104" s="2" t="s">
        <v>67</v>
      </c>
      <c r="AU104" s="1" t="s">
        <v>68</v>
      </c>
      <c r="AV104" s="1" t="s">
        <v>38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-11</v>
      </c>
      <c r="E105" s="16"/>
      <c r="F105" s="16"/>
      <c r="G105" s="13">
        <v>1</v>
      </c>
      <c r="H105" s="18">
        <f t="shared" ref="H105:H116" si="97">E106</f>
        <v>-11</v>
      </c>
      <c r="I105" s="18">
        <f t="shared" ref="I105:I116" si="98">H105+273.15</f>
        <v>262.15</v>
      </c>
      <c r="J105" s="18">
        <f t="shared" ref="J105:J116" si="99">EXP(($C$16*(I105-$C$14))/($C$17*I105*$C$14))</f>
        <v>0.00390493234587267</v>
      </c>
      <c r="K105" s="18">
        <f>$B$105/12</f>
        <v>75.9047916666667</v>
      </c>
      <c r="L105" s="18">
        <f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0">O105*J105</f>
        <v>0.00296403076185893</v>
      </c>
      <c r="Q105" s="24">
        <f>P105*$B$107</f>
        <v>0.000770647998083322</v>
      </c>
      <c r="R105" s="18">
        <f>L105*$B$107</f>
        <v>0.197352458333333</v>
      </c>
      <c r="S105" s="25">
        <f t="shared" ref="S105:S116" si="101">Q105/R105</f>
        <v>0.00390493234587267</v>
      </c>
      <c r="T105" s="3">
        <v>0.01</v>
      </c>
      <c r="U105" s="26">
        <f t="shared" ref="U105:U116" si="102">S105*T105</f>
        <v>3.90493234587267e-5</v>
      </c>
      <c r="V105" s="25"/>
      <c r="W105" s="3"/>
      <c r="X105" s="3"/>
      <c r="Y105" s="28"/>
      <c r="Z105" s="3"/>
      <c r="AA105" s="27"/>
      <c r="AB105" s="3"/>
      <c r="AC105" s="3"/>
      <c r="AD105" s="27"/>
      <c r="AE105" s="25">
        <v>0.001</v>
      </c>
      <c r="AF105" s="3">
        <v>0.49</v>
      </c>
      <c r="AG105" s="26">
        <f t="shared" ref="AG105:AG116" si="103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4">AR105*AQ105</f>
        <v>0.005</v>
      </c>
      <c r="AT105" s="2">
        <f t="shared" ref="AT105:AT116" si="105">(AS105+AM105+AD105+AA105+U105+X105+AG105+AJ105+AP105)</f>
        <v>0.00552904932345873</v>
      </c>
      <c r="AU105" s="29">
        <f>$B$105/12</f>
        <v>75.9047916666667</v>
      </c>
      <c r="AV105" s="1">
        <f>$B$107</f>
        <v>0.26</v>
      </c>
      <c r="AW105" s="2">
        <f>$E$11/12</f>
        <v>1.37786310021438</v>
      </c>
      <c r="AX105" s="1">
        <f t="shared" ref="AX105:AX116" si="106">AW105*10000*AV105*0.67*AU105*AT105</f>
        <v>1007.3348917803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9">
        <v>-12.6414900417742</v>
      </c>
      <c r="E106" s="20">
        <f t="shared" ref="E106:E117" si="107">D105</f>
        <v>-11</v>
      </c>
      <c r="F106" s="16" t="s">
        <v>73</v>
      </c>
      <c r="G106" s="13">
        <v>2</v>
      </c>
      <c r="H106" s="18">
        <f t="shared" si="97"/>
        <v>-12.6414900417742</v>
      </c>
      <c r="I106" s="18">
        <f t="shared" si="98"/>
        <v>260.508509958226</v>
      </c>
      <c r="J106" s="18">
        <f t="shared" si="99"/>
        <v>0.00309010381711327</v>
      </c>
      <c r="K106" s="18">
        <f t="shared" ref="K106:K116" si="108">$B$105/12</f>
        <v>75.9047916666667</v>
      </c>
      <c r="L106" s="18">
        <f t="shared" ref="L106:L116" si="109">K106*$B$106/100</f>
        <v>0.759047916666667</v>
      </c>
      <c r="M106" s="13" t="s">
        <v>73</v>
      </c>
      <c r="N106" s="13"/>
      <c r="O106" s="18">
        <f t="shared" ref="O106:O116" si="110">L106+O105-P105-N106</f>
        <v>1.51513180257147</v>
      </c>
      <c r="P106" s="18">
        <f t="shared" si="100"/>
        <v>0.00468191456655582</v>
      </c>
      <c r="Q106" s="24">
        <f t="shared" ref="Q106:Q116" si="111">P106*$B$107</f>
        <v>0.00121729778730451</v>
      </c>
      <c r="R106" s="18">
        <f t="shared" ref="R106:R116" si="112">L106*$B$107</f>
        <v>0.197352458333333</v>
      </c>
      <c r="S106" s="25">
        <f t="shared" si="101"/>
        <v>0.00616814098787899</v>
      </c>
      <c r="T106" s="3">
        <v>0.01</v>
      </c>
      <c r="U106" s="26">
        <f t="shared" si="102"/>
        <v>6.16814098787899e-5</v>
      </c>
      <c r="V106" s="25"/>
      <c r="W106" s="3"/>
      <c r="X106" s="3"/>
      <c r="Y106" s="28"/>
      <c r="Z106" s="3"/>
      <c r="AA106" s="27"/>
      <c r="AB106" s="3"/>
      <c r="AC106" s="3"/>
      <c r="AD106" s="27"/>
      <c r="AE106" s="25">
        <v>0.001</v>
      </c>
      <c r="AF106" s="3">
        <v>0.49</v>
      </c>
      <c r="AG106" s="26">
        <f t="shared" si="103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4"/>
        <v>0.005</v>
      </c>
      <c r="AT106" s="2">
        <f t="shared" si="105"/>
        <v>0.00555168140987879</v>
      </c>
      <c r="AU106" s="29">
        <f>$B$105/12</f>
        <v>75.9047916666667</v>
      </c>
      <c r="AV106" s="1">
        <f t="shared" ref="AV106:AV116" si="113">$B$107</f>
        <v>0.26</v>
      </c>
      <c r="AW106" s="2">
        <f t="shared" ref="AW106:AW116" si="114">$E$11/12</f>
        <v>1.37786310021438</v>
      </c>
      <c r="AX106" s="1">
        <f t="shared" si="106"/>
        <v>1011.45822094432</v>
      </c>
      <c r="AZ106" s="2"/>
    </row>
    <row r="107" s="1" customFormat="1" spans="1:52">
      <c r="A107" s="13" t="s">
        <v>38</v>
      </c>
      <c r="B107" s="13">
        <v>0.26</v>
      </c>
      <c r="C107" s="16">
        <v>2</v>
      </c>
      <c r="D107" s="19">
        <v>-9.04569977028571</v>
      </c>
      <c r="E107" s="20">
        <f t="shared" si="107"/>
        <v>-12.6414900417742</v>
      </c>
      <c r="F107" s="16" t="s">
        <v>73</v>
      </c>
      <c r="G107" s="13">
        <v>3</v>
      </c>
      <c r="H107" s="18">
        <f t="shared" si="97"/>
        <v>-9.04569977028571</v>
      </c>
      <c r="I107" s="18">
        <f t="shared" si="98"/>
        <v>264.104300229714</v>
      </c>
      <c r="J107" s="18">
        <f t="shared" si="99"/>
        <v>0.00514014649609924</v>
      </c>
      <c r="K107" s="18">
        <f t="shared" si="108"/>
        <v>75.9047916666667</v>
      </c>
      <c r="L107" s="18">
        <f t="shared" si="109"/>
        <v>0.759047916666667</v>
      </c>
      <c r="M107" s="13" t="s">
        <v>73</v>
      </c>
      <c r="N107" s="13"/>
      <c r="O107" s="18">
        <f t="shared" si="110"/>
        <v>2.26949780467159</v>
      </c>
      <c r="P107" s="18">
        <f t="shared" si="100"/>
        <v>0.0116655511885876</v>
      </c>
      <c r="Q107" s="24">
        <f t="shared" si="111"/>
        <v>0.00303304330903277</v>
      </c>
      <c r="R107" s="18">
        <f t="shared" si="112"/>
        <v>0.197352458333333</v>
      </c>
      <c r="S107" s="25">
        <f t="shared" si="101"/>
        <v>0.0153686624156963</v>
      </c>
      <c r="T107" s="3">
        <v>0.01</v>
      </c>
      <c r="U107" s="26">
        <f t="shared" si="102"/>
        <v>0.000153686624156963</v>
      </c>
      <c r="V107" s="25"/>
      <c r="W107" s="3"/>
      <c r="X107" s="3"/>
      <c r="Y107" s="28"/>
      <c r="Z107" s="3"/>
      <c r="AA107" s="27"/>
      <c r="AB107" s="3"/>
      <c r="AC107" s="3"/>
      <c r="AD107" s="27"/>
      <c r="AE107" s="25">
        <v>0.001</v>
      </c>
      <c r="AF107" s="3">
        <v>0.49</v>
      </c>
      <c r="AG107" s="26">
        <f t="shared" si="103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4"/>
        <v>0.005</v>
      </c>
      <c r="AT107" s="2">
        <f t="shared" si="105"/>
        <v>0.00564368662415696</v>
      </c>
      <c r="AU107" s="29">
        <f t="shared" ref="AU107:AU116" si="115">$B$105/12</f>
        <v>75.9047916666667</v>
      </c>
      <c r="AV107" s="1">
        <f t="shared" si="113"/>
        <v>0.26</v>
      </c>
      <c r="AW107" s="2">
        <f t="shared" si="114"/>
        <v>1.37786310021438</v>
      </c>
      <c r="AX107" s="1">
        <f t="shared" si="106"/>
        <v>1028.22060759457</v>
      </c>
      <c r="AZ107" s="2"/>
    </row>
    <row r="108" s="1" customFormat="1" spans="1:52">
      <c r="A108" s="13"/>
      <c r="B108" s="13"/>
      <c r="C108" s="16">
        <v>3</v>
      </c>
      <c r="D108" s="19">
        <v>-1.25352817070968</v>
      </c>
      <c r="E108" s="20">
        <f t="shared" si="107"/>
        <v>-9.04569977028571</v>
      </c>
      <c r="F108" s="16" t="s">
        <v>73</v>
      </c>
      <c r="G108" s="13">
        <v>4</v>
      </c>
      <c r="H108" s="18">
        <f t="shared" si="97"/>
        <v>-1.25352817070968</v>
      </c>
      <c r="I108" s="18">
        <f t="shared" si="98"/>
        <v>271.89647182929</v>
      </c>
      <c r="J108" s="18">
        <f t="shared" si="99"/>
        <v>0.0147854585350939</v>
      </c>
      <c r="K108" s="18">
        <f t="shared" si="108"/>
        <v>75.9047916666667</v>
      </c>
      <c r="L108" s="18">
        <f t="shared" si="109"/>
        <v>0.759047916666667</v>
      </c>
      <c r="M108" s="13" t="s">
        <v>73</v>
      </c>
      <c r="N108" s="13"/>
      <c r="O108" s="18">
        <f t="shared" si="110"/>
        <v>3.01688017014966</v>
      </c>
      <c r="P108" s="18">
        <f t="shared" si="100"/>
        <v>0.0446059566610949</v>
      </c>
      <c r="Q108" s="24">
        <f t="shared" si="111"/>
        <v>0.0115975487318847</v>
      </c>
      <c r="R108" s="18">
        <f t="shared" si="112"/>
        <v>0.197352458333333</v>
      </c>
      <c r="S108" s="25">
        <f t="shared" si="101"/>
        <v>0.0587656664113913</v>
      </c>
      <c r="T108" s="3">
        <v>0.01</v>
      </c>
      <c r="U108" s="26">
        <f t="shared" si="102"/>
        <v>0.000587656664113913</v>
      </c>
      <c r="V108" s="25"/>
      <c r="W108" s="3"/>
      <c r="X108" s="3"/>
      <c r="Y108" s="28"/>
      <c r="Z108" s="3"/>
      <c r="AA108" s="27"/>
      <c r="AB108" s="3"/>
      <c r="AC108" s="3"/>
      <c r="AD108" s="27"/>
      <c r="AE108" s="25">
        <v>0.001</v>
      </c>
      <c r="AF108" s="3">
        <v>0.49</v>
      </c>
      <c r="AG108" s="26">
        <f t="shared" si="103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4"/>
        <v>0.005</v>
      </c>
      <c r="AT108" s="2">
        <f t="shared" si="105"/>
        <v>0.00607765666411391</v>
      </c>
      <c r="AU108" s="29">
        <f t="shared" si="115"/>
        <v>75.9047916666667</v>
      </c>
      <c r="AV108" s="1">
        <f t="shared" si="113"/>
        <v>0.26</v>
      </c>
      <c r="AW108" s="2">
        <f t="shared" si="114"/>
        <v>1.37786310021438</v>
      </c>
      <c r="AX108" s="1">
        <f t="shared" si="106"/>
        <v>1107.28540475258</v>
      </c>
      <c r="AZ108" s="2"/>
    </row>
    <row r="109" s="1" customFormat="1" spans="1:52">
      <c r="A109" s="13"/>
      <c r="B109" s="13"/>
      <c r="C109" s="16">
        <v>4</v>
      </c>
      <c r="D109" s="19">
        <v>7.43529303663333</v>
      </c>
      <c r="E109" s="20">
        <f t="shared" si="107"/>
        <v>-1.25352817070968</v>
      </c>
      <c r="F109" s="16" t="s">
        <v>73</v>
      </c>
      <c r="G109" s="13">
        <v>5</v>
      </c>
      <c r="H109" s="18">
        <f t="shared" si="97"/>
        <v>7.43529303663333</v>
      </c>
      <c r="I109" s="18">
        <f t="shared" si="98"/>
        <v>280.585293036633</v>
      </c>
      <c r="J109" s="18">
        <f t="shared" si="99"/>
        <v>0.0448168606768947</v>
      </c>
      <c r="K109" s="18">
        <f t="shared" si="108"/>
        <v>75.9047916666667</v>
      </c>
      <c r="L109" s="18">
        <f t="shared" si="109"/>
        <v>0.759047916666667</v>
      </c>
      <c r="M109" s="13" t="s">
        <v>75</v>
      </c>
      <c r="N109" s="18">
        <f>(O108-P108)*$C$22/100</f>
        <v>2.82366050281414</v>
      </c>
      <c r="O109" s="18">
        <f t="shared" si="110"/>
        <v>0.907661627341095</v>
      </c>
      <c r="P109" s="18">
        <f t="shared" si="100"/>
        <v>0.0406785446943094</v>
      </c>
      <c r="Q109" s="24">
        <f t="shared" si="111"/>
        <v>0.0105764216205204</v>
      </c>
      <c r="R109" s="18">
        <f t="shared" si="112"/>
        <v>0.197352458333333</v>
      </c>
      <c r="S109" s="25">
        <f t="shared" si="101"/>
        <v>0.0535915372417434</v>
      </c>
      <c r="T109" s="3">
        <v>0.01</v>
      </c>
      <c r="U109" s="26">
        <f t="shared" si="102"/>
        <v>0.000535915372417434</v>
      </c>
      <c r="V109" s="25"/>
      <c r="W109" s="3"/>
      <c r="X109" s="3"/>
      <c r="Y109" s="28"/>
      <c r="Z109" s="3"/>
      <c r="AA109" s="27"/>
      <c r="AB109" s="3"/>
      <c r="AC109" s="3"/>
      <c r="AD109" s="27"/>
      <c r="AE109" s="25">
        <v>0.001</v>
      </c>
      <c r="AF109" s="3">
        <v>0.49</v>
      </c>
      <c r="AG109" s="26">
        <f t="shared" si="103"/>
        <v>0.00049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</v>
      </c>
      <c r="AR109" s="3">
        <v>0.5</v>
      </c>
      <c r="AS109" s="3">
        <f t="shared" si="104"/>
        <v>0.005</v>
      </c>
      <c r="AT109" s="2">
        <f t="shared" si="105"/>
        <v>0.00602591537241743</v>
      </c>
      <c r="AU109" s="29">
        <f t="shared" si="115"/>
        <v>75.9047916666667</v>
      </c>
      <c r="AV109" s="1">
        <f t="shared" si="113"/>
        <v>0.26</v>
      </c>
      <c r="AW109" s="2">
        <f t="shared" si="114"/>
        <v>1.37786310021438</v>
      </c>
      <c r="AX109" s="1">
        <f t="shared" si="106"/>
        <v>1097.85868319116</v>
      </c>
      <c r="AZ109" s="2"/>
    </row>
    <row r="110" s="1" customFormat="1" spans="1:52">
      <c r="A110" s="13"/>
      <c r="B110" s="13"/>
      <c r="C110" s="16">
        <v>5</v>
      </c>
      <c r="D110" s="19">
        <v>13.9687692912258</v>
      </c>
      <c r="E110" s="20">
        <f t="shared" si="107"/>
        <v>7.43529303663333</v>
      </c>
      <c r="F110" s="16" t="s">
        <v>75</v>
      </c>
      <c r="G110" s="13">
        <v>6</v>
      </c>
      <c r="H110" s="18">
        <f t="shared" si="97"/>
        <v>13.9687692912258</v>
      </c>
      <c r="I110" s="18">
        <f t="shared" si="98"/>
        <v>287.118769291226</v>
      </c>
      <c r="J110" s="18">
        <f t="shared" si="99"/>
        <v>0.098714566786113</v>
      </c>
      <c r="K110" s="18">
        <f t="shared" si="108"/>
        <v>75.9047916666667</v>
      </c>
      <c r="L110" s="18">
        <f t="shared" si="109"/>
        <v>0.759047916666667</v>
      </c>
      <c r="M110" s="13" t="s">
        <v>73</v>
      </c>
      <c r="N110" s="13"/>
      <c r="O110" s="18">
        <f t="shared" si="110"/>
        <v>1.62603099931345</v>
      </c>
      <c r="P110" s="18">
        <f t="shared" si="100"/>
        <v>0.160512945678018</v>
      </c>
      <c r="Q110" s="24">
        <f t="shared" si="111"/>
        <v>0.0417333658762846</v>
      </c>
      <c r="R110" s="18">
        <f t="shared" si="112"/>
        <v>0.197352458333333</v>
      </c>
      <c r="S110" s="25">
        <f t="shared" si="101"/>
        <v>0.211466156686003</v>
      </c>
      <c r="T110" s="3">
        <v>0.01</v>
      </c>
      <c r="U110" s="26">
        <f t="shared" si="102"/>
        <v>0.00211466156686003</v>
      </c>
      <c r="V110" s="25"/>
      <c r="W110" s="3"/>
      <c r="X110" s="3"/>
      <c r="Y110" s="28"/>
      <c r="Z110" s="3"/>
      <c r="AA110" s="27"/>
      <c r="AB110" s="3"/>
      <c r="AC110" s="3"/>
      <c r="AD110" s="27"/>
      <c r="AE110" s="25">
        <v>0.001</v>
      </c>
      <c r="AF110" s="3">
        <v>0.49</v>
      </c>
      <c r="AG110" s="26">
        <f t="shared" si="103"/>
        <v>0.00049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</v>
      </c>
      <c r="AR110" s="3">
        <v>0.5</v>
      </c>
      <c r="AS110" s="3">
        <f t="shared" si="104"/>
        <v>0.005</v>
      </c>
      <c r="AT110" s="2">
        <f t="shared" si="105"/>
        <v>0.00760466156686004</v>
      </c>
      <c r="AU110" s="29">
        <f t="shared" si="115"/>
        <v>75.9047916666667</v>
      </c>
      <c r="AV110" s="1">
        <f t="shared" si="113"/>
        <v>0.26</v>
      </c>
      <c r="AW110" s="2">
        <f t="shared" si="114"/>
        <v>1.37786310021438</v>
      </c>
      <c r="AX110" s="1">
        <f t="shared" si="106"/>
        <v>1385.4897086877</v>
      </c>
      <c r="AZ110" s="2"/>
    </row>
    <row r="111" s="1" customFormat="1" spans="1:52">
      <c r="A111" s="13"/>
      <c r="B111" s="13"/>
      <c r="C111" s="16">
        <v>6</v>
      </c>
      <c r="D111" s="19">
        <v>18.8582647276667</v>
      </c>
      <c r="E111" s="20">
        <f t="shared" si="107"/>
        <v>13.9687692912258</v>
      </c>
      <c r="F111" s="16" t="s">
        <v>73</v>
      </c>
      <c r="G111" s="13">
        <v>7</v>
      </c>
      <c r="H111" s="18">
        <f t="shared" si="97"/>
        <v>18.8582647276667</v>
      </c>
      <c r="I111" s="18">
        <f t="shared" si="98"/>
        <v>292.008264727667</v>
      </c>
      <c r="J111" s="18">
        <f t="shared" si="99"/>
        <v>0.174176426485625</v>
      </c>
      <c r="K111" s="18">
        <f t="shared" si="108"/>
        <v>75.9047916666667</v>
      </c>
      <c r="L111" s="18">
        <f t="shared" si="109"/>
        <v>0.759047916666667</v>
      </c>
      <c r="M111" s="13" t="s">
        <v>73</v>
      </c>
      <c r="N111" s="13"/>
      <c r="O111" s="18">
        <f t="shared" si="110"/>
        <v>2.2245659703021</v>
      </c>
      <c r="P111" s="18">
        <f t="shared" si="100"/>
        <v>0.387466951188747</v>
      </c>
      <c r="Q111" s="24">
        <f t="shared" si="111"/>
        <v>0.100741407309074</v>
      </c>
      <c r="R111" s="18">
        <f t="shared" si="112"/>
        <v>0.197352458333333</v>
      </c>
      <c r="S111" s="25">
        <f t="shared" si="101"/>
        <v>0.510464415593544</v>
      </c>
      <c r="T111" s="3">
        <v>0.01</v>
      </c>
      <c r="U111" s="26">
        <f t="shared" si="102"/>
        <v>0.00510464415593544</v>
      </c>
      <c r="V111" s="25"/>
      <c r="W111" s="3"/>
      <c r="X111" s="3"/>
      <c r="Y111" s="28"/>
      <c r="Z111" s="3"/>
      <c r="AA111" s="27"/>
      <c r="AB111" s="3"/>
      <c r="AC111" s="3"/>
      <c r="AD111" s="27"/>
      <c r="AE111" s="25">
        <v>0.005</v>
      </c>
      <c r="AF111" s="3">
        <v>0.49</v>
      </c>
      <c r="AG111" s="26">
        <f t="shared" si="103"/>
        <v>0.00245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0.015</v>
      </c>
      <c r="AR111" s="3">
        <v>0.5</v>
      </c>
      <c r="AS111" s="3">
        <f t="shared" si="104"/>
        <v>0.0075</v>
      </c>
      <c r="AT111" s="2">
        <f t="shared" si="105"/>
        <v>0.0150546441559354</v>
      </c>
      <c r="AU111" s="29">
        <f t="shared" si="115"/>
        <v>75.9047916666667</v>
      </c>
      <c r="AV111" s="1">
        <f t="shared" si="113"/>
        <v>0.26</v>
      </c>
      <c r="AW111" s="2">
        <f t="shared" si="114"/>
        <v>1.37786310021438</v>
      </c>
      <c r="AX111" s="1">
        <f t="shared" si="106"/>
        <v>2742.7985272744</v>
      </c>
      <c r="AZ111" s="2"/>
    </row>
    <row r="112" s="1" customFormat="1" spans="1:52">
      <c r="A112" s="13"/>
      <c r="B112" s="13"/>
      <c r="C112" s="16">
        <v>7</v>
      </c>
      <c r="D112" s="19">
        <v>22.4195131016129</v>
      </c>
      <c r="E112" s="20">
        <f t="shared" si="107"/>
        <v>18.8582647276667</v>
      </c>
      <c r="F112" s="16" t="s">
        <v>73</v>
      </c>
      <c r="G112" s="13">
        <v>8</v>
      </c>
      <c r="H112" s="18">
        <f t="shared" si="97"/>
        <v>22.4195131016129</v>
      </c>
      <c r="I112" s="18">
        <f t="shared" si="98"/>
        <v>295.569513101613</v>
      </c>
      <c r="J112" s="18">
        <f t="shared" si="99"/>
        <v>0.260297587164566</v>
      </c>
      <c r="K112" s="18">
        <f t="shared" si="108"/>
        <v>75.9047916666667</v>
      </c>
      <c r="L112" s="18">
        <f t="shared" si="109"/>
        <v>0.759047916666667</v>
      </c>
      <c r="M112" s="13" t="s">
        <v>73</v>
      </c>
      <c r="N112" s="13"/>
      <c r="O112" s="18">
        <f t="shared" si="110"/>
        <v>2.59614693578002</v>
      </c>
      <c r="P112" s="18">
        <f t="shared" si="100"/>
        <v>0.675770783308221</v>
      </c>
      <c r="Q112" s="24">
        <f t="shared" si="111"/>
        <v>0.175700403660137</v>
      </c>
      <c r="R112" s="18">
        <f t="shared" si="112"/>
        <v>0.197352458333333</v>
      </c>
      <c r="S112" s="25">
        <f t="shared" si="101"/>
        <v>0.890287383009818</v>
      </c>
      <c r="T112" s="3">
        <v>0.01</v>
      </c>
      <c r="U112" s="26">
        <f t="shared" si="102"/>
        <v>0.00890287383009818</v>
      </c>
      <c r="V112" s="25"/>
      <c r="W112" s="3"/>
      <c r="X112" s="3"/>
      <c r="Y112" s="28"/>
      <c r="Z112" s="3"/>
      <c r="AA112" s="27"/>
      <c r="AB112" s="3"/>
      <c r="AC112" s="3"/>
      <c r="AD112" s="27"/>
      <c r="AE112" s="25">
        <v>0.005</v>
      </c>
      <c r="AF112" s="3">
        <v>0.49</v>
      </c>
      <c r="AG112" s="26">
        <f t="shared" si="103"/>
        <v>0.00245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0.015</v>
      </c>
      <c r="AR112" s="3">
        <v>0.5</v>
      </c>
      <c r="AS112" s="3">
        <f t="shared" si="104"/>
        <v>0.0075</v>
      </c>
      <c r="AT112" s="2">
        <f t="shared" si="105"/>
        <v>0.0188528738300982</v>
      </c>
      <c r="AU112" s="29">
        <f t="shared" si="115"/>
        <v>75.9047916666667</v>
      </c>
      <c r="AV112" s="1">
        <f t="shared" si="113"/>
        <v>0.26</v>
      </c>
      <c r="AW112" s="2">
        <f t="shared" si="114"/>
        <v>1.37786310021438</v>
      </c>
      <c r="AX112" s="1">
        <f t="shared" si="106"/>
        <v>3434.79620245267</v>
      </c>
      <c r="AZ112" s="2"/>
    </row>
    <row r="113" s="1" customFormat="1" spans="1:52">
      <c r="A113" s="13"/>
      <c r="B113" s="13"/>
      <c r="C113" s="16">
        <v>8</v>
      </c>
      <c r="D113" s="19">
        <v>20.7705792809677</v>
      </c>
      <c r="E113" s="20">
        <f t="shared" si="107"/>
        <v>22.4195131016129</v>
      </c>
      <c r="F113" s="16" t="s">
        <v>73</v>
      </c>
      <c r="G113" s="13">
        <v>9</v>
      </c>
      <c r="H113" s="18">
        <f t="shared" si="97"/>
        <v>20.7705792809677</v>
      </c>
      <c r="I113" s="18">
        <f t="shared" si="98"/>
        <v>293.920579280968</v>
      </c>
      <c r="J113" s="18">
        <f t="shared" si="99"/>
        <v>0.216375188836708</v>
      </c>
      <c r="K113" s="18">
        <f t="shared" si="108"/>
        <v>75.9047916666667</v>
      </c>
      <c r="L113" s="18">
        <f t="shared" si="109"/>
        <v>0.759047916666667</v>
      </c>
      <c r="M113" s="13" t="s">
        <v>73</v>
      </c>
      <c r="N113" s="13"/>
      <c r="O113" s="18">
        <f t="shared" si="110"/>
        <v>2.67942406913847</v>
      </c>
      <c r="P113" s="18">
        <f t="shared" si="100"/>
        <v>0.579760888933456</v>
      </c>
      <c r="Q113" s="24">
        <f t="shared" si="111"/>
        <v>0.150737831122699</v>
      </c>
      <c r="R113" s="18">
        <f t="shared" si="112"/>
        <v>0.197352458333333</v>
      </c>
      <c r="S113" s="25">
        <f t="shared" si="101"/>
        <v>0.763800118811282</v>
      </c>
      <c r="T113" s="3">
        <v>0.01</v>
      </c>
      <c r="U113" s="26">
        <f t="shared" si="102"/>
        <v>0.00763800118811282</v>
      </c>
      <c r="V113" s="25"/>
      <c r="W113" s="3"/>
      <c r="X113" s="3"/>
      <c r="Y113" s="28"/>
      <c r="Z113" s="3"/>
      <c r="AA113" s="27"/>
      <c r="AB113" s="3"/>
      <c r="AC113" s="3"/>
      <c r="AD113" s="27"/>
      <c r="AE113" s="25">
        <v>0.005</v>
      </c>
      <c r="AF113" s="3">
        <v>0.49</v>
      </c>
      <c r="AG113" s="26">
        <f t="shared" si="103"/>
        <v>0.00245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0.015</v>
      </c>
      <c r="AR113" s="3">
        <v>0.5</v>
      </c>
      <c r="AS113" s="3">
        <f t="shared" si="104"/>
        <v>0.0075</v>
      </c>
      <c r="AT113" s="2">
        <f t="shared" si="105"/>
        <v>0.0175880011881128</v>
      </c>
      <c r="AU113" s="29">
        <f t="shared" si="115"/>
        <v>75.9047916666667</v>
      </c>
      <c r="AV113" s="1">
        <f t="shared" si="113"/>
        <v>0.26</v>
      </c>
      <c r="AW113" s="2">
        <f t="shared" si="114"/>
        <v>1.37786310021438</v>
      </c>
      <c r="AX113" s="1">
        <f t="shared" si="106"/>
        <v>3204.34965162807</v>
      </c>
      <c r="AZ113" s="2"/>
    </row>
    <row r="114" s="1" customFormat="1" spans="1:52">
      <c r="A114" s="13"/>
      <c r="B114" s="13"/>
      <c r="C114" s="16">
        <v>9</v>
      </c>
      <c r="D114" s="19">
        <v>13.7659446931333</v>
      </c>
      <c r="E114" s="20">
        <f t="shared" si="107"/>
        <v>20.7705792809677</v>
      </c>
      <c r="F114" s="16" t="s">
        <v>73</v>
      </c>
      <c r="G114" s="13">
        <v>10</v>
      </c>
      <c r="H114" s="18">
        <f t="shared" si="97"/>
        <v>13.7659446931333</v>
      </c>
      <c r="I114" s="18">
        <f t="shared" si="98"/>
        <v>286.915944693133</v>
      </c>
      <c r="J114" s="18">
        <f t="shared" si="99"/>
        <v>0.0963762350673971</v>
      </c>
      <c r="K114" s="18">
        <f t="shared" si="108"/>
        <v>75.9047916666667</v>
      </c>
      <c r="L114" s="18">
        <f t="shared" si="109"/>
        <v>0.759047916666667</v>
      </c>
      <c r="M114" s="13" t="s">
        <v>73</v>
      </c>
      <c r="N114" s="13"/>
      <c r="O114" s="18">
        <f t="shared" si="110"/>
        <v>2.85871109687168</v>
      </c>
      <c r="P114" s="18">
        <f t="shared" si="100"/>
        <v>0.275511812661881</v>
      </c>
      <c r="Q114" s="24">
        <f t="shared" si="111"/>
        <v>0.0716330712920892</v>
      </c>
      <c r="R114" s="18">
        <f t="shared" si="112"/>
        <v>0.197352458333333</v>
      </c>
      <c r="S114" s="25">
        <f t="shared" si="101"/>
        <v>0.362970250773867</v>
      </c>
      <c r="T114" s="3">
        <v>0.01</v>
      </c>
      <c r="U114" s="26">
        <f t="shared" si="102"/>
        <v>0.00362970250773867</v>
      </c>
      <c r="V114" s="25"/>
      <c r="W114" s="3"/>
      <c r="X114" s="3"/>
      <c r="Y114" s="28"/>
      <c r="Z114" s="3"/>
      <c r="AA114" s="27"/>
      <c r="AB114" s="3"/>
      <c r="AC114" s="3"/>
      <c r="AD114" s="27"/>
      <c r="AE114" s="25">
        <v>0.001</v>
      </c>
      <c r="AF114" s="3">
        <v>0.49</v>
      </c>
      <c r="AG114" s="26">
        <f t="shared" si="103"/>
        <v>0.00049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</v>
      </c>
      <c r="AR114" s="3">
        <v>0.5</v>
      </c>
      <c r="AS114" s="3">
        <f t="shared" si="104"/>
        <v>0.005</v>
      </c>
      <c r="AT114" s="2">
        <f t="shared" si="105"/>
        <v>0.00911970250773867</v>
      </c>
      <c r="AU114" s="29">
        <f t="shared" si="115"/>
        <v>75.9047916666667</v>
      </c>
      <c r="AV114" s="1">
        <f t="shared" si="113"/>
        <v>0.26</v>
      </c>
      <c r="AW114" s="2">
        <f t="shared" si="114"/>
        <v>1.37786310021438</v>
      </c>
      <c r="AX114" s="1">
        <f t="shared" si="106"/>
        <v>1661.5143040458</v>
      </c>
      <c r="AZ114" s="2"/>
    </row>
    <row r="115" s="1" customFormat="1" spans="1:52">
      <c r="A115" s="13"/>
      <c r="B115" s="13"/>
      <c r="C115" s="16">
        <v>10</v>
      </c>
      <c r="D115" s="19">
        <v>5.66269776667742</v>
      </c>
      <c r="E115" s="20">
        <f t="shared" si="107"/>
        <v>13.7659446931333</v>
      </c>
      <c r="F115" s="16" t="s">
        <v>73</v>
      </c>
      <c r="G115" s="13">
        <v>11</v>
      </c>
      <c r="H115" s="18">
        <f t="shared" si="97"/>
        <v>5.66269776667742</v>
      </c>
      <c r="I115" s="18">
        <f t="shared" si="98"/>
        <v>278.812697766677</v>
      </c>
      <c r="J115" s="18">
        <f t="shared" si="99"/>
        <v>0.0359440258092371</v>
      </c>
      <c r="K115" s="18">
        <f t="shared" si="108"/>
        <v>75.9047916666667</v>
      </c>
      <c r="L115" s="18">
        <f t="shared" si="109"/>
        <v>0.759047916666667</v>
      </c>
      <c r="M115" s="13" t="s">
        <v>75</v>
      </c>
      <c r="N115" s="18">
        <f>(O114-P114)*$C$22/100</f>
        <v>2.45403931999931</v>
      </c>
      <c r="O115" s="18">
        <f t="shared" si="110"/>
        <v>0.888207880877157</v>
      </c>
      <c r="P115" s="18">
        <f t="shared" si="100"/>
        <v>0.0319257669942163</v>
      </c>
      <c r="Q115" s="24">
        <f t="shared" si="111"/>
        <v>0.00830069941849624</v>
      </c>
      <c r="R115" s="18">
        <f t="shared" si="112"/>
        <v>0.197352458333333</v>
      </c>
      <c r="S115" s="25">
        <f t="shared" si="101"/>
        <v>0.042060278795596</v>
      </c>
      <c r="T115" s="3">
        <v>0.01</v>
      </c>
      <c r="U115" s="26">
        <f t="shared" si="102"/>
        <v>0.00042060278795596</v>
      </c>
      <c r="V115" s="25"/>
      <c r="W115" s="3"/>
      <c r="X115" s="3"/>
      <c r="Y115" s="28"/>
      <c r="Z115" s="3"/>
      <c r="AA115" s="27"/>
      <c r="AB115" s="3"/>
      <c r="AC115" s="3"/>
      <c r="AD115" s="27"/>
      <c r="AE115" s="25">
        <v>0.001</v>
      </c>
      <c r="AF115" s="3">
        <v>0.49</v>
      </c>
      <c r="AG115" s="26">
        <f t="shared" si="103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4"/>
        <v>0.005</v>
      </c>
      <c r="AT115" s="2">
        <f t="shared" si="105"/>
        <v>0.00591060278795596</v>
      </c>
      <c r="AU115" s="29">
        <f t="shared" si="115"/>
        <v>75.9047916666667</v>
      </c>
      <c r="AV115" s="1">
        <f t="shared" si="113"/>
        <v>0.26</v>
      </c>
      <c r="AW115" s="2">
        <f t="shared" si="114"/>
        <v>1.37786310021438</v>
      </c>
      <c r="AX115" s="1">
        <f t="shared" si="106"/>
        <v>1076.84993774615</v>
      </c>
      <c r="AZ115" s="2"/>
    </row>
    <row r="116" s="1" customFormat="1" spans="1:52">
      <c r="A116" s="13"/>
      <c r="B116" s="13"/>
      <c r="C116" s="16">
        <v>11</v>
      </c>
      <c r="D116" s="19">
        <v>-5.69538376346667</v>
      </c>
      <c r="E116" s="20">
        <f t="shared" si="107"/>
        <v>5.66269776667742</v>
      </c>
      <c r="F116" s="16" t="s">
        <v>75</v>
      </c>
      <c r="G116" s="13">
        <v>12</v>
      </c>
      <c r="H116" s="18">
        <f t="shared" si="97"/>
        <v>-5.69538376346667</v>
      </c>
      <c r="I116" s="18">
        <f t="shared" si="98"/>
        <v>267.454616236533</v>
      </c>
      <c r="J116" s="18">
        <f t="shared" si="99"/>
        <v>0.0081572329650236</v>
      </c>
      <c r="K116" s="18">
        <f t="shared" si="108"/>
        <v>75.9047916666667</v>
      </c>
      <c r="L116" s="18">
        <f t="shared" si="109"/>
        <v>0.759047916666667</v>
      </c>
      <c r="M116" s="13" t="s">
        <v>73</v>
      </c>
      <c r="N116" s="13"/>
      <c r="O116" s="18">
        <f t="shared" si="110"/>
        <v>1.61533003054961</v>
      </c>
      <c r="P116" s="18">
        <f t="shared" si="100"/>
        <v>0.0131766233745918</v>
      </c>
      <c r="Q116" s="24">
        <f t="shared" si="111"/>
        <v>0.00342592207739388</v>
      </c>
      <c r="R116" s="18">
        <f t="shared" si="112"/>
        <v>0.197352458333333</v>
      </c>
      <c r="S116" s="25">
        <f t="shared" si="101"/>
        <v>0.0173594091825672</v>
      </c>
      <c r="T116" s="3">
        <v>0.01</v>
      </c>
      <c r="U116" s="26">
        <f t="shared" si="102"/>
        <v>0.000173594091825672</v>
      </c>
      <c r="V116" s="25"/>
      <c r="W116" s="3"/>
      <c r="X116" s="3"/>
      <c r="Y116" s="28"/>
      <c r="Z116" s="3"/>
      <c r="AA116" s="27"/>
      <c r="AB116" s="3"/>
      <c r="AC116" s="3"/>
      <c r="AD116" s="27"/>
      <c r="AE116" s="25">
        <v>0.001</v>
      </c>
      <c r="AF116" s="3">
        <v>0.49</v>
      </c>
      <c r="AG116" s="26">
        <f t="shared" si="103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4"/>
        <v>0.005</v>
      </c>
      <c r="AT116" s="2">
        <f t="shared" si="105"/>
        <v>0.00566359409182567</v>
      </c>
      <c r="AU116" s="29">
        <f t="shared" si="115"/>
        <v>75.9047916666667</v>
      </c>
      <c r="AV116" s="1">
        <f t="shared" si="113"/>
        <v>0.26</v>
      </c>
      <c r="AW116" s="2">
        <f t="shared" si="114"/>
        <v>1.37786310021438</v>
      </c>
      <c r="AX116" s="1">
        <f t="shared" si="106"/>
        <v>1031.84753975171</v>
      </c>
      <c r="AY116" s="1">
        <f>SUM(AX105:AX116)</f>
        <v>19789.8036798494</v>
      </c>
      <c r="AZ116" s="2"/>
    </row>
    <row r="117" s="1" customFormat="1" spans="1:46">
      <c r="A117" s="13"/>
      <c r="B117" s="13"/>
      <c r="C117" s="16">
        <v>12</v>
      </c>
      <c r="D117" s="19">
        <v>-12.1228706932903</v>
      </c>
      <c r="E117" s="20">
        <f t="shared" si="107"/>
        <v>-5.69538376346667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55" width="11.4444444444444" style="1" customWidth="1"/>
    <col min="56" max="57" width="8.88888888888889" style="1"/>
    <col min="58" max="58" width="9" style="1"/>
    <col min="59" max="60" width="11.4444444444444" style="1"/>
    <col min="61" max="61" width="9" style="1"/>
    <col min="62" max="63" width="16.2222222222222" style="1" customWidth="1"/>
    <col min="64" max="64" width="11.4444444444444" style="1"/>
    <col min="65" max="65" width="10" style="1"/>
    <col min="66" max="66" width="15.6666666666667" style="1"/>
    <col min="67" max="67" width="14.3333333333333" style="1" customWidth="1"/>
    <col min="68" max="69" width="8.88888888888889" style="1"/>
    <col min="70" max="70" width="11.4444444444444" style="1" customWidth="1"/>
    <col min="71" max="72" width="8.88888888888889" style="1"/>
    <col min="73" max="73" width="11.4444444444444" style="1"/>
    <col min="74" max="74" width="16.2222222222222" style="1" customWidth="1"/>
    <col min="75" max="75" width="8.88888888888889" style="1"/>
    <col min="76" max="76" width="11.4444444444444" style="1" customWidth="1"/>
    <col min="77" max="77" width="15.6666666666667" style="1"/>
    <col min="78" max="79" width="8.88888888888889" style="1"/>
    <col min="80" max="80" width="16.2222222222222" style="1" customWidth="1"/>
    <col min="81" max="82" width="15.6666666666667" style="1"/>
    <col min="83" max="84" width="8.88888888888889" style="1"/>
    <col min="85" max="85" width="15.6666666666667" style="1" customWidth="1"/>
    <col min="86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 t="s">
        <v>10</v>
      </c>
      <c r="B2" s="5" t="s">
        <v>11</v>
      </c>
      <c r="C2" s="3"/>
      <c r="D2" s="3"/>
      <c r="E2" s="6">
        <v>359.736</v>
      </c>
      <c r="F2" s="3">
        <v>769.42</v>
      </c>
      <c r="G2" s="21">
        <f>(F2+F3+F4)/3</f>
        <v>1205.71666666667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14</v>
      </c>
      <c r="C3" s="3"/>
      <c r="D3" s="3"/>
      <c r="E3" s="8"/>
      <c r="F3" s="3">
        <v>1192.09</v>
      </c>
      <c r="G3" s="2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15</v>
      </c>
      <c r="C4" s="3"/>
      <c r="D4" s="3"/>
      <c r="E4" s="10"/>
      <c r="F4" s="3">
        <v>1655.64</v>
      </c>
      <c r="G4" s="2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 t="s">
        <v>4</v>
      </c>
      <c r="B5" s="5" t="s">
        <v>16</v>
      </c>
      <c r="C5" s="3"/>
      <c r="D5" s="3"/>
      <c r="E5" s="6">
        <v>1223.97920547945</v>
      </c>
      <c r="F5" s="3">
        <v>91.104</v>
      </c>
      <c r="G5" s="21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17</v>
      </c>
      <c r="C6" s="3"/>
      <c r="D6" s="3"/>
      <c r="E6" s="10"/>
      <c r="F6" s="3">
        <v>93.9145</v>
      </c>
      <c r="G6" s="2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12">
        <v>3253.07936349724</v>
      </c>
      <c r="F7" s="3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12">
        <v>8.078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12">
        <v>86.3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12">
        <v>6.97184368742825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12">
        <v>0</v>
      </c>
      <c r="F11" s="3">
        <v>910.8575</v>
      </c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AV38+AV53+AG69+AY85+AY101+BB101</f>
        <v>88863090.2885582</v>
      </c>
      <c r="J14" s="14" t="s">
        <v>22</v>
      </c>
      <c r="K14" s="14">
        <f>I14/(10000*1000)</f>
        <v>8.88630902885582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66797526.3163892</v>
      </c>
      <c r="J15" s="14" t="s">
        <v>22</v>
      </c>
      <c r="K15" s="14">
        <f>I15/(10000*1000)</f>
        <v>6.67975263163892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1205.71666666667</v>
      </c>
      <c r="C27" s="16" t="s">
        <v>72</v>
      </c>
      <c r="D27" s="17">
        <v>-6</v>
      </c>
      <c r="E27" s="16"/>
      <c r="F27" s="16"/>
      <c r="G27" s="13">
        <v>1</v>
      </c>
      <c r="H27" s="18">
        <f t="shared" ref="H27:H38" si="0">E28</f>
        <v>-6</v>
      </c>
      <c r="I27" s="18">
        <f t="shared" ref="I27:I38" si="1">H27+273.15</f>
        <v>267.15</v>
      </c>
      <c r="J27" s="18">
        <f t="shared" ref="J27:J38" si="2">EXP(($C$16*(I27-$C$14))/($C$17*I27*$C$14))</f>
        <v>0.00782554968707708</v>
      </c>
      <c r="K27" s="18">
        <f t="shared" ref="K27:K38" si="3">$B$27/12</f>
        <v>100.476388888889</v>
      </c>
      <c r="L27" s="18">
        <f t="shared" ref="L27:L38" si="4">K27*$B$28/100</f>
        <v>1.00476388888889</v>
      </c>
      <c r="M27" s="13" t="s">
        <v>73</v>
      </c>
      <c r="N27" s="13"/>
      <c r="O27" s="18">
        <f>L27</f>
        <v>1.00476388888889</v>
      </c>
      <c r="P27" s="18">
        <f t="shared" ref="P27:P38" si="5">O27*J27</f>
        <v>0.00786282973628079</v>
      </c>
      <c r="Q27" s="24">
        <f t="shared" ref="Q27:Q38" si="6">P27*$B$29</f>
        <v>0.0010221678657165</v>
      </c>
      <c r="R27" s="18">
        <f t="shared" ref="R27:R38" si="7">L27*$B$29</f>
        <v>0.130619305555556</v>
      </c>
      <c r="S27" s="25">
        <f t="shared" ref="S27:S38" si="8">Q27/R27</f>
        <v>0.00782554968707708</v>
      </c>
      <c r="T27" s="3">
        <v>0.01</v>
      </c>
      <c r="U27" s="26">
        <f t="shared" ref="U27:U38" si="9">S27*T27</f>
        <v>7.82554968707708e-5</v>
      </c>
      <c r="V27" s="25"/>
      <c r="W27" s="3"/>
      <c r="X27" s="26"/>
      <c r="Y27" s="28">
        <v>0.05</v>
      </c>
      <c r="Z27" s="3">
        <v>0.21</v>
      </c>
      <c r="AA27" s="27">
        <f t="shared" ref="AA27:AA38" si="10">Y27*Z27</f>
        <v>0.0105</v>
      </c>
      <c r="AB27" s="3">
        <v>0.02</v>
      </c>
      <c r="AC27" s="3">
        <v>0.29</v>
      </c>
      <c r="AD27" s="27">
        <f t="shared" ref="AD27:AD38" si="11">AB27*AC27</f>
        <v>0.0058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0.02</v>
      </c>
      <c r="AO27" s="3">
        <v>0.38</v>
      </c>
      <c r="AP27" s="3">
        <f t="shared" ref="AP27:AP38" si="13">AO27*AN27</f>
        <v>0.0076</v>
      </c>
      <c r="AQ27" s="1">
        <f t="shared" ref="AQ27:AQ38" si="14">(AP27+AM27+AD27+AA27+U27+X27+AG27+AJ27)</f>
        <v>0.0349782554968708</v>
      </c>
      <c r="AR27" s="29">
        <f t="shared" ref="AR27:AR38" si="15">$B$27/12</f>
        <v>100.476388888889</v>
      </c>
      <c r="AS27" s="1">
        <f t="shared" ref="AS27:AS38" si="16">$B$29</f>
        <v>0.13</v>
      </c>
      <c r="AT27" s="2">
        <f>$E$2/12</f>
        <v>29.978</v>
      </c>
      <c r="AU27" s="1">
        <f t="shared" ref="AU27:AU38" si="17">AT27*10000*AS27*0.67*AR27*AQ27</f>
        <v>91766.2477607526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-7.83757281535484</v>
      </c>
      <c r="E28" s="20">
        <f t="shared" ref="E28:E39" si="18">D27</f>
        <v>-6</v>
      </c>
      <c r="F28" s="16" t="s">
        <v>73</v>
      </c>
      <c r="G28" s="13">
        <v>2</v>
      </c>
      <c r="H28" s="18">
        <f t="shared" si="0"/>
        <v>-7.83757281535484</v>
      </c>
      <c r="I28" s="18">
        <f t="shared" si="1"/>
        <v>265.312427184645</v>
      </c>
      <c r="J28" s="18">
        <f t="shared" si="2"/>
        <v>0.00607972919654517</v>
      </c>
      <c r="K28" s="18">
        <f t="shared" si="3"/>
        <v>100.476388888889</v>
      </c>
      <c r="L28" s="18">
        <f t="shared" si="4"/>
        <v>1.00476388888889</v>
      </c>
      <c r="M28" s="13" t="s">
        <v>73</v>
      </c>
      <c r="N28" s="13"/>
      <c r="O28" s="18">
        <f t="shared" ref="O28:O38" si="19">L28+O27-P27-N28</f>
        <v>2.0016649480415</v>
      </c>
      <c r="P28" s="18">
        <f t="shared" si="5"/>
        <v>0.012169580826309</v>
      </c>
      <c r="Q28" s="24">
        <f t="shared" si="6"/>
        <v>0.00158204550742016</v>
      </c>
      <c r="R28" s="18">
        <f t="shared" si="7"/>
        <v>0.130619305555556</v>
      </c>
      <c r="S28" s="25">
        <f t="shared" si="8"/>
        <v>0.0121118811701788</v>
      </c>
      <c r="T28" s="3">
        <v>0.01</v>
      </c>
      <c r="U28" s="26">
        <f t="shared" si="9"/>
        <v>0.000121118811701788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0.0220211188117018</v>
      </c>
      <c r="AR28" s="29">
        <f t="shared" si="15"/>
        <v>100.476388888889</v>
      </c>
      <c r="AS28" s="1">
        <f t="shared" si="16"/>
        <v>0.13</v>
      </c>
      <c r="AT28" s="2">
        <f t="shared" ref="AT28:AT38" si="20">$E$2/12</f>
        <v>29.978</v>
      </c>
      <c r="AU28" s="1">
        <f t="shared" si="17"/>
        <v>57772.9053704345</v>
      </c>
    </row>
    <row r="29" s="1" customFormat="1" spans="1:47">
      <c r="A29" s="13" t="s">
        <v>38</v>
      </c>
      <c r="B29" s="13">
        <v>0.13</v>
      </c>
      <c r="C29" s="16">
        <v>2</v>
      </c>
      <c r="D29" s="19">
        <v>-4.33239885917857</v>
      </c>
      <c r="E29" s="20">
        <f t="shared" si="18"/>
        <v>-7.83757281535484</v>
      </c>
      <c r="F29" s="16" t="s">
        <v>73</v>
      </c>
      <c r="G29" s="13">
        <v>3</v>
      </c>
      <c r="H29" s="18">
        <f t="shared" si="0"/>
        <v>-4.33239885917857</v>
      </c>
      <c r="I29" s="18">
        <f t="shared" si="1"/>
        <v>268.817601140821</v>
      </c>
      <c r="J29" s="18">
        <f t="shared" si="2"/>
        <v>0.00981087163459458</v>
      </c>
      <c r="K29" s="18">
        <f t="shared" si="3"/>
        <v>100.476388888889</v>
      </c>
      <c r="L29" s="18">
        <f t="shared" si="4"/>
        <v>1.00476388888889</v>
      </c>
      <c r="M29" s="13" t="s">
        <v>73</v>
      </c>
      <c r="N29" s="13"/>
      <c r="O29" s="18">
        <f t="shared" si="19"/>
        <v>2.99425925610408</v>
      </c>
      <c r="P29" s="18">
        <f t="shared" si="5"/>
        <v>0.0293762932023338</v>
      </c>
      <c r="Q29" s="24">
        <f t="shared" si="6"/>
        <v>0.00381891811630339</v>
      </c>
      <c r="R29" s="18">
        <f t="shared" si="7"/>
        <v>0.130619305555556</v>
      </c>
      <c r="S29" s="25">
        <f t="shared" si="8"/>
        <v>0.0292370113289196</v>
      </c>
      <c r="T29" s="3">
        <v>0.01</v>
      </c>
      <c r="U29" s="26">
        <f t="shared" si="9"/>
        <v>0.000292370113289196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0.0221923701132892</v>
      </c>
      <c r="AR29" s="29">
        <f t="shared" si="15"/>
        <v>100.476388888889</v>
      </c>
      <c r="AS29" s="1">
        <f t="shared" si="16"/>
        <v>0.13</v>
      </c>
      <c r="AT29" s="2">
        <f t="shared" si="20"/>
        <v>29.978</v>
      </c>
      <c r="AU29" s="1">
        <f t="shared" si="17"/>
        <v>58222.1870497975</v>
      </c>
    </row>
    <row r="30" s="1" customFormat="1" spans="1:47">
      <c r="A30" s="13"/>
      <c r="B30" s="13"/>
      <c r="C30" s="16">
        <v>3</v>
      </c>
      <c r="D30" s="19">
        <v>2.52631846132258</v>
      </c>
      <c r="E30" s="20">
        <f t="shared" si="18"/>
        <v>-4.33239885917857</v>
      </c>
      <c r="F30" s="16" t="s">
        <v>73</v>
      </c>
      <c r="G30" s="13">
        <v>4</v>
      </c>
      <c r="H30" s="18">
        <f t="shared" si="0"/>
        <v>2.52631846132258</v>
      </c>
      <c r="I30" s="18">
        <f t="shared" si="1"/>
        <v>275.676318461323</v>
      </c>
      <c r="J30" s="18">
        <f t="shared" si="2"/>
        <v>0.0241588384003696</v>
      </c>
      <c r="K30" s="18">
        <f t="shared" si="3"/>
        <v>100.476388888889</v>
      </c>
      <c r="L30" s="18">
        <f t="shared" si="4"/>
        <v>1.00476388888889</v>
      </c>
      <c r="M30" s="13" t="s">
        <v>73</v>
      </c>
      <c r="N30" s="13"/>
      <c r="O30" s="18">
        <f t="shared" si="19"/>
        <v>3.96964685179063</v>
      </c>
      <c r="P30" s="18">
        <f t="shared" si="5"/>
        <v>0.0959020567989458</v>
      </c>
      <c r="Q30" s="24">
        <f t="shared" si="6"/>
        <v>0.012467267383863</v>
      </c>
      <c r="R30" s="18">
        <f t="shared" si="7"/>
        <v>0.130619305555556</v>
      </c>
      <c r="S30" s="25">
        <f t="shared" si="8"/>
        <v>0.0954473561992743</v>
      </c>
      <c r="T30" s="3">
        <v>0.01</v>
      </c>
      <c r="U30" s="26">
        <f t="shared" si="9"/>
        <v>0.000954473561992743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0.0228544735619927</v>
      </c>
      <c r="AR30" s="29">
        <f t="shared" si="15"/>
        <v>100.476388888889</v>
      </c>
      <c r="AS30" s="1">
        <f t="shared" si="16"/>
        <v>0.13</v>
      </c>
      <c r="AT30" s="2">
        <f t="shared" si="20"/>
        <v>29.978</v>
      </c>
      <c r="AU30" s="1">
        <f t="shared" si="17"/>
        <v>59959.2304858949</v>
      </c>
    </row>
    <row r="31" s="1" customFormat="1" spans="1:47">
      <c r="A31" s="13"/>
      <c r="B31" s="13"/>
      <c r="C31" s="16">
        <v>4</v>
      </c>
      <c r="D31" s="19">
        <v>11.0732403243</v>
      </c>
      <c r="E31" s="20">
        <f t="shared" si="18"/>
        <v>2.52631846132258</v>
      </c>
      <c r="F31" s="16" t="s">
        <v>73</v>
      </c>
      <c r="G31" s="13">
        <v>5</v>
      </c>
      <c r="H31" s="18">
        <f t="shared" si="0"/>
        <v>11.0732403243</v>
      </c>
      <c r="I31" s="18">
        <f t="shared" si="1"/>
        <v>284.2232403243</v>
      </c>
      <c r="J31" s="18">
        <f t="shared" si="2"/>
        <v>0.0698781382107789</v>
      </c>
      <c r="K31" s="18">
        <f t="shared" si="3"/>
        <v>100.476388888889</v>
      </c>
      <c r="L31" s="18">
        <f t="shared" si="4"/>
        <v>1.00476388888889</v>
      </c>
      <c r="M31" s="13" t="s">
        <v>75</v>
      </c>
      <c r="N31" s="18">
        <f>(O30-P30)*C22/100</f>
        <v>3.6800575552421</v>
      </c>
      <c r="O31" s="18">
        <f t="shared" si="19"/>
        <v>1.19845112863847</v>
      </c>
      <c r="P31" s="18">
        <f t="shared" si="5"/>
        <v>0.0837455336058631</v>
      </c>
      <c r="Q31" s="24">
        <f t="shared" si="6"/>
        <v>0.0108869193687622</v>
      </c>
      <c r="R31" s="18">
        <f t="shared" si="7"/>
        <v>0.130619305555556</v>
      </c>
      <c r="S31" s="25">
        <f t="shared" si="8"/>
        <v>0.0833484707521411</v>
      </c>
      <c r="T31" s="3">
        <v>0.01</v>
      </c>
      <c r="U31" s="26">
        <f t="shared" si="9"/>
        <v>0.000833484707521411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0.0227334847075214</v>
      </c>
      <c r="AR31" s="29">
        <f t="shared" si="15"/>
        <v>100.476388888889</v>
      </c>
      <c r="AS31" s="1">
        <f t="shared" si="16"/>
        <v>0.13</v>
      </c>
      <c r="AT31" s="2">
        <f t="shared" si="20"/>
        <v>29.978</v>
      </c>
      <c r="AU31" s="1">
        <f t="shared" si="17"/>
        <v>59641.8134781571</v>
      </c>
    </row>
    <row r="32" s="1" customFormat="1" spans="1:47">
      <c r="A32" s="13"/>
      <c r="B32" s="13"/>
      <c r="C32" s="16">
        <v>5</v>
      </c>
      <c r="D32" s="19">
        <v>17.3344210840645</v>
      </c>
      <c r="E32" s="20">
        <f t="shared" si="18"/>
        <v>11.0732403243</v>
      </c>
      <c r="F32" s="16" t="s">
        <v>75</v>
      </c>
      <c r="G32" s="13">
        <v>6</v>
      </c>
      <c r="H32" s="18">
        <f t="shared" si="0"/>
        <v>17.3344210840645</v>
      </c>
      <c r="I32" s="18">
        <f t="shared" si="1"/>
        <v>290.484421084064</v>
      </c>
      <c r="J32" s="18">
        <f t="shared" si="2"/>
        <v>0.146225397337759</v>
      </c>
      <c r="K32" s="18">
        <f t="shared" si="3"/>
        <v>100.476388888889</v>
      </c>
      <c r="L32" s="18">
        <f t="shared" si="4"/>
        <v>1.00476388888889</v>
      </c>
      <c r="M32" s="13" t="s">
        <v>73</v>
      </c>
      <c r="N32" s="13"/>
      <c r="O32" s="18">
        <f t="shared" si="19"/>
        <v>2.1194694839215</v>
      </c>
      <c r="P32" s="18">
        <f t="shared" si="5"/>
        <v>0.309920267431676</v>
      </c>
      <c r="Q32" s="24">
        <f t="shared" si="6"/>
        <v>0.0402896347661179</v>
      </c>
      <c r="R32" s="18">
        <f t="shared" si="7"/>
        <v>0.130619305555556</v>
      </c>
      <c r="S32" s="25">
        <f t="shared" si="8"/>
        <v>0.308450841893213</v>
      </c>
      <c r="T32" s="3">
        <v>0.01</v>
      </c>
      <c r="U32" s="26">
        <f t="shared" si="9"/>
        <v>0.00308450841893213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0.0325345084189321</v>
      </c>
      <c r="AR32" s="29">
        <f t="shared" si="15"/>
        <v>100.476388888889</v>
      </c>
      <c r="AS32" s="1">
        <f t="shared" si="16"/>
        <v>0.13</v>
      </c>
      <c r="AT32" s="2">
        <f t="shared" si="20"/>
        <v>29.978</v>
      </c>
      <c r="AU32" s="1">
        <f t="shared" si="17"/>
        <v>85355.021796702</v>
      </c>
    </row>
    <row r="33" s="1" customFormat="1" spans="1:47">
      <c r="A33" s="13"/>
      <c r="B33" s="13"/>
      <c r="C33" s="16">
        <v>6</v>
      </c>
      <c r="D33" s="19">
        <v>20.8298887863333</v>
      </c>
      <c r="E33" s="20">
        <f t="shared" si="18"/>
        <v>17.3344210840645</v>
      </c>
      <c r="F33" s="16" t="s">
        <v>73</v>
      </c>
      <c r="G33" s="13">
        <v>7</v>
      </c>
      <c r="H33" s="18">
        <f t="shared" si="0"/>
        <v>20.8298887863333</v>
      </c>
      <c r="I33" s="18">
        <f t="shared" si="1"/>
        <v>293.979888786333</v>
      </c>
      <c r="J33" s="18">
        <f t="shared" si="2"/>
        <v>0.217826137289703</v>
      </c>
      <c r="K33" s="18">
        <f t="shared" si="3"/>
        <v>100.476388888889</v>
      </c>
      <c r="L33" s="18">
        <f t="shared" si="4"/>
        <v>1.00476388888889</v>
      </c>
      <c r="M33" s="13" t="s">
        <v>73</v>
      </c>
      <c r="N33" s="13"/>
      <c r="O33" s="18">
        <f t="shared" si="19"/>
        <v>2.81431310537871</v>
      </c>
      <c r="P33" s="18">
        <f t="shared" si="5"/>
        <v>0.613030952868433</v>
      </c>
      <c r="Q33" s="24">
        <f t="shared" si="6"/>
        <v>0.0796940238728964</v>
      </c>
      <c r="R33" s="18">
        <f t="shared" si="7"/>
        <v>0.130619305555556</v>
      </c>
      <c r="S33" s="25">
        <f t="shared" si="8"/>
        <v>0.610124388075242</v>
      </c>
      <c r="T33" s="3">
        <v>0.01</v>
      </c>
      <c r="U33" s="26">
        <f t="shared" si="9"/>
        <v>0.00610124388075242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0.0355512438807524</v>
      </c>
      <c r="AR33" s="29">
        <f t="shared" si="15"/>
        <v>100.476388888889</v>
      </c>
      <c r="AS33" s="1">
        <f t="shared" si="16"/>
        <v>0.13</v>
      </c>
      <c r="AT33" s="2">
        <f t="shared" si="20"/>
        <v>29.978</v>
      </c>
      <c r="AU33" s="1">
        <f t="shared" si="17"/>
        <v>93269.4958002101</v>
      </c>
    </row>
    <row r="34" s="1" customFormat="1" spans="1:47">
      <c r="A34" s="13"/>
      <c r="B34" s="13"/>
      <c r="C34" s="16">
        <v>7</v>
      </c>
      <c r="D34" s="19">
        <v>24.2445298987097</v>
      </c>
      <c r="E34" s="20">
        <f t="shared" si="18"/>
        <v>20.8298887863333</v>
      </c>
      <c r="F34" s="16" t="s">
        <v>73</v>
      </c>
      <c r="G34" s="13">
        <v>8</v>
      </c>
      <c r="H34" s="18">
        <f t="shared" si="0"/>
        <v>24.2445298987097</v>
      </c>
      <c r="I34" s="18">
        <f t="shared" si="1"/>
        <v>297.39452989871</v>
      </c>
      <c r="J34" s="18">
        <f t="shared" si="2"/>
        <v>0.318614885193586</v>
      </c>
      <c r="K34" s="18">
        <f t="shared" si="3"/>
        <v>100.476388888889</v>
      </c>
      <c r="L34" s="18">
        <f t="shared" si="4"/>
        <v>1.00476388888889</v>
      </c>
      <c r="M34" s="13" t="s">
        <v>73</v>
      </c>
      <c r="N34" s="13"/>
      <c r="O34" s="18">
        <f t="shared" si="19"/>
        <v>3.20604604139917</v>
      </c>
      <c r="P34" s="18">
        <f t="shared" si="5"/>
        <v>1.02149399140575</v>
      </c>
      <c r="Q34" s="24">
        <f t="shared" si="6"/>
        <v>0.132794218882747</v>
      </c>
      <c r="R34" s="18">
        <f t="shared" si="7"/>
        <v>0.130619305555556</v>
      </c>
      <c r="S34" s="25">
        <f t="shared" si="8"/>
        <v>1.01665078005078</v>
      </c>
      <c r="T34" s="3">
        <v>0.01</v>
      </c>
      <c r="U34" s="26">
        <f t="shared" si="9"/>
        <v>0.0101665078005078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0.0396165078005078</v>
      </c>
      <c r="AR34" s="29">
        <f t="shared" si="15"/>
        <v>100.476388888889</v>
      </c>
      <c r="AS34" s="1">
        <f t="shared" si="16"/>
        <v>0.13</v>
      </c>
      <c r="AT34" s="2">
        <f t="shared" si="20"/>
        <v>29.978</v>
      </c>
      <c r="AU34" s="1">
        <f t="shared" si="17"/>
        <v>103934.808028446</v>
      </c>
    </row>
    <row r="35" s="1" customFormat="1" spans="1:47">
      <c r="A35" s="13"/>
      <c r="B35" s="13"/>
      <c r="C35" s="16">
        <v>8</v>
      </c>
      <c r="D35" s="19">
        <v>23.6507100719355</v>
      </c>
      <c r="E35" s="20">
        <f t="shared" si="18"/>
        <v>24.2445298987097</v>
      </c>
      <c r="F35" s="16" t="s">
        <v>73</v>
      </c>
      <c r="G35" s="13">
        <v>9</v>
      </c>
      <c r="H35" s="18">
        <f t="shared" si="0"/>
        <v>23.6507100719355</v>
      </c>
      <c r="I35" s="18">
        <f t="shared" si="1"/>
        <v>296.800710071935</v>
      </c>
      <c r="J35" s="18">
        <f t="shared" si="2"/>
        <v>0.29841299139485</v>
      </c>
      <c r="K35" s="18">
        <f t="shared" si="3"/>
        <v>100.476388888889</v>
      </c>
      <c r="L35" s="18">
        <f t="shared" si="4"/>
        <v>1.00476388888889</v>
      </c>
      <c r="M35" s="13" t="s">
        <v>73</v>
      </c>
      <c r="N35" s="13"/>
      <c r="O35" s="18">
        <f t="shared" si="19"/>
        <v>3.18931593888231</v>
      </c>
      <c r="P35" s="18">
        <f t="shared" si="5"/>
        <v>0.951733309825145</v>
      </c>
      <c r="Q35" s="24">
        <f t="shared" si="6"/>
        <v>0.123725330277269</v>
      </c>
      <c r="R35" s="18">
        <f t="shared" si="7"/>
        <v>0.130619305555556</v>
      </c>
      <c r="S35" s="25">
        <f t="shared" si="8"/>
        <v>0.947220854919072</v>
      </c>
      <c r="T35" s="3">
        <v>0.01</v>
      </c>
      <c r="U35" s="26">
        <f t="shared" si="9"/>
        <v>0.00947220854919072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0.0389222085491907</v>
      </c>
      <c r="AR35" s="29">
        <f t="shared" si="15"/>
        <v>100.476388888889</v>
      </c>
      <c r="AS35" s="1">
        <f t="shared" si="16"/>
        <v>0.13</v>
      </c>
      <c r="AT35" s="2">
        <f t="shared" si="20"/>
        <v>29.978</v>
      </c>
      <c r="AU35" s="1">
        <f t="shared" si="17"/>
        <v>102113.298172925</v>
      </c>
    </row>
    <row r="36" s="1" customFormat="1" spans="1:47">
      <c r="A36" s="13"/>
      <c r="B36" s="13"/>
      <c r="C36" s="16">
        <v>9</v>
      </c>
      <c r="D36" s="19">
        <v>18.6605570536667</v>
      </c>
      <c r="E36" s="20">
        <f t="shared" si="18"/>
        <v>23.6507100719355</v>
      </c>
      <c r="F36" s="16" t="s">
        <v>73</v>
      </c>
      <c r="G36" s="13">
        <v>10</v>
      </c>
      <c r="H36" s="18">
        <f t="shared" si="0"/>
        <v>18.6605570536667</v>
      </c>
      <c r="I36" s="18">
        <f t="shared" si="1"/>
        <v>291.810557053667</v>
      </c>
      <c r="J36" s="18">
        <f t="shared" si="2"/>
        <v>0.170285651640216</v>
      </c>
      <c r="K36" s="18">
        <f t="shared" si="3"/>
        <v>100.476388888889</v>
      </c>
      <c r="L36" s="18">
        <f t="shared" si="4"/>
        <v>1.00476388888889</v>
      </c>
      <c r="M36" s="13" t="s">
        <v>73</v>
      </c>
      <c r="N36" s="13"/>
      <c r="O36" s="18">
        <f t="shared" si="19"/>
        <v>3.24234651794605</v>
      </c>
      <c r="P36" s="18">
        <f t="shared" si="5"/>
        <v>0.552125089651829</v>
      </c>
      <c r="Q36" s="24">
        <f t="shared" si="6"/>
        <v>0.0717762616547378</v>
      </c>
      <c r="R36" s="18">
        <f t="shared" si="7"/>
        <v>0.130619305555556</v>
      </c>
      <c r="S36" s="25">
        <f t="shared" si="8"/>
        <v>0.549507297940805</v>
      </c>
      <c r="T36" s="3">
        <v>0.01</v>
      </c>
      <c r="U36" s="26">
        <f t="shared" si="9"/>
        <v>0.00549507297940805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0.034945072979408</v>
      </c>
      <c r="AR36" s="29">
        <f t="shared" si="15"/>
        <v>100.476388888889</v>
      </c>
      <c r="AS36" s="1">
        <f t="shared" si="16"/>
        <v>0.13</v>
      </c>
      <c r="AT36" s="2">
        <f t="shared" si="20"/>
        <v>29.978</v>
      </c>
      <c r="AU36" s="1">
        <f t="shared" si="17"/>
        <v>91679.1926725112</v>
      </c>
    </row>
    <row r="37" s="1" customFormat="1" spans="1:47">
      <c r="A37" s="13"/>
      <c r="B37" s="13"/>
      <c r="C37" s="16">
        <v>10</v>
      </c>
      <c r="D37" s="19">
        <v>10.0313380550323</v>
      </c>
      <c r="E37" s="20">
        <f t="shared" si="18"/>
        <v>18.6605570536667</v>
      </c>
      <c r="F37" s="16" t="s">
        <v>73</v>
      </c>
      <c r="G37" s="13">
        <v>11</v>
      </c>
      <c r="H37" s="18">
        <f t="shared" si="0"/>
        <v>10.0313380550323</v>
      </c>
      <c r="I37" s="18">
        <f t="shared" si="1"/>
        <v>283.181338055032</v>
      </c>
      <c r="J37" s="18">
        <f t="shared" si="2"/>
        <v>0.0616029586832098</v>
      </c>
      <c r="K37" s="18">
        <f t="shared" si="3"/>
        <v>100.476388888889</v>
      </c>
      <c r="L37" s="18">
        <f t="shared" si="4"/>
        <v>1.00476388888889</v>
      </c>
      <c r="M37" s="13" t="s">
        <v>75</v>
      </c>
      <c r="N37" s="18">
        <f>(O36-P36)*C22/100</f>
        <v>2.55571035687951</v>
      </c>
      <c r="O37" s="18">
        <f t="shared" si="19"/>
        <v>1.1392749603036</v>
      </c>
      <c r="P37" s="18">
        <f t="shared" si="5"/>
        <v>0.0701827083083982</v>
      </c>
      <c r="Q37" s="24">
        <f t="shared" si="6"/>
        <v>0.00912375208009176</v>
      </c>
      <c r="R37" s="18">
        <f t="shared" si="7"/>
        <v>0.130619305555556</v>
      </c>
      <c r="S37" s="25">
        <f t="shared" si="8"/>
        <v>0.0698499509034</v>
      </c>
      <c r="T37" s="3">
        <v>0.01</v>
      </c>
      <c r="U37" s="26">
        <f t="shared" si="9"/>
        <v>0.000698499509034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0.022598499509034</v>
      </c>
      <c r="AR37" s="29">
        <f t="shared" si="15"/>
        <v>100.476388888889</v>
      </c>
      <c r="AS37" s="1">
        <f t="shared" si="16"/>
        <v>0.13</v>
      </c>
      <c r="AT37" s="2">
        <f t="shared" si="20"/>
        <v>29.978</v>
      </c>
      <c r="AU37" s="1">
        <f t="shared" si="17"/>
        <v>59287.6767439927</v>
      </c>
    </row>
    <row r="38" s="1" customFormat="1" spans="1:48">
      <c r="A38" s="13"/>
      <c r="B38" s="13"/>
      <c r="C38" s="16">
        <v>11</v>
      </c>
      <c r="D38" s="19">
        <v>-1.14061899676667</v>
      </c>
      <c r="E38" s="20">
        <f t="shared" si="18"/>
        <v>10.0313380550323</v>
      </c>
      <c r="F38" s="16" t="s">
        <v>75</v>
      </c>
      <c r="G38" s="13">
        <v>12</v>
      </c>
      <c r="H38" s="18">
        <f t="shared" si="0"/>
        <v>-1.14061899676667</v>
      </c>
      <c r="I38" s="18">
        <f t="shared" si="1"/>
        <v>272.009381003233</v>
      </c>
      <c r="J38" s="18">
        <f t="shared" si="2"/>
        <v>0.0150068822716718</v>
      </c>
      <c r="K38" s="18">
        <f t="shared" si="3"/>
        <v>100.476388888889</v>
      </c>
      <c r="L38" s="18">
        <f t="shared" si="4"/>
        <v>1.00476388888889</v>
      </c>
      <c r="M38" s="13" t="s">
        <v>73</v>
      </c>
      <c r="N38" s="13"/>
      <c r="O38" s="18">
        <f t="shared" si="19"/>
        <v>2.07385614088409</v>
      </c>
      <c r="P38" s="18">
        <f t="shared" si="5"/>
        <v>0.0311221149546312</v>
      </c>
      <c r="Q38" s="24">
        <f t="shared" si="6"/>
        <v>0.00404587494410205</v>
      </c>
      <c r="R38" s="18">
        <f t="shared" si="7"/>
        <v>0.130619305555556</v>
      </c>
      <c r="S38" s="25">
        <f t="shared" si="8"/>
        <v>0.0309745556133067</v>
      </c>
      <c r="T38" s="3">
        <v>0.01</v>
      </c>
      <c r="U38" s="26">
        <f t="shared" si="9"/>
        <v>0.000309745556133067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0.0222097455561331</v>
      </c>
      <c r="AR38" s="29">
        <f t="shared" si="15"/>
        <v>100.476388888889</v>
      </c>
      <c r="AS38" s="1">
        <f t="shared" si="16"/>
        <v>0.13</v>
      </c>
      <c r="AT38" s="2">
        <f t="shared" si="20"/>
        <v>29.978</v>
      </c>
      <c r="AU38" s="1">
        <f t="shared" si="17"/>
        <v>58267.7719187486</v>
      </c>
      <c r="AV38" s="1">
        <f>SUM(AU27:AU38)</f>
        <v>921269.649278572</v>
      </c>
    </row>
    <row r="39" s="1" customFormat="1" spans="1:46">
      <c r="A39" s="13"/>
      <c r="B39" s="13"/>
      <c r="C39" s="16">
        <v>12</v>
      </c>
      <c r="D39" s="19">
        <v>-5.23282567706452</v>
      </c>
      <c r="E39" s="20">
        <f t="shared" si="18"/>
        <v>-1.14061899676667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-6</v>
      </c>
      <c r="E42" s="16"/>
      <c r="F42" s="16"/>
      <c r="G42" s="13">
        <v>1</v>
      </c>
      <c r="H42" s="18">
        <f t="shared" ref="H42:H53" si="21">E43</f>
        <v>-6</v>
      </c>
      <c r="I42" s="18">
        <f t="shared" ref="I42:I53" si="22">H42+273.15</f>
        <v>267.15</v>
      </c>
      <c r="J42" s="18">
        <f t="shared" ref="J42:J53" si="23">EXP(($C$16*(I42-$C$14))/($C$17*I42*$C$14))</f>
        <v>0.00782554968707708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0.00060327977699103</v>
      </c>
      <c r="Q42" s="24">
        <f t="shared" ref="Q42:Q53" si="27">P42*$B$44</f>
        <v>0.000108590359858385</v>
      </c>
      <c r="R42" s="18">
        <f t="shared" ref="R42:R53" si="28">L42*$B$44</f>
        <v>0.0138763875</v>
      </c>
      <c r="S42" s="25">
        <f t="shared" ref="S42:S53" si="29">Q42/R42</f>
        <v>0.00782554968707708</v>
      </c>
      <c r="T42" s="3">
        <v>0.01</v>
      </c>
      <c r="U42" s="26">
        <f t="shared" ref="U42:U53" si="30">S42*T42</f>
        <v>7.82554968707708e-5</v>
      </c>
      <c r="V42" s="25"/>
      <c r="W42" s="3"/>
      <c r="X42" s="26"/>
      <c r="Y42" s="28">
        <v>0.05</v>
      </c>
      <c r="Z42" s="3">
        <v>0.49</v>
      </c>
      <c r="AA42" s="27">
        <f t="shared" ref="AA42:AA53" si="31">Y42*Z42</f>
        <v>0.0245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0.02</v>
      </c>
      <c r="AO42" s="3">
        <v>0.5</v>
      </c>
      <c r="AP42" s="3">
        <f t="shared" ref="AP42:AP53" si="32">AO42*AN42</f>
        <v>0.01</v>
      </c>
      <c r="AQ42" s="1">
        <f t="shared" ref="AQ42:AQ53" si="33">(AP42+AM42+AD42+AA42+U42+X42+AG42+AJ42)</f>
        <v>0.0345782554968708</v>
      </c>
      <c r="AR42" s="29">
        <f t="shared" ref="AR42:AR53" si="34">$B$42/12</f>
        <v>7.70910416666667</v>
      </c>
      <c r="AS42" s="1">
        <f t="shared" ref="AS42:AS53" si="35">$B$44</f>
        <v>0.18</v>
      </c>
      <c r="AT42" s="2">
        <f>$E$5/12</f>
        <v>101.998267123288</v>
      </c>
      <c r="AU42" s="1">
        <f t="shared" ref="AU42:AU53" si="36">AT42*10000*AS42*0.67*AR42*AQ42</f>
        <v>32790.4286666592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-7.83757281535484</v>
      </c>
      <c r="E43" s="20">
        <f t="shared" ref="E43:E54" si="37">D42</f>
        <v>-6</v>
      </c>
      <c r="F43" s="16" t="s">
        <v>73</v>
      </c>
      <c r="G43" s="13">
        <v>2</v>
      </c>
      <c r="H43" s="18">
        <f t="shared" si="21"/>
        <v>-7.83757281535484</v>
      </c>
      <c r="I43" s="18">
        <f t="shared" si="22"/>
        <v>265.312427184645</v>
      </c>
      <c r="J43" s="18">
        <f t="shared" si="23"/>
        <v>0.00607972919654517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0.153578803556342</v>
      </c>
      <c r="P43" s="18">
        <f t="shared" si="26"/>
        <v>0.000933717535951969</v>
      </c>
      <c r="Q43" s="24">
        <f t="shared" si="27"/>
        <v>0.000168069156471354</v>
      </c>
      <c r="R43" s="18">
        <f t="shared" si="28"/>
        <v>0.0138763875</v>
      </c>
      <c r="S43" s="25">
        <f t="shared" si="29"/>
        <v>0.0121118811701788</v>
      </c>
      <c r="T43" s="3">
        <v>0.01</v>
      </c>
      <c r="U43" s="26">
        <f t="shared" si="30"/>
        <v>0.000121118811701788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0.0149211188117018</v>
      </c>
      <c r="AR43" s="29">
        <f t="shared" si="34"/>
        <v>7.70910416666667</v>
      </c>
      <c r="AS43" s="1">
        <f t="shared" si="35"/>
        <v>0.18</v>
      </c>
      <c r="AT43" s="2">
        <f t="shared" ref="AT43:AT53" si="39">$E$5/12</f>
        <v>101.998267123288</v>
      </c>
      <c r="AU43" s="1">
        <f t="shared" si="36"/>
        <v>14149.6404312858</v>
      </c>
    </row>
    <row r="44" s="1" customFormat="1" spans="1:47">
      <c r="A44" s="13" t="s">
        <v>38</v>
      </c>
      <c r="B44" s="13">
        <v>0.18</v>
      </c>
      <c r="C44" s="16">
        <v>2</v>
      </c>
      <c r="D44" s="19">
        <v>-4.33239885917857</v>
      </c>
      <c r="E44" s="20">
        <f t="shared" si="37"/>
        <v>-7.83757281535484</v>
      </c>
      <c r="F44" s="16" t="s">
        <v>73</v>
      </c>
      <c r="G44" s="13">
        <v>3</v>
      </c>
      <c r="H44" s="18">
        <f t="shared" si="21"/>
        <v>-4.33239885917857</v>
      </c>
      <c r="I44" s="18">
        <f t="shared" si="22"/>
        <v>268.817601140821</v>
      </c>
      <c r="J44" s="18">
        <f t="shared" si="23"/>
        <v>0.00981087163459458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0.229736127687057</v>
      </c>
      <c r="P44" s="18">
        <f t="shared" si="26"/>
        <v>0.00225391165856655</v>
      </c>
      <c r="Q44" s="24">
        <f t="shared" si="27"/>
        <v>0.000405704098541978</v>
      </c>
      <c r="R44" s="18">
        <f t="shared" si="28"/>
        <v>0.0138763875</v>
      </c>
      <c r="S44" s="25">
        <f t="shared" si="29"/>
        <v>0.0292370113289196</v>
      </c>
      <c r="T44" s="3">
        <v>0.01</v>
      </c>
      <c r="U44" s="26">
        <f t="shared" si="30"/>
        <v>0.000292370113289196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0.0150923701132892</v>
      </c>
      <c r="AR44" s="29">
        <f t="shared" si="34"/>
        <v>7.70910416666667</v>
      </c>
      <c r="AS44" s="1">
        <f t="shared" si="35"/>
        <v>0.18</v>
      </c>
      <c r="AT44" s="2">
        <f t="shared" si="39"/>
        <v>101.998267123288</v>
      </c>
      <c r="AU44" s="1">
        <f t="shared" si="36"/>
        <v>14312.0373916901</v>
      </c>
    </row>
    <row r="45" s="1" customFormat="1" spans="1:47">
      <c r="A45" s="13"/>
      <c r="B45" s="13"/>
      <c r="C45" s="16">
        <v>3</v>
      </c>
      <c r="D45" s="19">
        <v>2.52631846132258</v>
      </c>
      <c r="E45" s="20">
        <f t="shared" si="37"/>
        <v>-4.33239885917857</v>
      </c>
      <c r="F45" s="16" t="s">
        <v>73</v>
      </c>
      <c r="G45" s="13">
        <v>4</v>
      </c>
      <c r="H45" s="18">
        <f t="shared" si="21"/>
        <v>2.52631846132258</v>
      </c>
      <c r="I45" s="18">
        <f t="shared" si="22"/>
        <v>275.676318461323</v>
      </c>
      <c r="J45" s="18">
        <f t="shared" si="23"/>
        <v>0.0241588384003696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0.304573257695157</v>
      </c>
      <c r="P45" s="18">
        <f t="shared" si="26"/>
        <v>0.00735813611373143</v>
      </c>
      <c r="Q45" s="24">
        <f t="shared" si="27"/>
        <v>0.00132446450047166</v>
      </c>
      <c r="R45" s="18">
        <f t="shared" si="28"/>
        <v>0.0138763875</v>
      </c>
      <c r="S45" s="25">
        <f t="shared" si="29"/>
        <v>0.0954473561992743</v>
      </c>
      <c r="T45" s="3">
        <v>0.01</v>
      </c>
      <c r="U45" s="26">
        <f t="shared" si="30"/>
        <v>0.000954473561992743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0.0157544735619927</v>
      </c>
      <c r="AR45" s="29">
        <f t="shared" si="34"/>
        <v>7.70910416666667</v>
      </c>
      <c r="AS45" s="1">
        <f t="shared" si="35"/>
        <v>0.18</v>
      </c>
      <c r="AT45" s="2">
        <f t="shared" si="39"/>
        <v>101.998267123288</v>
      </c>
      <c r="AU45" s="1">
        <f t="shared" si="36"/>
        <v>14939.9075833089</v>
      </c>
    </row>
    <row r="46" s="1" customFormat="1" spans="1:47">
      <c r="A46" s="13"/>
      <c r="B46" s="13"/>
      <c r="C46" s="16">
        <v>4</v>
      </c>
      <c r="D46" s="19">
        <v>11.0732403243</v>
      </c>
      <c r="E46" s="20">
        <f t="shared" si="37"/>
        <v>2.52631846132258</v>
      </c>
      <c r="F46" s="16" t="s">
        <v>73</v>
      </c>
      <c r="G46" s="13">
        <v>5</v>
      </c>
      <c r="H46" s="18">
        <f t="shared" si="21"/>
        <v>11.0732403243</v>
      </c>
      <c r="I46" s="18">
        <f t="shared" si="22"/>
        <v>284.2232403243</v>
      </c>
      <c r="J46" s="18">
        <f t="shared" si="23"/>
        <v>0.0698781382107789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0.282354365502354</v>
      </c>
      <c r="O46" s="18">
        <f t="shared" si="38"/>
        <v>0.0919517977457379</v>
      </c>
      <c r="P46" s="18">
        <f t="shared" si="26"/>
        <v>0.00642542043160626</v>
      </c>
      <c r="Q46" s="24">
        <f t="shared" si="27"/>
        <v>0.00115657567768913</v>
      </c>
      <c r="R46" s="18">
        <f t="shared" si="28"/>
        <v>0.0138763875</v>
      </c>
      <c r="S46" s="25">
        <f t="shared" si="29"/>
        <v>0.0833484707521412</v>
      </c>
      <c r="T46" s="3">
        <v>0.01</v>
      </c>
      <c r="U46" s="26">
        <f t="shared" si="30"/>
        <v>0.000833484707521412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0.0156334847075214</v>
      </c>
      <c r="AR46" s="29">
        <f t="shared" si="34"/>
        <v>7.70910416666667</v>
      </c>
      <c r="AS46" s="1">
        <f t="shared" si="35"/>
        <v>0.18</v>
      </c>
      <c r="AT46" s="2">
        <f t="shared" si="39"/>
        <v>101.998267123288</v>
      </c>
      <c r="AU46" s="1">
        <f t="shared" si="36"/>
        <v>14825.1743110545</v>
      </c>
    </row>
    <row r="47" s="1" customFormat="1" spans="1:47">
      <c r="A47" s="13"/>
      <c r="B47" s="13"/>
      <c r="C47" s="16">
        <v>5</v>
      </c>
      <c r="D47" s="19">
        <v>17.3344210840645</v>
      </c>
      <c r="E47" s="20">
        <f t="shared" si="37"/>
        <v>11.0732403243</v>
      </c>
      <c r="F47" s="16" t="s">
        <v>75</v>
      </c>
      <c r="G47" s="13">
        <v>6</v>
      </c>
      <c r="H47" s="18">
        <f t="shared" si="21"/>
        <v>17.3344210840645</v>
      </c>
      <c r="I47" s="18">
        <f t="shared" si="22"/>
        <v>290.484421084064</v>
      </c>
      <c r="J47" s="18">
        <f t="shared" si="23"/>
        <v>0.146225397337759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0.162617418980798</v>
      </c>
      <c r="P47" s="18">
        <f t="shared" si="26"/>
        <v>0.0237787967045081</v>
      </c>
      <c r="Q47" s="24">
        <f t="shared" si="27"/>
        <v>0.00428018340681145</v>
      </c>
      <c r="R47" s="18">
        <f t="shared" si="28"/>
        <v>0.0138763875</v>
      </c>
      <c r="S47" s="25">
        <f t="shared" si="29"/>
        <v>0.308450841893213</v>
      </c>
      <c r="T47" s="3">
        <v>0.01</v>
      </c>
      <c r="U47" s="26">
        <f t="shared" si="30"/>
        <v>0.00308450841893213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0.0301845084189321</v>
      </c>
      <c r="AR47" s="29">
        <f t="shared" si="34"/>
        <v>7.70910416666667</v>
      </c>
      <c r="AS47" s="1">
        <f t="shared" si="35"/>
        <v>0.18</v>
      </c>
      <c r="AT47" s="2">
        <f t="shared" si="39"/>
        <v>101.998267123288</v>
      </c>
      <c r="AU47" s="1">
        <f t="shared" si="36"/>
        <v>28623.8549610676</v>
      </c>
    </row>
    <row r="48" s="1" customFormat="1" spans="1:47">
      <c r="A48" s="13"/>
      <c r="B48" s="13"/>
      <c r="C48" s="16">
        <v>6</v>
      </c>
      <c r="D48" s="19">
        <v>20.8298887863333</v>
      </c>
      <c r="E48" s="20">
        <f t="shared" si="37"/>
        <v>17.3344210840645</v>
      </c>
      <c r="F48" s="16" t="s">
        <v>73</v>
      </c>
      <c r="G48" s="13">
        <v>7</v>
      </c>
      <c r="H48" s="18">
        <f t="shared" si="21"/>
        <v>20.8298887863333</v>
      </c>
      <c r="I48" s="18">
        <f t="shared" si="22"/>
        <v>293.979888786333</v>
      </c>
      <c r="J48" s="18">
        <f t="shared" si="23"/>
        <v>0.217826137289703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0.215929663942957</v>
      </c>
      <c r="P48" s="18">
        <f t="shared" si="26"/>
        <v>0.047035124622958</v>
      </c>
      <c r="Q48" s="24">
        <f t="shared" si="27"/>
        <v>0.00846632243213243</v>
      </c>
      <c r="R48" s="18">
        <f t="shared" si="28"/>
        <v>0.0138763875</v>
      </c>
      <c r="S48" s="25">
        <f t="shared" si="29"/>
        <v>0.610124388075242</v>
      </c>
      <c r="T48" s="3">
        <v>0.01</v>
      </c>
      <c r="U48" s="26">
        <f t="shared" si="30"/>
        <v>0.00610124388075242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0.0332012438807524</v>
      </c>
      <c r="AR48" s="29">
        <f t="shared" si="34"/>
        <v>7.70910416666667</v>
      </c>
      <c r="AS48" s="1">
        <f t="shared" si="35"/>
        <v>0.18</v>
      </c>
      <c r="AT48" s="2">
        <f t="shared" si="39"/>
        <v>101.998267123288</v>
      </c>
      <c r="AU48" s="1">
        <f t="shared" si="36"/>
        <v>31484.613768751</v>
      </c>
    </row>
    <row r="49" s="1" customFormat="1" spans="1:47">
      <c r="A49" s="13"/>
      <c r="B49" s="13"/>
      <c r="C49" s="16">
        <v>7</v>
      </c>
      <c r="D49" s="19">
        <v>24.2445298987097</v>
      </c>
      <c r="E49" s="20">
        <f t="shared" si="37"/>
        <v>20.8298887863333</v>
      </c>
      <c r="F49" s="16" t="s">
        <v>73</v>
      </c>
      <c r="G49" s="13">
        <v>8</v>
      </c>
      <c r="H49" s="18">
        <f t="shared" si="21"/>
        <v>24.2445298987097</v>
      </c>
      <c r="I49" s="18">
        <f t="shared" si="22"/>
        <v>297.39452989871</v>
      </c>
      <c r="J49" s="18">
        <f t="shared" si="23"/>
        <v>0.318614885193586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0.245985580986666</v>
      </c>
      <c r="P49" s="18">
        <f t="shared" si="26"/>
        <v>0.078374667645344</v>
      </c>
      <c r="Q49" s="24">
        <f t="shared" si="27"/>
        <v>0.0141074401761619</v>
      </c>
      <c r="R49" s="18">
        <f t="shared" si="28"/>
        <v>0.0138763875</v>
      </c>
      <c r="S49" s="25">
        <f t="shared" si="29"/>
        <v>1.01665078005078</v>
      </c>
      <c r="T49" s="3">
        <v>0.01</v>
      </c>
      <c r="U49" s="26">
        <f t="shared" si="30"/>
        <v>0.0101665078005078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0.0372665078005078</v>
      </c>
      <c r="AR49" s="29">
        <f t="shared" si="34"/>
        <v>7.70910416666667</v>
      </c>
      <c r="AS49" s="1">
        <f t="shared" si="35"/>
        <v>0.18</v>
      </c>
      <c r="AT49" s="2">
        <f t="shared" si="39"/>
        <v>101.998267123288</v>
      </c>
      <c r="AU49" s="1">
        <f t="shared" si="36"/>
        <v>35339.6881400982</v>
      </c>
    </row>
    <row r="50" s="1" customFormat="1" spans="1:47">
      <c r="A50" s="13"/>
      <c r="B50" s="13"/>
      <c r="C50" s="16">
        <v>8</v>
      </c>
      <c r="D50" s="19">
        <v>23.6507100719355</v>
      </c>
      <c r="E50" s="20">
        <f t="shared" si="37"/>
        <v>24.2445298987097</v>
      </c>
      <c r="F50" s="16" t="s">
        <v>73</v>
      </c>
      <c r="G50" s="13">
        <v>9</v>
      </c>
      <c r="H50" s="18">
        <f t="shared" si="21"/>
        <v>23.6507100719355</v>
      </c>
      <c r="I50" s="18">
        <f t="shared" si="22"/>
        <v>296.800710071935</v>
      </c>
      <c r="J50" s="18">
        <f t="shared" si="23"/>
        <v>0.29841299139485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0.244701955007988</v>
      </c>
      <c r="P50" s="18">
        <f t="shared" si="26"/>
        <v>0.0730222423941018</v>
      </c>
      <c r="Q50" s="24">
        <f t="shared" si="27"/>
        <v>0.0131440036309383</v>
      </c>
      <c r="R50" s="18">
        <f t="shared" si="28"/>
        <v>0.0138763875</v>
      </c>
      <c r="S50" s="25">
        <f t="shared" si="29"/>
        <v>0.947220854919072</v>
      </c>
      <c r="T50" s="3">
        <v>0.01</v>
      </c>
      <c r="U50" s="26">
        <f t="shared" si="30"/>
        <v>0.00947220854919072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0.0365722085491907</v>
      </c>
      <c r="AR50" s="29">
        <f t="shared" si="34"/>
        <v>7.70910416666667</v>
      </c>
      <c r="AS50" s="1">
        <f t="shared" si="35"/>
        <v>0.18</v>
      </c>
      <c r="AT50" s="2">
        <f t="shared" si="39"/>
        <v>101.998267123288</v>
      </c>
      <c r="AU50" s="1">
        <f t="shared" si="36"/>
        <v>34681.2867908546</v>
      </c>
    </row>
    <row r="51" s="1" customFormat="1" spans="1:47">
      <c r="A51" s="13"/>
      <c r="B51" s="13"/>
      <c r="C51" s="16">
        <v>9</v>
      </c>
      <c r="D51" s="19">
        <v>18.6605570536667</v>
      </c>
      <c r="E51" s="20">
        <f t="shared" si="37"/>
        <v>23.6507100719355</v>
      </c>
      <c r="F51" s="16" t="s">
        <v>73</v>
      </c>
      <c r="G51" s="13">
        <v>10</v>
      </c>
      <c r="H51" s="18">
        <f t="shared" si="21"/>
        <v>18.6605570536667</v>
      </c>
      <c r="I51" s="18">
        <f t="shared" si="22"/>
        <v>291.810557053667</v>
      </c>
      <c r="J51" s="18">
        <f t="shared" si="23"/>
        <v>0.170285651640216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0.248770754280553</v>
      </c>
      <c r="P51" s="18">
        <f t="shared" si="26"/>
        <v>0.042362090001692</v>
      </c>
      <c r="Q51" s="24">
        <f t="shared" si="27"/>
        <v>0.00762517620030457</v>
      </c>
      <c r="R51" s="18">
        <f t="shared" si="28"/>
        <v>0.0138763875</v>
      </c>
      <c r="S51" s="25">
        <f t="shared" si="29"/>
        <v>0.549507297940805</v>
      </c>
      <c r="T51" s="3">
        <v>0.01</v>
      </c>
      <c r="U51" s="26">
        <f t="shared" si="30"/>
        <v>0.00549507297940805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0.0325950729794081</v>
      </c>
      <c r="AR51" s="29">
        <f t="shared" si="34"/>
        <v>7.70910416666667</v>
      </c>
      <c r="AS51" s="1">
        <f t="shared" si="35"/>
        <v>0.18</v>
      </c>
      <c r="AT51" s="2">
        <f t="shared" si="39"/>
        <v>101.998267123288</v>
      </c>
      <c r="AU51" s="1">
        <f t="shared" si="36"/>
        <v>30909.784199858</v>
      </c>
    </row>
    <row r="52" s="1" customFormat="1" spans="1:47">
      <c r="A52" s="13"/>
      <c r="B52" s="13"/>
      <c r="C52" s="16">
        <v>10</v>
      </c>
      <c r="D52" s="19">
        <v>10.0313380550323</v>
      </c>
      <c r="E52" s="20">
        <f t="shared" si="37"/>
        <v>18.6605570536667</v>
      </c>
      <c r="F52" s="16" t="s">
        <v>73</v>
      </c>
      <c r="G52" s="13">
        <v>11</v>
      </c>
      <c r="H52" s="18">
        <f t="shared" si="21"/>
        <v>10.0313380550323</v>
      </c>
      <c r="I52" s="18">
        <f t="shared" si="22"/>
        <v>283.181338055032</v>
      </c>
      <c r="J52" s="18">
        <f t="shared" si="23"/>
        <v>0.0616029586832098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0.196088231064918</v>
      </c>
      <c r="O52" s="18">
        <f t="shared" si="38"/>
        <v>0.0874114748806097</v>
      </c>
      <c r="P52" s="18">
        <f t="shared" si="26"/>
        <v>0.00538480547550863</v>
      </c>
      <c r="Q52" s="24">
        <f t="shared" si="27"/>
        <v>0.000969264985591553</v>
      </c>
      <c r="R52" s="18">
        <f t="shared" si="28"/>
        <v>0.0138763875</v>
      </c>
      <c r="S52" s="25">
        <f t="shared" si="29"/>
        <v>0.0698499509034</v>
      </c>
      <c r="T52" s="3">
        <v>0.01</v>
      </c>
      <c r="U52" s="26">
        <f t="shared" si="30"/>
        <v>0.000698499509034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0.015498499509034</v>
      </c>
      <c r="AR52" s="29">
        <f t="shared" si="34"/>
        <v>7.70910416666667</v>
      </c>
      <c r="AS52" s="1">
        <f t="shared" si="35"/>
        <v>0.18</v>
      </c>
      <c r="AT52" s="2">
        <f t="shared" si="39"/>
        <v>101.998267123288</v>
      </c>
      <c r="AU52" s="1">
        <f t="shared" si="36"/>
        <v>14697.1683588035</v>
      </c>
    </row>
    <row r="53" s="1" customFormat="1" spans="1:48">
      <c r="A53" s="13"/>
      <c r="B53" s="13"/>
      <c r="C53" s="16">
        <v>11</v>
      </c>
      <c r="D53" s="19">
        <v>-1.14061899676667</v>
      </c>
      <c r="E53" s="20">
        <f t="shared" si="37"/>
        <v>10.0313380550323</v>
      </c>
      <c r="F53" s="16" t="s">
        <v>75</v>
      </c>
      <c r="G53" s="13">
        <v>12</v>
      </c>
      <c r="H53" s="18">
        <f t="shared" si="21"/>
        <v>-1.14061899676667</v>
      </c>
      <c r="I53" s="18">
        <f t="shared" si="22"/>
        <v>272.009381003233</v>
      </c>
      <c r="J53" s="18">
        <f t="shared" si="23"/>
        <v>0.0150068822716718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0.159117711071768</v>
      </c>
      <c r="P53" s="18">
        <f t="shared" si="26"/>
        <v>0.00238786075739191</v>
      </c>
      <c r="Q53" s="24">
        <f t="shared" si="27"/>
        <v>0.000429814936330543</v>
      </c>
      <c r="R53" s="18">
        <f t="shared" si="28"/>
        <v>0.0138763875</v>
      </c>
      <c r="S53" s="25">
        <f t="shared" si="29"/>
        <v>0.0309745556133067</v>
      </c>
      <c r="T53" s="3">
        <v>0.01</v>
      </c>
      <c r="U53" s="26">
        <f t="shared" si="30"/>
        <v>0.000309745556133067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0.0151097455561331</v>
      </c>
      <c r="AR53" s="29">
        <f t="shared" si="34"/>
        <v>7.70910416666667</v>
      </c>
      <c r="AS53" s="1">
        <f t="shared" si="35"/>
        <v>0.18</v>
      </c>
      <c r="AT53" s="2">
        <f t="shared" si="39"/>
        <v>101.998267123288</v>
      </c>
      <c r="AU53" s="1">
        <f t="shared" si="36"/>
        <v>14328.5144583014</v>
      </c>
      <c r="AV53" s="1">
        <f>SUM(AU42:AU53)</f>
        <v>281082.099061733</v>
      </c>
    </row>
    <row r="54" s="1" customFormat="1" spans="1:46">
      <c r="A54" s="13"/>
      <c r="B54" s="13"/>
      <c r="C54" s="16">
        <v>12</v>
      </c>
      <c r="D54" s="19">
        <v>-5.23282567706452</v>
      </c>
      <c r="E54" s="20">
        <f t="shared" si="37"/>
        <v>-1.14061899676667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2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</row>
    <row r="57" s="1" customFormat="1" spans="1:3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</row>
    <row r="58" s="1" customFormat="1" spans="1:32">
      <c r="A58" s="13" t="s">
        <v>71</v>
      </c>
      <c r="B58" s="13">
        <f>F7</f>
        <v>122.786</v>
      </c>
      <c r="C58" s="16" t="s">
        <v>72</v>
      </c>
      <c r="D58" s="17">
        <v>-6</v>
      </c>
      <c r="E58" s="16"/>
      <c r="F58" s="16"/>
      <c r="G58" s="13">
        <v>1</v>
      </c>
      <c r="H58" s="18">
        <f t="shared" ref="H58:H69" si="40">E59</f>
        <v>-6</v>
      </c>
      <c r="I58" s="18">
        <f t="shared" ref="I58:I69" si="41">H58+273.15</f>
        <v>267.15</v>
      </c>
      <c r="J58" s="18">
        <f t="shared" ref="J58:J69" si="42">EXP(($C$16*(I58-$C$14))/($C$17*I58*$C$14))</f>
        <v>0.00782554968707708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0.0216195287372425</v>
      </c>
      <c r="Q58" s="24">
        <f t="shared" ref="Q58:Q69" si="46">P58*$B$60</f>
        <v>0.00626966333380034</v>
      </c>
      <c r="R58" s="18">
        <f t="shared" ref="R58:R69" si="47">L58*$B$60</f>
        <v>0.80117865</v>
      </c>
      <c r="S58" s="25">
        <f t="shared" ref="S58:S69" si="48">Q58/R58</f>
        <v>0.00782554968707708</v>
      </c>
      <c r="T58" s="3">
        <v>0.27</v>
      </c>
      <c r="U58" s="26">
        <f t="shared" ref="U58:U69" si="49">S58*T58</f>
        <v>0.00211289841551081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>U58*0.67*AD58+(V58+W58+X58+Y58+Z58+AA58)/1000</f>
        <v>0.226810536162134</v>
      </c>
      <c r="AC58" s="29">
        <f t="shared" ref="AC58:AC69" si="50">$B$58/12</f>
        <v>10.2321666666667</v>
      </c>
      <c r="AD58" s="1">
        <f t="shared" ref="AD58:AD69" si="51">$B$60</f>
        <v>0.29</v>
      </c>
      <c r="AE58" s="30">
        <f>$E$7/12</f>
        <v>271.089946958103</v>
      </c>
      <c r="AF58" s="1">
        <f>AE58*10000*AC58*AB58</f>
        <v>6291355.74895868</v>
      </c>
    </row>
    <row r="59" s="1" customFormat="1" spans="1:32">
      <c r="A59" s="13" t="s">
        <v>74</v>
      </c>
      <c r="B59" s="13">
        <v>27</v>
      </c>
      <c r="C59" s="16">
        <v>1</v>
      </c>
      <c r="D59" s="19">
        <v>-7.83757281535484</v>
      </c>
      <c r="E59" s="20">
        <f t="shared" ref="E59:E70" si="52">D58</f>
        <v>-6</v>
      </c>
      <c r="F59" s="16" t="s">
        <v>73</v>
      </c>
      <c r="G59" s="13">
        <v>2</v>
      </c>
      <c r="H59" s="18">
        <f t="shared" si="40"/>
        <v>-7.83757281535484</v>
      </c>
      <c r="I59" s="18">
        <f t="shared" si="41"/>
        <v>265.312427184645</v>
      </c>
      <c r="J59" s="18">
        <f t="shared" si="42"/>
        <v>0.00607972919654517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3">L59+O58-P58-N59</f>
        <v>5.50375047126276</v>
      </c>
      <c r="P59" s="18">
        <f t="shared" si="45"/>
        <v>0.0334613124306354</v>
      </c>
      <c r="Q59" s="24">
        <f t="shared" si="46"/>
        <v>0.00970378060488427</v>
      </c>
      <c r="R59" s="18">
        <f t="shared" si="47"/>
        <v>0.80117865</v>
      </c>
      <c r="S59" s="25">
        <f t="shared" si="48"/>
        <v>0.0121118811701788</v>
      </c>
      <c r="T59" s="3">
        <v>0.27</v>
      </c>
      <c r="U59" s="26">
        <f t="shared" si="49"/>
        <v>0.00327020791594828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ref="AB59:AB69" si="54">U59*0.67*AD59+(V59+W59+X59+Y59+Z59+AA59)/1000</f>
        <v>0.227035401398069</v>
      </c>
      <c r="AC59" s="29">
        <f t="shared" si="50"/>
        <v>10.2321666666667</v>
      </c>
      <c r="AD59" s="1">
        <f t="shared" si="51"/>
        <v>0.29</v>
      </c>
      <c r="AE59" s="30">
        <f t="shared" ref="AE59:AE69" si="55">$E$7/12</f>
        <v>271.089946958103</v>
      </c>
      <c r="AF59" s="1">
        <f t="shared" ref="AF59:AF69" si="56">AE59*10000*AC59*AB59</f>
        <v>6297593.14524009</v>
      </c>
    </row>
    <row r="60" s="1" customFormat="1" spans="1:32">
      <c r="A60" s="13" t="s">
        <v>38</v>
      </c>
      <c r="B60" s="13">
        <v>0.29</v>
      </c>
      <c r="C60" s="16">
        <v>2</v>
      </c>
      <c r="D60" s="19">
        <v>-4.33239885917857</v>
      </c>
      <c r="E60" s="20">
        <f t="shared" si="52"/>
        <v>-7.83757281535484</v>
      </c>
      <c r="F60" s="16" t="s">
        <v>73</v>
      </c>
      <c r="G60" s="13">
        <v>3</v>
      </c>
      <c r="H60" s="18">
        <f t="shared" si="40"/>
        <v>-4.33239885917857</v>
      </c>
      <c r="I60" s="18">
        <f t="shared" si="41"/>
        <v>268.817601140821</v>
      </c>
      <c r="J60" s="18">
        <f t="shared" si="42"/>
        <v>0.00981087163459458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3"/>
        <v>8.23297415883212</v>
      </c>
      <c r="P60" s="18">
        <f t="shared" si="45"/>
        <v>0.0807726526432362</v>
      </c>
      <c r="Q60" s="24">
        <f t="shared" si="46"/>
        <v>0.0234240692665385</v>
      </c>
      <c r="R60" s="18">
        <f t="shared" si="47"/>
        <v>0.80117865</v>
      </c>
      <c r="S60" s="25">
        <f t="shared" si="48"/>
        <v>0.0292370113289196</v>
      </c>
      <c r="T60" s="3">
        <v>0.27</v>
      </c>
      <c r="U60" s="26">
        <f t="shared" si="49"/>
        <v>0.00789399305880829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4"/>
        <v>0.227933802851326</v>
      </c>
      <c r="AC60" s="29">
        <f t="shared" si="50"/>
        <v>10.2321666666667</v>
      </c>
      <c r="AD60" s="1">
        <f t="shared" si="51"/>
        <v>0.29</v>
      </c>
      <c r="AE60" s="30">
        <f t="shared" si="55"/>
        <v>271.089946958103</v>
      </c>
      <c r="AF60" s="1">
        <f t="shared" si="56"/>
        <v>6322513.34182119</v>
      </c>
    </row>
    <row r="61" s="1" customFormat="1" spans="1:32">
      <c r="A61" s="13"/>
      <c r="B61" s="13"/>
      <c r="C61" s="16">
        <v>3</v>
      </c>
      <c r="D61" s="19">
        <v>2.52631846132258</v>
      </c>
      <c r="E61" s="20">
        <f t="shared" si="52"/>
        <v>-4.33239885917857</v>
      </c>
      <c r="F61" s="16" t="s">
        <v>73</v>
      </c>
      <c r="G61" s="13">
        <v>4</v>
      </c>
      <c r="H61" s="18">
        <f t="shared" si="40"/>
        <v>2.52631846132258</v>
      </c>
      <c r="I61" s="18">
        <f t="shared" si="41"/>
        <v>275.676318461323</v>
      </c>
      <c r="J61" s="18">
        <f t="shared" si="42"/>
        <v>0.0241588384003696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3"/>
        <v>10.9148865061889</v>
      </c>
      <c r="P61" s="18">
        <f t="shared" si="45"/>
        <v>0.263690979261392</v>
      </c>
      <c r="Q61" s="24">
        <f t="shared" si="46"/>
        <v>0.0764703839858037</v>
      </c>
      <c r="R61" s="18">
        <f t="shared" si="47"/>
        <v>0.80117865</v>
      </c>
      <c r="S61" s="25">
        <f t="shared" si="48"/>
        <v>0.0954473561992743</v>
      </c>
      <c r="T61" s="3">
        <v>0.27</v>
      </c>
      <c r="U61" s="26">
        <f t="shared" si="49"/>
        <v>0.0257707861738041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4"/>
        <v>0.23140726375357</v>
      </c>
      <c r="AC61" s="29">
        <f t="shared" si="50"/>
        <v>10.2321666666667</v>
      </c>
      <c r="AD61" s="1">
        <f t="shared" si="51"/>
        <v>0.29</v>
      </c>
      <c r="AE61" s="30">
        <f t="shared" si="55"/>
        <v>271.089946958103</v>
      </c>
      <c r="AF61" s="1">
        <f t="shared" si="56"/>
        <v>6418861.5035331</v>
      </c>
    </row>
    <row r="62" s="1" customFormat="1" spans="1:32">
      <c r="A62" s="13"/>
      <c r="B62" s="13"/>
      <c r="C62" s="16">
        <v>4</v>
      </c>
      <c r="D62" s="19">
        <v>11.0732403243</v>
      </c>
      <c r="E62" s="20">
        <f t="shared" si="52"/>
        <v>2.52631846132258</v>
      </c>
      <c r="F62" s="16" t="s">
        <v>73</v>
      </c>
      <c r="G62" s="13">
        <v>5</v>
      </c>
      <c r="H62" s="18">
        <f t="shared" si="40"/>
        <v>11.0732403243</v>
      </c>
      <c r="I62" s="18">
        <f t="shared" si="41"/>
        <v>284.2232403243</v>
      </c>
      <c r="J62" s="18">
        <f t="shared" si="42"/>
        <v>0.0698781382107789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10.1186357505811</v>
      </c>
      <c r="O62" s="18">
        <f t="shared" si="53"/>
        <v>3.29524477634637</v>
      </c>
      <c r="P62" s="18">
        <f t="shared" si="45"/>
        <v>0.230265569919879</v>
      </c>
      <c r="Q62" s="24">
        <f t="shared" si="46"/>
        <v>0.066777015276765</v>
      </c>
      <c r="R62" s="18">
        <f t="shared" si="47"/>
        <v>0.80117865</v>
      </c>
      <c r="S62" s="25">
        <f t="shared" si="48"/>
        <v>0.0833484707521412</v>
      </c>
      <c r="T62" s="3">
        <v>0.27</v>
      </c>
      <c r="U62" s="26">
        <f t="shared" si="49"/>
        <v>0.0225040871030781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4"/>
        <v>0.230772544124128</v>
      </c>
      <c r="AC62" s="29">
        <f t="shared" si="50"/>
        <v>10.2321666666667</v>
      </c>
      <c r="AD62" s="1">
        <f t="shared" si="51"/>
        <v>0.29</v>
      </c>
      <c r="AE62" s="30">
        <f t="shared" si="55"/>
        <v>271.089946958103</v>
      </c>
      <c r="AF62" s="1">
        <f t="shared" si="56"/>
        <v>6401255.4123116</v>
      </c>
    </row>
    <row r="63" s="1" customFormat="1" spans="1:32">
      <c r="A63" s="13"/>
      <c r="B63" s="13"/>
      <c r="C63" s="16">
        <v>5</v>
      </c>
      <c r="D63" s="19">
        <v>17.3344210840645</v>
      </c>
      <c r="E63" s="20">
        <f t="shared" si="52"/>
        <v>11.0732403243</v>
      </c>
      <c r="F63" s="16" t="s">
        <v>75</v>
      </c>
      <c r="G63" s="13">
        <v>6</v>
      </c>
      <c r="H63" s="18">
        <f t="shared" si="40"/>
        <v>17.3344210840645</v>
      </c>
      <c r="I63" s="18">
        <f t="shared" si="41"/>
        <v>290.484421084064</v>
      </c>
      <c r="J63" s="18">
        <f t="shared" si="42"/>
        <v>0.146225397337759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3"/>
        <v>5.82766420642649</v>
      </c>
      <c r="P63" s="18">
        <f t="shared" si="45"/>
        <v>0.85215251413575</v>
      </c>
      <c r="Q63" s="24">
        <f t="shared" si="46"/>
        <v>0.247124229099367</v>
      </c>
      <c r="R63" s="18">
        <f t="shared" si="47"/>
        <v>0.80117865</v>
      </c>
      <c r="S63" s="25">
        <f t="shared" si="48"/>
        <v>0.308450841893213</v>
      </c>
      <c r="T63" s="3">
        <v>0.27</v>
      </c>
      <c r="U63" s="26">
        <f t="shared" si="49"/>
        <v>0.0832817273111674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4"/>
        <v>0.29138163961656</v>
      </c>
      <c r="AC63" s="29">
        <f t="shared" si="50"/>
        <v>10.2321666666667</v>
      </c>
      <c r="AD63" s="1">
        <f t="shared" si="51"/>
        <v>0.29</v>
      </c>
      <c r="AE63" s="30">
        <f t="shared" si="55"/>
        <v>271.089946958103</v>
      </c>
      <c r="AF63" s="1">
        <f t="shared" si="56"/>
        <v>8082453.24296668</v>
      </c>
    </row>
    <row r="64" s="1" customFormat="1" spans="1:32">
      <c r="A64" s="13"/>
      <c r="B64" s="13"/>
      <c r="C64" s="16">
        <v>6</v>
      </c>
      <c r="D64" s="19">
        <v>20.8298887863333</v>
      </c>
      <c r="E64" s="20">
        <f t="shared" si="52"/>
        <v>17.3344210840645</v>
      </c>
      <c r="F64" s="16" t="s">
        <v>73</v>
      </c>
      <c r="G64" s="13">
        <v>7</v>
      </c>
      <c r="H64" s="18">
        <f t="shared" si="40"/>
        <v>20.8298887863333</v>
      </c>
      <c r="I64" s="18">
        <f t="shared" si="41"/>
        <v>293.979888786333</v>
      </c>
      <c r="J64" s="18">
        <f t="shared" si="42"/>
        <v>0.217826137289703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3"/>
        <v>7.73819669229074</v>
      </c>
      <c r="P64" s="18">
        <f t="shared" si="45"/>
        <v>1.68558149506965</v>
      </c>
      <c r="Q64" s="24">
        <f t="shared" si="46"/>
        <v>0.488818633570198</v>
      </c>
      <c r="R64" s="18">
        <f t="shared" si="47"/>
        <v>0.80117865</v>
      </c>
      <c r="S64" s="25">
        <f t="shared" si="48"/>
        <v>0.610124388075242</v>
      </c>
      <c r="T64" s="3">
        <v>0.27</v>
      </c>
      <c r="U64" s="26">
        <f t="shared" si="49"/>
        <v>0.164733584780315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4"/>
        <v>0.307207735522815</v>
      </c>
      <c r="AC64" s="29">
        <f t="shared" si="50"/>
        <v>10.2321666666667</v>
      </c>
      <c r="AD64" s="1">
        <f t="shared" si="51"/>
        <v>0.29</v>
      </c>
      <c r="AE64" s="30">
        <f t="shared" si="55"/>
        <v>271.089946958103</v>
      </c>
      <c r="AF64" s="1">
        <f t="shared" si="56"/>
        <v>8521443.42899674</v>
      </c>
    </row>
    <row r="65" s="1" customFormat="1" spans="1:32">
      <c r="A65" s="13"/>
      <c r="B65" s="13"/>
      <c r="C65" s="16">
        <v>7</v>
      </c>
      <c r="D65" s="19">
        <v>24.2445298987097</v>
      </c>
      <c r="E65" s="20">
        <f t="shared" si="52"/>
        <v>20.8298887863333</v>
      </c>
      <c r="F65" s="16" t="s">
        <v>73</v>
      </c>
      <c r="G65" s="13">
        <v>8</v>
      </c>
      <c r="H65" s="18">
        <f t="shared" si="40"/>
        <v>24.2445298987097</v>
      </c>
      <c r="I65" s="18">
        <f t="shared" si="41"/>
        <v>297.39452989871</v>
      </c>
      <c r="J65" s="18">
        <f t="shared" si="42"/>
        <v>0.318614885193586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3"/>
        <v>8.8153001972211</v>
      </c>
      <c r="P65" s="18">
        <f t="shared" si="45"/>
        <v>2.8086858602846</v>
      </c>
      <c r="Q65" s="24">
        <f t="shared" si="46"/>
        <v>0.814518899482533</v>
      </c>
      <c r="R65" s="18">
        <f t="shared" si="47"/>
        <v>0.80117865</v>
      </c>
      <c r="S65" s="25">
        <f t="shared" si="48"/>
        <v>1.01665078005078</v>
      </c>
      <c r="T65" s="3">
        <v>0.27</v>
      </c>
      <c r="U65" s="26">
        <f t="shared" si="49"/>
        <v>0.274495710613711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4"/>
        <v>0.328534516572244</v>
      </c>
      <c r="AC65" s="29">
        <f t="shared" si="50"/>
        <v>10.2321666666667</v>
      </c>
      <c r="AD65" s="1">
        <f t="shared" si="51"/>
        <v>0.29</v>
      </c>
      <c r="AE65" s="30">
        <f t="shared" si="55"/>
        <v>271.089946958103</v>
      </c>
      <c r="AF65" s="1">
        <f t="shared" si="56"/>
        <v>9113013.68332652</v>
      </c>
    </row>
    <row r="66" s="1" customFormat="1" spans="1:32">
      <c r="A66" s="13"/>
      <c r="B66" s="13"/>
      <c r="C66" s="16">
        <v>8</v>
      </c>
      <c r="D66" s="19">
        <v>23.6507100719355</v>
      </c>
      <c r="E66" s="20">
        <f t="shared" si="52"/>
        <v>24.2445298987097</v>
      </c>
      <c r="F66" s="16" t="s">
        <v>73</v>
      </c>
      <c r="G66" s="13">
        <v>9</v>
      </c>
      <c r="H66" s="18">
        <f t="shared" si="40"/>
        <v>23.6507100719355</v>
      </c>
      <c r="I66" s="18">
        <f t="shared" si="41"/>
        <v>296.800710071935</v>
      </c>
      <c r="J66" s="18">
        <f t="shared" si="42"/>
        <v>0.29841299139485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3"/>
        <v>8.7692993369365</v>
      </c>
      <c r="P66" s="18">
        <f t="shared" si="45"/>
        <v>2.61687284757209</v>
      </c>
      <c r="Q66" s="24">
        <f t="shared" si="46"/>
        <v>0.758893125795908</v>
      </c>
      <c r="R66" s="18">
        <f t="shared" si="47"/>
        <v>0.80117865</v>
      </c>
      <c r="S66" s="25">
        <f t="shared" si="48"/>
        <v>0.947220854919072</v>
      </c>
      <c r="T66" s="3">
        <v>0.27</v>
      </c>
      <c r="U66" s="26">
        <f t="shared" si="49"/>
        <v>0.255749630828149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4"/>
        <v>0.324892153269909</v>
      </c>
      <c r="AC66" s="29">
        <f t="shared" si="50"/>
        <v>10.2321666666667</v>
      </c>
      <c r="AD66" s="1">
        <f t="shared" si="51"/>
        <v>0.29</v>
      </c>
      <c r="AE66" s="30">
        <f t="shared" si="55"/>
        <v>271.089946958103</v>
      </c>
      <c r="AF66" s="1">
        <f t="shared" si="56"/>
        <v>9011980.44347051</v>
      </c>
    </row>
    <row r="67" s="1" customFormat="1" spans="1:32">
      <c r="A67" s="13"/>
      <c r="B67" s="13"/>
      <c r="C67" s="16">
        <v>9</v>
      </c>
      <c r="D67" s="19">
        <v>18.6605570536667</v>
      </c>
      <c r="E67" s="20">
        <f t="shared" si="52"/>
        <v>23.6507100719355</v>
      </c>
      <c r="F67" s="16" t="s">
        <v>73</v>
      </c>
      <c r="G67" s="13">
        <v>10</v>
      </c>
      <c r="H67" s="18">
        <f t="shared" si="40"/>
        <v>18.6605570536667</v>
      </c>
      <c r="I67" s="18">
        <f t="shared" si="41"/>
        <v>291.810557053667</v>
      </c>
      <c r="J67" s="18">
        <f t="shared" si="42"/>
        <v>0.170285651640216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3"/>
        <v>8.9151114893644</v>
      </c>
      <c r="P67" s="18">
        <f t="shared" si="45"/>
        <v>1.51811556941159</v>
      </c>
      <c r="Q67" s="24">
        <f t="shared" si="46"/>
        <v>0.440253515129362</v>
      </c>
      <c r="R67" s="18">
        <f t="shared" si="47"/>
        <v>0.80117865</v>
      </c>
      <c r="S67" s="25">
        <f t="shared" si="48"/>
        <v>0.549507297940806</v>
      </c>
      <c r="T67" s="3">
        <v>0.27</v>
      </c>
      <c r="U67" s="26">
        <f t="shared" si="49"/>
        <v>0.148366970444018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4"/>
        <v>0.304027702357273</v>
      </c>
      <c r="AC67" s="29">
        <f t="shared" si="50"/>
        <v>10.2321666666667</v>
      </c>
      <c r="AD67" s="1">
        <f t="shared" si="51"/>
        <v>0.29</v>
      </c>
      <c r="AE67" s="30">
        <f t="shared" si="55"/>
        <v>271.089946958103</v>
      </c>
      <c r="AF67" s="1">
        <f t="shared" si="56"/>
        <v>8433234.4759364</v>
      </c>
    </row>
    <row r="68" s="1" customFormat="1" spans="1:32">
      <c r="A68" s="13"/>
      <c r="B68" s="13"/>
      <c r="C68" s="16">
        <v>10</v>
      </c>
      <c r="D68" s="19">
        <v>10.0313380550323</v>
      </c>
      <c r="E68" s="20">
        <f t="shared" si="52"/>
        <v>18.6605570536667</v>
      </c>
      <c r="F68" s="16" t="s">
        <v>73</v>
      </c>
      <c r="G68" s="13">
        <v>11</v>
      </c>
      <c r="H68" s="18">
        <f t="shared" si="40"/>
        <v>10.0313380550323</v>
      </c>
      <c r="I68" s="18">
        <f t="shared" si="41"/>
        <v>283.181338055032</v>
      </c>
      <c r="J68" s="18">
        <f t="shared" si="42"/>
        <v>0.0616029586832098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7.02714612395517</v>
      </c>
      <c r="O68" s="18">
        <f t="shared" si="53"/>
        <v>3.13253479599764</v>
      </c>
      <c r="P68" s="18">
        <f t="shared" si="45"/>
        <v>0.19297341161156</v>
      </c>
      <c r="Q68" s="24">
        <f t="shared" si="46"/>
        <v>0.0559622893673523</v>
      </c>
      <c r="R68" s="18">
        <f t="shared" si="47"/>
        <v>0.80117865</v>
      </c>
      <c r="S68" s="25">
        <f t="shared" si="48"/>
        <v>0.0698499509034</v>
      </c>
      <c r="T68" s="3">
        <v>0.27</v>
      </c>
      <c r="U68" s="26">
        <f t="shared" si="49"/>
        <v>0.018859486743918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4"/>
        <v>0.230064398274343</v>
      </c>
      <c r="AC68" s="29">
        <f t="shared" si="50"/>
        <v>10.2321666666667</v>
      </c>
      <c r="AD68" s="1">
        <f t="shared" si="51"/>
        <v>0.29</v>
      </c>
      <c r="AE68" s="30">
        <f t="shared" si="55"/>
        <v>271.089946958103</v>
      </c>
      <c r="AF68" s="1">
        <f t="shared" si="56"/>
        <v>6381612.5970415</v>
      </c>
    </row>
    <row r="69" s="1" customFormat="1" spans="1:33">
      <c r="A69" s="13"/>
      <c r="B69" s="13"/>
      <c r="C69" s="16">
        <v>11</v>
      </c>
      <c r="D69" s="19">
        <v>-1.14061899676667</v>
      </c>
      <c r="E69" s="20">
        <f t="shared" si="52"/>
        <v>10.0313380550323</v>
      </c>
      <c r="F69" s="16" t="s">
        <v>75</v>
      </c>
      <c r="G69" s="13">
        <v>12</v>
      </c>
      <c r="H69" s="18">
        <f t="shared" si="40"/>
        <v>-1.14061899676667</v>
      </c>
      <c r="I69" s="18">
        <f t="shared" si="41"/>
        <v>272.009381003233</v>
      </c>
      <c r="J69" s="18">
        <f t="shared" si="42"/>
        <v>0.0150068822716718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3"/>
        <v>5.70224638438608</v>
      </c>
      <c r="P69" s="18">
        <f t="shared" si="45"/>
        <v>0.0855729401745481</v>
      </c>
      <c r="Q69" s="24">
        <f t="shared" si="46"/>
        <v>0.0248161526506189</v>
      </c>
      <c r="R69" s="18">
        <f t="shared" si="47"/>
        <v>0.80117865</v>
      </c>
      <c r="S69" s="25">
        <f t="shared" si="48"/>
        <v>0.0309745556133067</v>
      </c>
      <c r="T69" s="3">
        <v>0.27</v>
      </c>
      <c r="U69" s="26">
        <f t="shared" si="49"/>
        <v>0.0083631300155928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4"/>
        <v>0.22802495616203</v>
      </c>
      <c r="AC69" s="29">
        <f t="shared" si="50"/>
        <v>10.2321666666667</v>
      </c>
      <c r="AD69" s="1">
        <f t="shared" si="51"/>
        <v>0.29</v>
      </c>
      <c r="AE69" s="30">
        <f t="shared" si="55"/>
        <v>271.089946958103</v>
      </c>
      <c r="AF69" s="1">
        <f t="shared" si="56"/>
        <v>6325041.78655322</v>
      </c>
      <c r="AG69" s="1">
        <f>SUM(AF58:AF69)</f>
        <v>87600358.8101562</v>
      </c>
    </row>
    <row r="70" s="1" customFormat="1" spans="1:46">
      <c r="A70" s="13"/>
      <c r="B70" s="13"/>
      <c r="C70" s="16">
        <v>12</v>
      </c>
      <c r="D70" s="19">
        <v>-5.23282567706452</v>
      </c>
      <c r="E70" s="20">
        <f t="shared" si="52"/>
        <v>-1.14061899676667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82">
      <c r="AT71" s="2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="1" customFormat="1" spans="19:82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</row>
    <row r="73" s="1" customFormat="1" spans="1:82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="1" customFormat="1" spans="1:82">
      <c r="A74" s="13" t="s">
        <v>71</v>
      </c>
      <c r="B74" s="13">
        <f>F8</f>
        <v>625.464</v>
      </c>
      <c r="C74" s="16" t="s">
        <v>72</v>
      </c>
      <c r="D74" s="17">
        <v>-6</v>
      </c>
      <c r="E74" s="16"/>
      <c r="F74" s="16"/>
      <c r="G74" s="13">
        <v>1</v>
      </c>
      <c r="H74" s="18">
        <f t="shared" ref="H74:H85" si="57">E75</f>
        <v>-6</v>
      </c>
      <c r="I74" s="18">
        <f t="shared" ref="I74:I85" si="58">H74+273.15</f>
        <v>267.15</v>
      </c>
      <c r="J74" s="18">
        <f t="shared" ref="J74:J85" si="59">EXP(($C$16*(I74-$C$14))/($C$17*I74*$C$14))</f>
        <v>0.00782554968707708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0.00407883300789832</v>
      </c>
      <c r="Q74" s="24">
        <f t="shared" ref="Q74:Q85" si="63">P74*$B$76</f>
        <v>0.00106049658205356</v>
      </c>
      <c r="R74" s="18">
        <f t="shared" ref="R74:R85" si="64">L74*$B$76</f>
        <v>0.1355172</v>
      </c>
      <c r="S74" s="25">
        <f t="shared" ref="S74:S85" si="65">Q74/R74</f>
        <v>0.00782554968707708</v>
      </c>
      <c r="T74" s="3">
        <v>0.01</v>
      </c>
      <c r="U74" s="26">
        <f t="shared" ref="U74:U85" si="66">S74*T74</f>
        <v>7.82554968707708e-5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0.01</v>
      </c>
      <c r="AF74" s="3">
        <v>0.49</v>
      </c>
      <c r="AG74" s="26">
        <f t="shared" ref="AG74:AG85" si="67">AF74*AE74</f>
        <v>0.0049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0.02</v>
      </c>
      <c r="AR74" s="3">
        <v>0.5</v>
      </c>
      <c r="AS74" s="3">
        <f t="shared" ref="AS74:AS85" si="68">AR74*AQ74</f>
        <v>0.01</v>
      </c>
      <c r="AT74" s="2">
        <f t="shared" ref="AT74:AT85" si="69">(AS74+AM74+AD74+AA74+U74+X74+AG74+AJ74+AP74)</f>
        <v>0.0149782554968708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0.673166666666667</v>
      </c>
      <c r="AX74" s="1">
        <f t="shared" ref="AX74:AX85" si="72">AW74*10000*AV74*0.67*AU74*AT74</f>
        <v>915.488851108721</v>
      </c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</row>
    <row r="75" s="1" customFormat="1" spans="1:82">
      <c r="A75" s="13" t="s">
        <v>74</v>
      </c>
      <c r="B75" s="13">
        <v>1</v>
      </c>
      <c r="C75" s="16">
        <v>1</v>
      </c>
      <c r="D75" s="19">
        <v>-7.83757281535484</v>
      </c>
      <c r="E75" s="20">
        <f t="shared" ref="E75:E86" si="73">D74</f>
        <v>-6</v>
      </c>
      <c r="F75" s="16" t="s">
        <v>73</v>
      </c>
      <c r="G75" s="13">
        <v>2</v>
      </c>
      <c r="H75" s="18">
        <f t="shared" si="57"/>
        <v>-7.83757281535484</v>
      </c>
      <c r="I75" s="18">
        <f t="shared" si="58"/>
        <v>265.312427184645</v>
      </c>
      <c r="J75" s="18">
        <f t="shared" si="59"/>
        <v>0.00607972919654517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1.0383611669921</v>
      </c>
      <c r="P75" s="18">
        <f t="shared" si="62"/>
        <v>0.0063129547035206</v>
      </c>
      <c r="Q75" s="24">
        <f t="shared" si="63"/>
        <v>0.00164136822291536</v>
      </c>
      <c r="R75" s="18">
        <f t="shared" si="64"/>
        <v>0.1355172</v>
      </c>
      <c r="S75" s="25">
        <f t="shared" si="65"/>
        <v>0.0121118811701788</v>
      </c>
      <c r="T75" s="3">
        <v>0.01</v>
      </c>
      <c r="U75" s="26">
        <f t="shared" si="66"/>
        <v>0.000121118811701788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0.00561111881170179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0.673166666666667</v>
      </c>
      <c r="AX75" s="1">
        <f t="shared" si="72"/>
        <v>342.95827811407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="1" customFormat="1" spans="1:82">
      <c r="A76" s="13" t="s">
        <v>38</v>
      </c>
      <c r="B76" s="13">
        <v>0.26</v>
      </c>
      <c r="C76" s="16">
        <v>2</v>
      </c>
      <c r="D76" s="19">
        <v>-4.33239885917857</v>
      </c>
      <c r="E76" s="20">
        <f t="shared" si="73"/>
        <v>-7.83757281535484</v>
      </c>
      <c r="F76" s="16" t="s">
        <v>73</v>
      </c>
      <c r="G76" s="13">
        <v>3</v>
      </c>
      <c r="H76" s="18">
        <f t="shared" si="57"/>
        <v>-4.33239885917857</v>
      </c>
      <c r="I76" s="18">
        <f t="shared" si="58"/>
        <v>268.817601140821</v>
      </c>
      <c r="J76" s="18">
        <f t="shared" si="59"/>
        <v>0.00981087163459458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1.55326821228858</v>
      </c>
      <c r="P76" s="18">
        <f t="shared" si="62"/>
        <v>0.0152389150448595</v>
      </c>
      <c r="Q76" s="24">
        <f t="shared" si="63"/>
        <v>0.00396211791166346</v>
      </c>
      <c r="R76" s="18">
        <f t="shared" si="64"/>
        <v>0.1355172</v>
      </c>
      <c r="S76" s="25">
        <f t="shared" si="65"/>
        <v>0.0292370113289196</v>
      </c>
      <c r="T76" s="3">
        <v>0.01</v>
      </c>
      <c r="U76" s="26">
        <f t="shared" si="66"/>
        <v>0.000292370113289196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0.0057823701132892</v>
      </c>
      <c r="AU76" s="29">
        <f t="shared" si="70"/>
        <v>52.122</v>
      </c>
      <c r="AV76" s="1">
        <f t="shared" si="71"/>
        <v>0.26</v>
      </c>
      <c r="AW76" s="2">
        <f t="shared" si="75"/>
        <v>0.673166666666667</v>
      </c>
      <c r="AX76" s="1">
        <f t="shared" si="72"/>
        <v>353.425362039423</v>
      </c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</row>
    <row r="77" s="1" customFormat="1" spans="1:82">
      <c r="A77" s="13"/>
      <c r="B77" s="13"/>
      <c r="C77" s="16">
        <v>3</v>
      </c>
      <c r="D77" s="19">
        <v>2.52631846132258</v>
      </c>
      <c r="E77" s="20">
        <f t="shared" si="73"/>
        <v>-4.33239885917857</v>
      </c>
      <c r="F77" s="16" t="s">
        <v>73</v>
      </c>
      <c r="G77" s="13">
        <v>4</v>
      </c>
      <c r="H77" s="18">
        <f t="shared" si="57"/>
        <v>2.52631846132258</v>
      </c>
      <c r="I77" s="18">
        <f t="shared" si="58"/>
        <v>275.676318461323</v>
      </c>
      <c r="J77" s="18">
        <f t="shared" si="59"/>
        <v>0.0241588384003696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2.05924929724372</v>
      </c>
      <c r="P77" s="18">
        <f t="shared" si="62"/>
        <v>0.0497490709981857</v>
      </c>
      <c r="Q77" s="24">
        <f t="shared" si="63"/>
        <v>0.0129347584595283</v>
      </c>
      <c r="R77" s="18">
        <f t="shared" si="64"/>
        <v>0.1355172</v>
      </c>
      <c r="S77" s="25">
        <f t="shared" si="65"/>
        <v>0.0954473561992743</v>
      </c>
      <c r="T77" s="3">
        <v>0.01</v>
      </c>
      <c r="U77" s="26">
        <f t="shared" si="66"/>
        <v>0.000954473561992743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0.00644447356199274</v>
      </c>
      <c r="AU77" s="29">
        <f t="shared" si="70"/>
        <v>52.122</v>
      </c>
      <c r="AV77" s="1">
        <f t="shared" si="71"/>
        <v>0.26</v>
      </c>
      <c r="AW77" s="2">
        <f t="shared" si="75"/>
        <v>0.673166666666667</v>
      </c>
      <c r="AX77" s="1">
        <f t="shared" si="72"/>
        <v>393.893914982412</v>
      </c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="1" customFormat="1" spans="1:82">
      <c r="A78" s="13"/>
      <c r="B78" s="13"/>
      <c r="C78" s="16">
        <v>4</v>
      </c>
      <c r="D78" s="19">
        <v>11.0732403243</v>
      </c>
      <c r="E78" s="20">
        <f t="shared" si="73"/>
        <v>2.52631846132258</v>
      </c>
      <c r="F78" s="16" t="s">
        <v>73</v>
      </c>
      <c r="G78" s="13">
        <v>5</v>
      </c>
      <c r="H78" s="18">
        <f t="shared" si="57"/>
        <v>11.0732403243</v>
      </c>
      <c r="I78" s="18">
        <f t="shared" si="58"/>
        <v>284.2232403243</v>
      </c>
      <c r="J78" s="18">
        <f t="shared" si="59"/>
        <v>0.0698781382107789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1.90902521493326</v>
      </c>
      <c r="O78" s="18">
        <f t="shared" si="74"/>
        <v>0.621695011312277</v>
      </c>
      <c r="P78" s="18">
        <f t="shared" si="62"/>
        <v>0.043442889925431</v>
      </c>
      <c r="Q78" s="24">
        <f t="shared" si="63"/>
        <v>0.0112951513806121</v>
      </c>
      <c r="R78" s="18">
        <f t="shared" si="64"/>
        <v>0.1355172</v>
      </c>
      <c r="S78" s="25">
        <f t="shared" si="65"/>
        <v>0.0833484707521412</v>
      </c>
      <c r="T78" s="3">
        <v>0.01</v>
      </c>
      <c r="U78" s="26">
        <f t="shared" si="66"/>
        <v>0.000833484707521412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0.00632348470752141</v>
      </c>
      <c r="AU78" s="29">
        <f t="shared" si="70"/>
        <v>52.122</v>
      </c>
      <c r="AV78" s="1">
        <f t="shared" si="71"/>
        <v>0.26</v>
      </c>
      <c r="AW78" s="2">
        <f t="shared" si="75"/>
        <v>0.673166666666667</v>
      </c>
      <c r="AX78" s="1">
        <f t="shared" si="72"/>
        <v>386.4989318083</v>
      </c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</row>
    <row r="79" s="1" customFormat="1" spans="1:82">
      <c r="A79" s="13"/>
      <c r="B79" s="13"/>
      <c r="C79" s="16">
        <v>5</v>
      </c>
      <c r="D79" s="19">
        <v>17.3344210840645</v>
      </c>
      <c r="E79" s="20">
        <f t="shared" si="73"/>
        <v>11.0732403243</v>
      </c>
      <c r="F79" s="16" t="s">
        <v>75</v>
      </c>
      <c r="G79" s="13">
        <v>6</v>
      </c>
      <c r="H79" s="18">
        <f t="shared" si="57"/>
        <v>17.3344210840645</v>
      </c>
      <c r="I79" s="18">
        <f t="shared" si="58"/>
        <v>290.484421084064</v>
      </c>
      <c r="J79" s="18">
        <f t="shared" si="59"/>
        <v>0.146225397337759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1.09947212138685</v>
      </c>
      <c r="P79" s="18">
        <f t="shared" si="62"/>
        <v>0.16077074781158</v>
      </c>
      <c r="Q79" s="24">
        <f t="shared" si="63"/>
        <v>0.0418003944310109</v>
      </c>
      <c r="R79" s="18">
        <f t="shared" si="64"/>
        <v>0.1355172</v>
      </c>
      <c r="S79" s="25">
        <f t="shared" si="65"/>
        <v>0.308450841893213</v>
      </c>
      <c r="T79" s="3">
        <v>0.01</v>
      </c>
      <c r="U79" s="26">
        <f t="shared" si="66"/>
        <v>0.00308450841893213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0.0130345084189321</v>
      </c>
      <c r="AU79" s="29">
        <f t="shared" si="70"/>
        <v>52.122</v>
      </c>
      <c r="AV79" s="1">
        <f t="shared" si="71"/>
        <v>0.26</v>
      </c>
      <c r="AW79" s="2">
        <f t="shared" si="75"/>
        <v>0.673166666666667</v>
      </c>
      <c r="AX79" s="1">
        <f t="shared" si="72"/>
        <v>796.684710025686</v>
      </c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="1" customFormat="1" spans="1:82">
      <c r="A80" s="13"/>
      <c r="B80" s="13"/>
      <c r="C80" s="16">
        <v>6</v>
      </c>
      <c r="D80" s="19">
        <v>20.8298887863333</v>
      </c>
      <c r="E80" s="20">
        <f t="shared" si="73"/>
        <v>17.3344210840645</v>
      </c>
      <c r="F80" s="16" t="s">
        <v>73</v>
      </c>
      <c r="G80" s="13">
        <v>7</v>
      </c>
      <c r="H80" s="18">
        <f t="shared" si="57"/>
        <v>20.8298887863333</v>
      </c>
      <c r="I80" s="18">
        <f t="shared" si="58"/>
        <v>293.979888786333</v>
      </c>
      <c r="J80" s="18">
        <f t="shared" si="59"/>
        <v>0.217826137289703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1.45992137357527</v>
      </c>
      <c r="P80" s="18">
        <f t="shared" si="62"/>
        <v>0.318009033552578</v>
      </c>
      <c r="Q80" s="24">
        <f t="shared" si="63"/>
        <v>0.0826823487236702</v>
      </c>
      <c r="R80" s="18">
        <f t="shared" si="64"/>
        <v>0.1355172</v>
      </c>
      <c r="S80" s="25">
        <f t="shared" si="65"/>
        <v>0.610124388075242</v>
      </c>
      <c r="T80" s="3">
        <v>0.01</v>
      </c>
      <c r="U80" s="26">
        <f t="shared" si="66"/>
        <v>0.00610124388075242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0.0160512438807524</v>
      </c>
      <c r="AU80" s="29">
        <f t="shared" si="70"/>
        <v>52.122</v>
      </c>
      <c r="AV80" s="1">
        <f t="shared" si="71"/>
        <v>0.26</v>
      </c>
      <c r="AW80" s="2">
        <f t="shared" si="75"/>
        <v>0.673166666666667</v>
      </c>
      <c r="AX80" s="1">
        <f t="shared" si="72"/>
        <v>981.071181642343</v>
      </c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</row>
    <row r="81" s="1" customFormat="1" spans="1:82">
      <c r="A81" s="13"/>
      <c r="B81" s="13"/>
      <c r="C81" s="16">
        <v>7</v>
      </c>
      <c r="D81" s="19">
        <v>24.2445298987097</v>
      </c>
      <c r="E81" s="20">
        <f t="shared" si="73"/>
        <v>20.8298887863333</v>
      </c>
      <c r="F81" s="16" t="s">
        <v>73</v>
      </c>
      <c r="G81" s="13">
        <v>8</v>
      </c>
      <c r="H81" s="18">
        <f t="shared" si="57"/>
        <v>24.2445298987097</v>
      </c>
      <c r="I81" s="18">
        <f t="shared" si="58"/>
        <v>297.39452989871</v>
      </c>
      <c r="J81" s="18">
        <f t="shared" si="59"/>
        <v>0.318614885193586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1.66313234002269</v>
      </c>
      <c r="P81" s="18">
        <f t="shared" si="62"/>
        <v>0.529898719578069</v>
      </c>
      <c r="Q81" s="24">
        <f t="shared" si="63"/>
        <v>0.137773667090298</v>
      </c>
      <c r="R81" s="18">
        <f t="shared" si="64"/>
        <v>0.1355172</v>
      </c>
      <c r="S81" s="25">
        <f t="shared" si="65"/>
        <v>1.01665078005078</v>
      </c>
      <c r="T81" s="3">
        <v>0.01</v>
      </c>
      <c r="U81" s="26">
        <f t="shared" si="66"/>
        <v>0.0101665078005078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0.0201165078005078</v>
      </c>
      <c r="AU81" s="29">
        <f t="shared" si="70"/>
        <v>52.122</v>
      </c>
      <c r="AV81" s="1">
        <f t="shared" si="71"/>
        <v>0.26</v>
      </c>
      <c r="AW81" s="2">
        <f t="shared" si="75"/>
        <v>0.673166666666667</v>
      </c>
      <c r="AX81" s="1">
        <f t="shared" si="72"/>
        <v>1229.54496392815</v>
      </c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="1" customFormat="1" spans="1:82">
      <c r="A82" s="13"/>
      <c r="B82" s="13"/>
      <c r="C82" s="16">
        <v>8</v>
      </c>
      <c r="D82" s="19">
        <v>23.6507100719355</v>
      </c>
      <c r="E82" s="20">
        <f t="shared" si="73"/>
        <v>24.2445298987097</v>
      </c>
      <c r="F82" s="16" t="s">
        <v>73</v>
      </c>
      <c r="G82" s="13">
        <v>9</v>
      </c>
      <c r="H82" s="18">
        <f t="shared" si="57"/>
        <v>23.6507100719355</v>
      </c>
      <c r="I82" s="18">
        <f t="shared" si="58"/>
        <v>296.800710071935</v>
      </c>
      <c r="J82" s="18">
        <f t="shared" si="59"/>
        <v>0.29841299139485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1.65445362044462</v>
      </c>
      <c r="P82" s="18">
        <f t="shared" si="62"/>
        <v>0.493710454000919</v>
      </c>
      <c r="Q82" s="24">
        <f t="shared" si="63"/>
        <v>0.128364718040239</v>
      </c>
      <c r="R82" s="18">
        <f t="shared" si="64"/>
        <v>0.1355172</v>
      </c>
      <c r="S82" s="25">
        <f t="shared" si="65"/>
        <v>0.947220854919072</v>
      </c>
      <c r="T82" s="3">
        <v>0.01</v>
      </c>
      <c r="U82" s="26">
        <f t="shared" si="66"/>
        <v>0.00947220854919072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0.0194222085491907</v>
      </c>
      <c r="AU82" s="29">
        <f t="shared" si="70"/>
        <v>52.122</v>
      </c>
      <c r="AV82" s="1">
        <f t="shared" si="71"/>
        <v>0.26</v>
      </c>
      <c r="AW82" s="2">
        <f t="shared" si="75"/>
        <v>0.673166666666667</v>
      </c>
      <c r="AX82" s="1">
        <f t="shared" si="72"/>
        <v>1187.10856510675</v>
      </c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</row>
    <row r="83" s="1" customFormat="1" spans="1:82">
      <c r="A83" s="13"/>
      <c r="B83" s="13"/>
      <c r="C83" s="16">
        <v>9</v>
      </c>
      <c r="D83" s="19">
        <v>18.6605570536667</v>
      </c>
      <c r="E83" s="20">
        <f t="shared" si="73"/>
        <v>23.6507100719355</v>
      </c>
      <c r="F83" s="16" t="s">
        <v>73</v>
      </c>
      <c r="G83" s="13">
        <v>10</v>
      </c>
      <c r="H83" s="18">
        <f t="shared" si="57"/>
        <v>18.6605570536667</v>
      </c>
      <c r="I83" s="18">
        <f t="shared" si="58"/>
        <v>291.810557053667</v>
      </c>
      <c r="J83" s="18">
        <f t="shared" si="59"/>
        <v>0.170285651640216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1.6819631664437</v>
      </c>
      <c r="P83" s="18">
        <f t="shared" si="62"/>
        <v>0.286414193832707</v>
      </c>
      <c r="Q83" s="24">
        <f t="shared" si="63"/>
        <v>0.0744676903965037</v>
      </c>
      <c r="R83" s="18">
        <f t="shared" si="64"/>
        <v>0.1355172</v>
      </c>
      <c r="S83" s="25">
        <f t="shared" si="65"/>
        <v>0.549507297940805</v>
      </c>
      <c r="T83" s="3">
        <v>0.01</v>
      </c>
      <c r="U83" s="26">
        <f t="shared" si="66"/>
        <v>0.00549507297940805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0.0154450729794081</v>
      </c>
      <c r="AU83" s="29">
        <f t="shared" si="70"/>
        <v>52.122</v>
      </c>
      <c r="AV83" s="1">
        <f t="shared" si="71"/>
        <v>0.26</v>
      </c>
      <c r="AW83" s="2">
        <f t="shared" si="75"/>
        <v>0.673166666666667</v>
      </c>
      <c r="AX83" s="1">
        <f t="shared" si="72"/>
        <v>944.021292744185</v>
      </c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="1" customFormat="1" spans="1:82">
      <c r="A84" s="13"/>
      <c r="B84" s="13"/>
      <c r="C84" s="16">
        <v>10</v>
      </c>
      <c r="D84" s="19">
        <v>10.0313380550323</v>
      </c>
      <c r="E84" s="20">
        <f t="shared" si="73"/>
        <v>18.6605570536667</v>
      </c>
      <c r="F84" s="16" t="s">
        <v>73</v>
      </c>
      <c r="G84" s="13">
        <v>11</v>
      </c>
      <c r="H84" s="18">
        <f t="shared" si="57"/>
        <v>10.0313380550323</v>
      </c>
      <c r="I84" s="18">
        <f t="shared" si="58"/>
        <v>283.181338055032</v>
      </c>
      <c r="J84" s="18">
        <f t="shared" si="59"/>
        <v>0.0616029586832098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1.32577152398044</v>
      </c>
      <c r="O84" s="18">
        <f t="shared" si="74"/>
        <v>0.59099744863055</v>
      </c>
      <c r="P84" s="18">
        <f t="shared" si="62"/>
        <v>0.0364071914098702</v>
      </c>
      <c r="Q84" s="24">
        <f t="shared" si="63"/>
        <v>0.00946586976656625</v>
      </c>
      <c r="R84" s="18">
        <f t="shared" si="64"/>
        <v>0.1355172</v>
      </c>
      <c r="S84" s="25">
        <f t="shared" si="65"/>
        <v>0.0698499509034001</v>
      </c>
      <c r="T84" s="3">
        <v>0.01</v>
      </c>
      <c r="U84" s="26">
        <f t="shared" si="66"/>
        <v>0.000698499509034001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0.006188499509034</v>
      </c>
      <c r="AU84" s="29">
        <f t="shared" si="70"/>
        <v>52.122</v>
      </c>
      <c r="AV84" s="1">
        <f t="shared" si="71"/>
        <v>0.26</v>
      </c>
      <c r="AW84" s="2">
        <f t="shared" si="75"/>
        <v>0.673166666666667</v>
      </c>
      <c r="AX84" s="1">
        <f t="shared" si="72"/>
        <v>378.248475384603</v>
      </c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</row>
    <row r="85" s="1" customFormat="1" spans="1:51">
      <c r="A85" s="13"/>
      <c r="B85" s="13"/>
      <c r="C85" s="16">
        <v>11</v>
      </c>
      <c r="D85" s="19">
        <v>-1.14061899676667</v>
      </c>
      <c r="E85" s="20">
        <f t="shared" si="73"/>
        <v>10.0313380550323</v>
      </c>
      <c r="F85" s="16" t="s">
        <v>75</v>
      </c>
      <c r="G85" s="13">
        <v>12</v>
      </c>
      <c r="H85" s="18">
        <f t="shared" si="57"/>
        <v>-1.14061899676667</v>
      </c>
      <c r="I85" s="18">
        <f t="shared" si="58"/>
        <v>272.009381003233</v>
      </c>
      <c r="J85" s="18">
        <f t="shared" si="59"/>
        <v>0.0150068822716718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1.07581025722068</v>
      </c>
      <c r="P85" s="18">
        <f t="shared" si="62"/>
        <v>0.0161445578767677</v>
      </c>
      <c r="Q85" s="24">
        <f t="shared" si="63"/>
        <v>0.0041975850479596</v>
      </c>
      <c r="R85" s="18">
        <f t="shared" si="64"/>
        <v>0.1355172</v>
      </c>
      <c r="S85" s="25">
        <f t="shared" si="65"/>
        <v>0.0309745556133067</v>
      </c>
      <c r="T85" s="3">
        <v>0.01</v>
      </c>
      <c r="U85" s="26">
        <f t="shared" si="66"/>
        <v>0.000309745556133067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0.00579974555613307</v>
      </c>
      <c r="AU85" s="29">
        <f t="shared" si="70"/>
        <v>52.122</v>
      </c>
      <c r="AV85" s="1">
        <f t="shared" si="71"/>
        <v>0.26</v>
      </c>
      <c r="AW85" s="2">
        <f t="shared" si="75"/>
        <v>0.673166666666667</v>
      </c>
      <c r="AX85" s="1">
        <f t="shared" si="72"/>
        <v>354.487369841998</v>
      </c>
      <c r="AY85" s="1">
        <f>SUM(AX74:AX85)</f>
        <v>8263.43189672664</v>
      </c>
    </row>
    <row r="86" s="1" customFormat="1" spans="1:46">
      <c r="A86" s="13"/>
      <c r="B86" s="13"/>
      <c r="C86" s="16">
        <v>12</v>
      </c>
      <c r="D86" s="19">
        <v>-5.23282567706452</v>
      </c>
      <c r="E86" s="20">
        <f t="shared" si="73"/>
        <v>-1.14061899676667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-6</v>
      </c>
      <c r="E90" s="16"/>
      <c r="F90" s="16"/>
      <c r="G90" s="13">
        <v>1</v>
      </c>
      <c r="H90" s="18">
        <f t="shared" ref="H90:H101" si="76">E91</f>
        <v>-6</v>
      </c>
      <c r="I90" s="18">
        <f t="shared" ref="I90:I101" si="77">H90+273.15</f>
        <v>267.15</v>
      </c>
      <c r="J90" s="18">
        <f t="shared" ref="J90:J101" si="78">EXP(($C$16*(I90-$C$14))/($C$17*I90*$C$14))</f>
        <v>0.00782554968707708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0.00222793399591084</v>
      </c>
      <c r="Q90" s="24">
        <f t="shared" ref="Q90:Q101" si="82">P90*$B$76</f>
        <v>0.00057926283893682</v>
      </c>
      <c r="R90" s="18">
        <f t="shared" ref="R90:R101" si="83">L90*$B$76</f>
        <v>0.074022</v>
      </c>
      <c r="S90" s="25">
        <f t="shared" ref="S90:S101" si="84">Q90/R90</f>
        <v>0.00782554968707708</v>
      </c>
      <c r="T90" s="3">
        <v>0.01</v>
      </c>
      <c r="U90" s="26">
        <f t="shared" ref="U90:U101" si="85">S90*T90</f>
        <v>7.82554968707708e-5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0.01</v>
      </c>
      <c r="AF90" s="3">
        <v>0.49</v>
      </c>
      <c r="AG90" s="26">
        <f t="shared" ref="AG90:AG101" si="86">AF90*AE90</f>
        <v>0.0049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0.02</v>
      </c>
      <c r="AR90" s="3">
        <v>0.5</v>
      </c>
      <c r="AS90" s="3">
        <f t="shared" ref="AS90:AS101" si="87">AR90*AQ90</f>
        <v>0.01</v>
      </c>
      <c r="AT90" s="2">
        <f t="shared" ref="AT90:AT101" si="88">(AS90+AM90+AD90+AA90+U90+X90+AG90+AJ90+AP90)</f>
        <v>0.0149782554968708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7.19166666666667</v>
      </c>
      <c r="AX90" s="1">
        <f t="shared" ref="AX90:AX101" si="91">AW90*10000*AV90*0.67*AU90*AT90</f>
        <v>5342.27699082514</v>
      </c>
      <c r="AZ90" s="2">
        <f>$E$10/12</f>
        <v>0.580986973952354</v>
      </c>
      <c r="BA90" s="1">
        <f t="shared" ref="BA90:BA101" si="92">AZ90*10000*AV90*0.67*AU90*AT90</f>
        <v>431.581924854895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-7.83757281535484</v>
      </c>
      <c r="E91" s="20">
        <f t="shared" ref="E91:E102" si="93">D90</f>
        <v>-6</v>
      </c>
      <c r="F91" s="16" t="s">
        <v>73</v>
      </c>
      <c r="G91" s="13">
        <v>2</v>
      </c>
      <c r="H91" s="18">
        <f t="shared" si="76"/>
        <v>-7.83757281535484</v>
      </c>
      <c r="I91" s="18">
        <f t="shared" si="77"/>
        <v>265.312427184645</v>
      </c>
      <c r="J91" s="18">
        <f t="shared" si="78"/>
        <v>0.00607972919654517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0.567172066004089</v>
      </c>
      <c r="P91" s="18">
        <f t="shared" si="81"/>
        <v>0.00344825256914991</v>
      </c>
      <c r="Q91" s="24">
        <f t="shared" si="82"/>
        <v>0.000896545667978975</v>
      </c>
      <c r="R91" s="18">
        <f t="shared" si="83"/>
        <v>0.074022</v>
      </c>
      <c r="S91" s="25">
        <f t="shared" si="84"/>
        <v>0.0121118811701788</v>
      </c>
      <c r="T91" s="3">
        <v>0.01</v>
      </c>
      <c r="U91" s="26">
        <f t="shared" si="85"/>
        <v>0.000121118811701788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0.00561111881170179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7.19166666666667</v>
      </c>
      <c r="AX91" s="1">
        <f t="shared" si="91"/>
        <v>2001.31122925518</v>
      </c>
      <c r="AZ91" s="2">
        <f t="shared" ref="AZ91:AZ101" si="96">$E$10/12</f>
        <v>0.580986973952354</v>
      </c>
      <c r="BA91" s="1">
        <f t="shared" si="92"/>
        <v>161.67820463803</v>
      </c>
    </row>
    <row r="92" s="1" customFormat="1" spans="1:53">
      <c r="A92" s="13" t="s">
        <v>38</v>
      </c>
      <c r="B92" s="13">
        <v>0.33</v>
      </c>
      <c r="C92" s="16">
        <v>2</v>
      </c>
      <c r="D92" s="19">
        <v>-4.33239885917857</v>
      </c>
      <c r="E92" s="20">
        <f t="shared" si="93"/>
        <v>-7.83757281535484</v>
      </c>
      <c r="F92" s="16" t="s">
        <v>73</v>
      </c>
      <c r="G92" s="13">
        <v>3</v>
      </c>
      <c r="H92" s="18">
        <f t="shared" si="76"/>
        <v>-4.33239885917857</v>
      </c>
      <c r="I92" s="18">
        <f t="shared" si="77"/>
        <v>268.817601140821</v>
      </c>
      <c r="J92" s="18">
        <f t="shared" si="78"/>
        <v>0.00981087163459458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0.848423813434939</v>
      </c>
      <c r="P92" s="18">
        <f t="shared" si="81"/>
        <v>0.00832377712534341</v>
      </c>
      <c r="Q92" s="24">
        <f t="shared" si="82"/>
        <v>0.00216418205258929</v>
      </c>
      <c r="R92" s="18">
        <f t="shared" si="83"/>
        <v>0.074022</v>
      </c>
      <c r="S92" s="25">
        <f t="shared" si="84"/>
        <v>0.0292370113289196</v>
      </c>
      <c r="T92" s="3">
        <v>0.01</v>
      </c>
      <c r="U92" s="26">
        <f t="shared" si="85"/>
        <v>0.000292370113289196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0.0057823701132892</v>
      </c>
      <c r="AU92" s="29">
        <f t="shared" si="89"/>
        <v>28.47</v>
      </c>
      <c r="AV92" s="1">
        <f t="shared" si="90"/>
        <v>0.26</v>
      </c>
      <c r="AW92" s="2">
        <f t="shared" si="95"/>
        <v>7.19166666666667</v>
      </c>
      <c r="AX92" s="1">
        <f t="shared" si="91"/>
        <v>2062.39123208397</v>
      </c>
      <c r="AZ92" s="2">
        <f t="shared" si="96"/>
        <v>0.580986973952354</v>
      </c>
      <c r="BA92" s="1">
        <f t="shared" si="92"/>
        <v>166.612622160046</v>
      </c>
    </row>
    <row r="93" s="1" customFormat="1" spans="1:53">
      <c r="A93" s="13"/>
      <c r="B93" s="13"/>
      <c r="C93" s="16">
        <v>3</v>
      </c>
      <c r="D93" s="19">
        <v>2.52631846132258</v>
      </c>
      <c r="E93" s="20">
        <f t="shared" si="93"/>
        <v>-4.33239885917857</v>
      </c>
      <c r="F93" s="16" t="s">
        <v>73</v>
      </c>
      <c r="G93" s="13">
        <v>4</v>
      </c>
      <c r="H93" s="18">
        <f t="shared" si="76"/>
        <v>2.52631846132258</v>
      </c>
      <c r="I93" s="18">
        <f t="shared" si="77"/>
        <v>275.676318461323</v>
      </c>
      <c r="J93" s="18">
        <f t="shared" si="78"/>
        <v>0.0241588384003696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1.1248000363096</v>
      </c>
      <c r="P93" s="18">
        <f t="shared" si="81"/>
        <v>0.0271738623099334</v>
      </c>
      <c r="Q93" s="24">
        <f t="shared" si="82"/>
        <v>0.00706520420058268</v>
      </c>
      <c r="R93" s="18">
        <f t="shared" si="83"/>
        <v>0.074022</v>
      </c>
      <c r="S93" s="25">
        <f t="shared" si="84"/>
        <v>0.0954473561992743</v>
      </c>
      <c r="T93" s="3">
        <v>0.01</v>
      </c>
      <c r="U93" s="26">
        <f t="shared" si="85"/>
        <v>0.000954473561992743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0.00644447356199274</v>
      </c>
      <c r="AU93" s="29">
        <f t="shared" si="89"/>
        <v>28.47</v>
      </c>
      <c r="AV93" s="1">
        <f t="shared" si="90"/>
        <v>0.26</v>
      </c>
      <c r="AW93" s="2">
        <f t="shared" si="95"/>
        <v>7.19166666666667</v>
      </c>
      <c r="AX93" s="1">
        <f t="shared" si="91"/>
        <v>2298.54290009991</v>
      </c>
      <c r="AZ93" s="2">
        <f t="shared" si="96"/>
        <v>0.580986973952354</v>
      </c>
      <c r="BA93" s="1">
        <f t="shared" si="92"/>
        <v>185.690403341189</v>
      </c>
    </row>
    <row r="94" s="1" customFormat="1" spans="1:53">
      <c r="A94" s="13"/>
      <c r="B94" s="13"/>
      <c r="C94" s="16">
        <v>4</v>
      </c>
      <c r="D94" s="19">
        <v>11.0732403243</v>
      </c>
      <c r="E94" s="20">
        <f t="shared" si="93"/>
        <v>2.52631846132258</v>
      </c>
      <c r="F94" s="16" t="s">
        <v>73</v>
      </c>
      <c r="G94" s="13">
        <v>5</v>
      </c>
      <c r="H94" s="18">
        <f t="shared" si="76"/>
        <v>11.0732403243</v>
      </c>
      <c r="I94" s="18">
        <f t="shared" si="77"/>
        <v>284.2232403243</v>
      </c>
      <c r="J94" s="18">
        <f t="shared" si="78"/>
        <v>0.0698781382107789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1.04274486529968</v>
      </c>
      <c r="O94" s="18">
        <f t="shared" si="94"/>
        <v>0.339581308699983</v>
      </c>
      <c r="P94" s="18">
        <f t="shared" si="81"/>
        <v>0.0237293096231346</v>
      </c>
      <c r="Q94" s="24">
        <f t="shared" si="82"/>
        <v>0.00616962050201499</v>
      </c>
      <c r="R94" s="18">
        <f t="shared" si="83"/>
        <v>0.074022</v>
      </c>
      <c r="S94" s="25">
        <f t="shared" si="84"/>
        <v>0.0833484707521412</v>
      </c>
      <c r="T94" s="3">
        <v>0.01</v>
      </c>
      <c r="U94" s="26">
        <f t="shared" si="85"/>
        <v>0.000833484707521412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0.00632348470752141</v>
      </c>
      <c r="AU94" s="29">
        <f t="shared" si="89"/>
        <v>28.47</v>
      </c>
      <c r="AV94" s="1">
        <f t="shared" si="90"/>
        <v>0.26</v>
      </c>
      <c r="AW94" s="2">
        <f t="shared" si="95"/>
        <v>7.19166666666667</v>
      </c>
      <c r="AX94" s="1">
        <f t="shared" si="91"/>
        <v>2255.38994590417</v>
      </c>
      <c r="AZ94" s="2">
        <f t="shared" si="96"/>
        <v>0.580986973952354</v>
      </c>
      <c r="BA94" s="1">
        <f t="shared" si="92"/>
        <v>182.204242839411</v>
      </c>
    </row>
    <row r="95" s="1" customFormat="1" spans="1:53">
      <c r="A95" s="13"/>
      <c r="B95" s="13"/>
      <c r="C95" s="16">
        <v>5</v>
      </c>
      <c r="D95" s="19">
        <v>17.3344210840645</v>
      </c>
      <c r="E95" s="20">
        <f t="shared" si="93"/>
        <v>11.0732403243</v>
      </c>
      <c r="F95" s="16" t="s">
        <v>75</v>
      </c>
      <c r="G95" s="13">
        <v>6</v>
      </c>
      <c r="H95" s="18">
        <f t="shared" si="76"/>
        <v>17.3344210840645</v>
      </c>
      <c r="I95" s="18">
        <f t="shared" si="77"/>
        <v>290.484421084064</v>
      </c>
      <c r="J95" s="18">
        <f t="shared" si="78"/>
        <v>0.146225397337759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0.600551999076848</v>
      </c>
      <c r="P95" s="18">
        <f t="shared" si="81"/>
        <v>0.0878159546869976</v>
      </c>
      <c r="Q95" s="24">
        <f t="shared" si="82"/>
        <v>0.0228321482186194</v>
      </c>
      <c r="R95" s="18">
        <f t="shared" si="83"/>
        <v>0.074022</v>
      </c>
      <c r="S95" s="25">
        <f t="shared" si="84"/>
        <v>0.308450841893213</v>
      </c>
      <c r="T95" s="3">
        <v>0.01</v>
      </c>
      <c r="U95" s="26">
        <f t="shared" si="85"/>
        <v>0.00308450841893213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0.0130345084189321</v>
      </c>
      <c r="AU95" s="29">
        <f t="shared" si="89"/>
        <v>28.47</v>
      </c>
      <c r="AV95" s="1">
        <f t="shared" si="90"/>
        <v>0.26</v>
      </c>
      <c r="AW95" s="2">
        <f t="shared" si="95"/>
        <v>7.19166666666667</v>
      </c>
      <c r="AX95" s="1">
        <f t="shared" si="91"/>
        <v>4649.00297819899</v>
      </c>
      <c r="AZ95" s="2">
        <f t="shared" si="96"/>
        <v>0.580986973952354</v>
      </c>
      <c r="BA95" s="1">
        <f t="shared" si="92"/>
        <v>375.574994975571</v>
      </c>
    </row>
    <row r="96" s="1" customFormat="1" spans="1:53">
      <c r="A96" s="13"/>
      <c r="B96" s="13"/>
      <c r="C96" s="16">
        <v>6</v>
      </c>
      <c r="D96" s="19">
        <v>20.8298887863333</v>
      </c>
      <c r="E96" s="20">
        <f t="shared" si="93"/>
        <v>17.3344210840645</v>
      </c>
      <c r="F96" s="16" t="s">
        <v>73</v>
      </c>
      <c r="G96" s="13">
        <v>7</v>
      </c>
      <c r="H96" s="18">
        <f t="shared" si="76"/>
        <v>20.8298887863333</v>
      </c>
      <c r="I96" s="18">
        <f t="shared" si="77"/>
        <v>293.979888786333</v>
      </c>
      <c r="J96" s="18">
        <f t="shared" si="78"/>
        <v>0.217826137289703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0.797436044389851</v>
      </c>
      <c r="P96" s="18">
        <f t="shared" si="81"/>
        <v>0.173702413285021</v>
      </c>
      <c r="Q96" s="24">
        <f t="shared" si="82"/>
        <v>0.0451626274541055</v>
      </c>
      <c r="R96" s="18">
        <f t="shared" si="83"/>
        <v>0.074022</v>
      </c>
      <c r="S96" s="25">
        <f t="shared" si="84"/>
        <v>0.610124388075242</v>
      </c>
      <c r="T96" s="3">
        <v>0.01</v>
      </c>
      <c r="U96" s="26">
        <f t="shared" si="85"/>
        <v>0.00610124388075242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0.0160512438807524</v>
      </c>
      <c r="AU96" s="29">
        <f t="shared" si="89"/>
        <v>28.47</v>
      </c>
      <c r="AV96" s="1">
        <f t="shared" si="90"/>
        <v>0.26</v>
      </c>
      <c r="AW96" s="2">
        <f t="shared" si="95"/>
        <v>7.19166666666667</v>
      </c>
      <c r="AX96" s="1">
        <f t="shared" si="91"/>
        <v>5724.9785114282</v>
      </c>
      <c r="AZ96" s="2">
        <f t="shared" si="96"/>
        <v>0.580986973952354</v>
      </c>
      <c r="BA96" s="1">
        <f t="shared" si="92"/>
        <v>462.498902613709</v>
      </c>
    </row>
    <row r="97" s="1" customFormat="1" spans="1:53">
      <c r="A97" s="13"/>
      <c r="B97" s="13"/>
      <c r="C97" s="16">
        <v>7</v>
      </c>
      <c r="D97" s="19">
        <v>24.2445298987097</v>
      </c>
      <c r="E97" s="20">
        <f t="shared" si="93"/>
        <v>20.8298887863333</v>
      </c>
      <c r="F97" s="16" t="s">
        <v>73</v>
      </c>
      <c r="G97" s="13">
        <v>8</v>
      </c>
      <c r="H97" s="18">
        <f t="shared" si="76"/>
        <v>24.2445298987097</v>
      </c>
      <c r="I97" s="18">
        <f t="shared" si="77"/>
        <v>297.39452989871</v>
      </c>
      <c r="J97" s="18">
        <f t="shared" si="78"/>
        <v>0.318614885193586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0.908433631104829</v>
      </c>
      <c r="P97" s="18">
        <f t="shared" si="81"/>
        <v>0.289440477080458</v>
      </c>
      <c r="Q97" s="24">
        <f t="shared" si="82"/>
        <v>0.075254524040919</v>
      </c>
      <c r="R97" s="18">
        <f t="shared" si="83"/>
        <v>0.074022</v>
      </c>
      <c r="S97" s="25">
        <f t="shared" si="84"/>
        <v>1.01665078005078</v>
      </c>
      <c r="T97" s="3">
        <v>0.01</v>
      </c>
      <c r="U97" s="26">
        <f t="shared" si="85"/>
        <v>0.0101665078005078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0.0201165078005078</v>
      </c>
      <c r="AU97" s="29">
        <f t="shared" si="89"/>
        <v>28.47</v>
      </c>
      <c r="AV97" s="1">
        <f t="shared" si="90"/>
        <v>0.26</v>
      </c>
      <c r="AW97" s="2">
        <f t="shared" si="95"/>
        <v>7.19166666666667</v>
      </c>
      <c r="AX97" s="1">
        <f t="shared" si="91"/>
        <v>7174.93147188331</v>
      </c>
      <c r="AZ97" s="2">
        <f t="shared" si="96"/>
        <v>0.580986973952354</v>
      </c>
      <c r="BA97" s="1">
        <f t="shared" si="92"/>
        <v>579.63500220139</v>
      </c>
    </row>
    <row r="98" s="1" customFormat="1" spans="1:53">
      <c r="A98" s="13"/>
      <c r="B98" s="13"/>
      <c r="C98" s="16">
        <v>8</v>
      </c>
      <c r="D98" s="19">
        <v>23.6507100719355</v>
      </c>
      <c r="E98" s="20">
        <f t="shared" si="93"/>
        <v>24.2445298987097</v>
      </c>
      <c r="F98" s="16" t="s">
        <v>73</v>
      </c>
      <c r="G98" s="13">
        <v>9</v>
      </c>
      <c r="H98" s="18">
        <f t="shared" si="76"/>
        <v>23.6507100719355</v>
      </c>
      <c r="I98" s="18">
        <f t="shared" si="77"/>
        <v>296.800710071935</v>
      </c>
      <c r="J98" s="18">
        <f t="shared" si="78"/>
        <v>0.29841299139485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0.903693154024372</v>
      </c>
      <c r="P98" s="18">
        <f t="shared" si="81"/>
        <v>0.26967377739546</v>
      </c>
      <c r="Q98" s="24">
        <f t="shared" si="82"/>
        <v>0.0701151821228195</v>
      </c>
      <c r="R98" s="18">
        <f t="shared" si="83"/>
        <v>0.074022</v>
      </c>
      <c r="S98" s="25">
        <f t="shared" si="84"/>
        <v>0.947220854919071</v>
      </c>
      <c r="T98" s="3">
        <v>0.01</v>
      </c>
      <c r="U98" s="26">
        <f t="shared" si="85"/>
        <v>0.00947220854919071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0.0194222085491907</v>
      </c>
      <c r="AU98" s="29">
        <f t="shared" si="89"/>
        <v>28.47</v>
      </c>
      <c r="AV98" s="1">
        <f t="shared" si="90"/>
        <v>0.26</v>
      </c>
      <c r="AW98" s="2">
        <f t="shared" si="95"/>
        <v>7.19166666666667</v>
      </c>
      <c r="AX98" s="1">
        <f t="shared" si="91"/>
        <v>6927.29656434462</v>
      </c>
      <c r="AZ98" s="2">
        <f t="shared" si="96"/>
        <v>0.580986973952354</v>
      </c>
      <c r="BA98" s="1">
        <f t="shared" si="92"/>
        <v>559.629534450399</v>
      </c>
    </row>
    <row r="99" s="1" customFormat="1" spans="1:53">
      <c r="A99" s="13"/>
      <c r="B99" s="13"/>
      <c r="C99" s="16">
        <v>9</v>
      </c>
      <c r="D99" s="19">
        <v>18.6605570536667</v>
      </c>
      <c r="E99" s="20">
        <f t="shared" si="93"/>
        <v>23.6507100719355</v>
      </c>
      <c r="F99" s="16" t="s">
        <v>73</v>
      </c>
      <c r="G99" s="13">
        <v>10</v>
      </c>
      <c r="H99" s="18">
        <f t="shared" si="76"/>
        <v>18.6605570536667</v>
      </c>
      <c r="I99" s="18">
        <f t="shared" si="77"/>
        <v>291.810557053667</v>
      </c>
      <c r="J99" s="18">
        <f t="shared" si="78"/>
        <v>0.170285651640216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0.918719376628912</v>
      </c>
      <c r="P99" s="18">
        <f t="shared" si="81"/>
        <v>0.156444727723747</v>
      </c>
      <c r="Q99" s="24">
        <f t="shared" si="82"/>
        <v>0.0406756292081743</v>
      </c>
      <c r="R99" s="18">
        <f t="shared" si="83"/>
        <v>0.074022</v>
      </c>
      <c r="S99" s="25">
        <f t="shared" si="84"/>
        <v>0.549507297940805</v>
      </c>
      <c r="T99" s="3">
        <v>0.01</v>
      </c>
      <c r="U99" s="26">
        <f t="shared" si="85"/>
        <v>0.00549507297940805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0.0154450729794081</v>
      </c>
      <c r="AU99" s="29">
        <f t="shared" si="89"/>
        <v>28.47</v>
      </c>
      <c r="AV99" s="1">
        <f t="shared" si="90"/>
        <v>0.26</v>
      </c>
      <c r="AW99" s="2">
        <f t="shared" si="95"/>
        <v>7.19166666666667</v>
      </c>
      <c r="AX99" s="1">
        <f t="shared" si="91"/>
        <v>5508.7762401132</v>
      </c>
      <c r="AZ99" s="2">
        <f t="shared" si="96"/>
        <v>0.580986973952354</v>
      </c>
      <c r="BA99" s="1">
        <f t="shared" si="92"/>
        <v>445.032756142387</v>
      </c>
    </row>
    <row r="100" s="1" customFormat="1" spans="1:53">
      <c r="A100" s="13"/>
      <c r="B100" s="13"/>
      <c r="C100" s="16">
        <v>10</v>
      </c>
      <c r="D100" s="19">
        <v>10.0313380550323</v>
      </c>
      <c r="E100" s="20">
        <f t="shared" si="93"/>
        <v>18.6605570536667</v>
      </c>
      <c r="F100" s="16" t="s">
        <v>73</v>
      </c>
      <c r="G100" s="13">
        <v>11</v>
      </c>
      <c r="H100" s="18">
        <f t="shared" si="76"/>
        <v>10.0313380550323</v>
      </c>
      <c r="I100" s="18">
        <f t="shared" si="77"/>
        <v>283.181338055032</v>
      </c>
      <c r="J100" s="18">
        <f t="shared" si="78"/>
        <v>0.0616029586832098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0.724160916459906</v>
      </c>
      <c r="O100" s="18">
        <f t="shared" si="94"/>
        <v>0.322813732445258</v>
      </c>
      <c r="P100" s="18">
        <f t="shared" si="81"/>
        <v>0.019886281022198</v>
      </c>
      <c r="Q100" s="24">
        <f t="shared" si="82"/>
        <v>0.00517043306577148</v>
      </c>
      <c r="R100" s="18">
        <f t="shared" si="83"/>
        <v>0.074022</v>
      </c>
      <c r="S100" s="25">
        <f t="shared" si="84"/>
        <v>0.0698499509034</v>
      </c>
      <c r="T100" s="3">
        <v>0.01</v>
      </c>
      <c r="U100" s="26">
        <f t="shared" si="85"/>
        <v>0.000698499509034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0.006188499509034</v>
      </c>
      <c r="AU100" s="29">
        <f t="shared" si="89"/>
        <v>28.47</v>
      </c>
      <c r="AV100" s="1">
        <f t="shared" si="90"/>
        <v>0.26</v>
      </c>
      <c r="AW100" s="2">
        <f t="shared" si="95"/>
        <v>7.19166666666667</v>
      </c>
      <c r="AX100" s="1">
        <f t="shared" si="91"/>
        <v>2207.24493194498</v>
      </c>
      <c r="AZ100" s="2">
        <f t="shared" si="96"/>
        <v>0.580986973952354</v>
      </c>
      <c r="BA100" s="1">
        <f t="shared" si="92"/>
        <v>178.314793109949</v>
      </c>
    </row>
    <row r="101" s="1" customFormat="1" spans="1:54">
      <c r="A101" s="13"/>
      <c r="B101" s="13"/>
      <c r="C101" s="16">
        <v>11</v>
      </c>
      <c r="D101" s="19">
        <v>-1.14061899676667</v>
      </c>
      <c r="E101" s="20">
        <f t="shared" si="93"/>
        <v>10.0313380550323</v>
      </c>
      <c r="F101" s="16" t="s">
        <v>75</v>
      </c>
      <c r="G101" s="13">
        <v>12</v>
      </c>
      <c r="H101" s="18">
        <f t="shared" si="76"/>
        <v>-1.14061899676667</v>
      </c>
      <c r="I101" s="18">
        <f t="shared" si="77"/>
        <v>272.009381003233</v>
      </c>
      <c r="J101" s="18">
        <f t="shared" si="78"/>
        <v>0.0150068822716718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0.58762745142306</v>
      </c>
      <c r="P101" s="18">
        <f t="shared" si="81"/>
        <v>0.0088184559831084</v>
      </c>
      <c r="Q101" s="24">
        <f t="shared" si="82"/>
        <v>0.00229279855560818</v>
      </c>
      <c r="R101" s="18">
        <f t="shared" si="83"/>
        <v>0.074022</v>
      </c>
      <c r="S101" s="25">
        <f t="shared" si="84"/>
        <v>0.0309745556133066</v>
      </c>
      <c r="T101" s="3">
        <v>0.01</v>
      </c>
      <c r="U101" s="26">
        <f t="shared" si="85"/>
        <v>0.000309745556133067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0.00579974555613307</v>
      </c>
      <c r="AU101" s="29">
        <f t="shared" si="89"/>
        <v>28.47</v>
      </c>
      <c r="AV101" s="1">
        <f t="shared" si="90"/>
        <v>0.26</v>
      </c>
      <c r="AW101" s="2">
        <f t="shared" si="95"/>
        <v>7.19166666666667</v>
      </c>
      <c r="AX101" s="1">
        <f t="shared" si="91"/>
        <v>2068.58851110152</v>
      </c>
      <c r="AY101" s="1">
        <f>SUM(AX90:AX101)</f>
        <v>48220.7315071832</v>
      </c>
      <c r="AZ101" s="2">
        <f t="shared" si="96"/>
        <v>0.580986973952354</v>
      </c>
      <c r="BA101" s="1">
        <f t="shared" si="92"/>
        <v>167.113276396405</v>
      </c>
      <c r="BB101" s="1">
        <f>SUM(BA90:BA101)</f>
        <v>3895.56665772338</v>
      </c>
    </row>
    <row r="102" s="1" customFormat="1" spans="1:46">
      <c r="A102" s="13"/>
      <c r="B102" s="13"/>
      <c r="C102" s="16">
        <v>12</v>
      </c>
      <c r="D102" s="19">
        <v>-5.23282567706452</v>
      </c>
      <c r="E102" s="20">
        <f t="shared" si="93"/>
        <v>-1.14061899676667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B45" sqref="B45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H1" s="1" t="s">
        <v>38</v>
      </c>
      <c r="M1" s="2"/>
    </row>
    <row r="2" s="1" customFormat="1" ht="16.2" spans="1:13">
      <c r="A2" s="4" t="s">
        <v>10</v>
      </c>
      <c r="B2" s="5" t="s">
        <v>11</v>
      </c>
      <c r="C2" s="3"/>
      <c r="D2" s="3"/>
      <c r="E2" s="6">
        <v>639.410151636282</v>
      </c>
      <c r="F2" s="3">
        <v>769.42</v>
      </c>
      <c r="G2" s="21">
        <f>(F2+F3+F4)/3</f>
        <v>1205.71666666667</v>
      </c>
      <c r="H2" s="1">
        <v>0.18</v>
      </c>
      <c r="I2" s="21">
        <f>(H3+H2+H4)/3</f>
        <v>0.136666666666667</v>
      </c>
      <c r="K2" s="41"/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21"/>
      <c r="H3" s="1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21"/>
      <c r="H4" s="1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883.552602739726</v>
      </c>
      <c r="F5" s="3">
        <v>91.104</v>
      </c>
      <c r="G5" s="21">
        <f>(F5+F6)/2</f>
        <v>92.50925</v>
      </c>
      <c r="H5" s="1">
        <v>0.13</v>
      </c>
      <c r="I5" s="21">
        <f>(H5+H6)/2</f>
        <v>0.16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21"/>
      <c r="H6" s="1">
        <v>0.19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2193.57452421354</v>
      </c>
      <c r="F7" s="3">
        <v>122.786</v>
      </c>
      <c r="H7" s="1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1.44013545603351</v>
      </c>
      <c r="F8" s="3">
        <v>625.464</v>
      </c>
      <c r="H8" s="1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1.17535814736931</v>
      </c>
      <c r="F9" s="3">
        <v>341.64</v>
      </c>
      <c r="H9" s="1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0.145172720282019</v>
      </c>
      <c r="F10" s="3">
        <v>341.64</v>
      </c>
      <c r="H10" s="1">
        <v>0.26</v>
      </c>
      <c r="M10" s="2"/>
    </row>
    <row r="11" s="1" customFormat="1" spans="1:47">
      <c r="A11" s="4" t="s">
        <v>9</v>
      </c>
      <c r="B11" s="5"/>
      <c r="C11" s="3"/>
      <c r="D11" s="3"/>
      <c r="E11" s="12">
        <v>0</v>
      </c>
      <c r="F11" s="3">
        <v>910.8575</v>
      </c>
      <c r="H11" s="1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AV38+AV53+AY69+AY85+AY101+BB101+AG69</f>
        <v>60319950.2429306</v>
      </c>
      <c r="J14" s="14" t="s">
        <v>22</v>
      </c>
      <c r="K14" s="14">
        <f>I14/(10000*1000)</f>
        <v>6.03199502429306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44397757.4109989</v>
      </c>
      <c r="J15" s="14" t="s">
        <v>22</v>
      </c>
      <c r="K15" s="14">
        <f>I15/(10000*1000)</f>
        <v>4.43977574109989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1205.71666666667</v>
      </c>
      <c r="C27" s="16" t="s">
        <v>72</v>
      </c>
      <c r="D27" s="17">
        <v>-10</v>
      </c>
      <c r="E27" s="16"/>
      <c r="F27" s="16"/>
      <c r="G27" s="13">
        <v>1</v>
      </c>
      <c r="H27" s="18">
        <f t="shared" ref="H27:H38" si="0">E28</f>
        <v>-10</v>
      </c>
      <c r="I27" s="18">
        <f t="shared" ref="I27:I38" si="1">H27+273.15</f>
        <v>263.15</v>
      </c>
      <c r="J27" s="18">
        <f t="shared" ref="J27:J38" si="2">EXP(($C$16*(I27-$C$14))/($C$17*I27*$C$14))</f>
        <v>0.00449688301268236</v>
      </c>
      <c r="K27" s="18">
        <f t="shared" ref="K27:K38" si="3">$B$27/12</f>
        <v>100.476388888889</v>
      </c>
      <c r="L27" s="18">
        <f t="shared" ref="L27:L38" si="4">K27*$B$28/100</f>
        <v>1.00476388888889</v>
      </c>
      <c r="M27" s="13" t="s">
        <v>73</v>
      </c>
      <c r="N27" s="13"/>
      <c r="O27" s="18">
        <f>L27</f>
        <v>1.00476388888889</v>
      </c>
      <c r="P27" s="18">
        <f t="shared" ref="P27:P38" si="5">O27*J27</f>
        <v>0.00451830566370111</v>
      </c>
      <c r="Q27" s="24">
        <f t="shared" ref="Q27:Q38" si="6">P27*$B$29</f>
        <v>0.000617501774039152</v>
      </c>
      <c r="R27" s="18">
        <f t="shared" ref="R27:R38" si="7">L27*$B$29</f>
        <v>0.137317731481481</v>
      </c>
      <c r="S27" s="25">
        <f t="shared" ref="S27:S38" si="8">Q27/R27</f>
        <v>0.00449688301268236</v>
      </c>
      <c r="T27" s="3">
        <v>0.01</v>
      </c>
      <c r="U27" s="26">
        <f t="shared" ref="U27:U38" si="9">S27*T27</f>
        <v>4.49688301268236e-5</v>
      </c>
      <c r="V27" s="25"/>
      <c r="W27" s="3"/>
      <c r="X27" s="26"/>
      <c r="Y27" s="28">
        <v>0.05</v>
      </c>
      <c r="Z27" s="3">
        <v>0.21</v>
      </c>
      <c r="AA27" s="27">
        <f t="shared" ref="AA27:AA38" si="10">Y27*Z27</f>
        <v>0.0105</v>
      </c>
      <c r="AB27" s="3">
        <v>0.02</v>
      </c>
      <c r="AC27" s="3">
        <v>0.29</v>
      </c>
      <c r="AD27" s="27">
        <f t="shared" ref="AD27:AD38" si="11">AB27*AC27</f>
        <v>0.0058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0.02</v>
      </c>
      <c r="AO27" s="3">
        <v>0.38</v>
      </c>
      <c r="AP27" s="3">
        <f t="shared" ref="AP27:AP38" si="13">AO27*AN27</f>
        <v>0.0076</v>
      </c>
      <c r="AQ27" s="1">
        <f t="shared" ref="AQ27:AQ38" si="14">(AP27+AM27+AD27+AA27+U27+X27+AG27+AJ27)</f>
        <v>0.0349449688301268</v>
      </c>
      <c r="AR27" s="29">
        <f t="shared" ref="AR27:AR38" si="15">$B$27/12</f>
        <v>100.476388888889</v>
      </c>
      <c r="AS27" s="1">
        <f t="shared" ref="AS27:AS38" si="16">$B$29</f>
        <v>0.136666666666667</v>
      </c>
      <c r="AT27" s="2">
        <f>$E$2/12</f>
        <v>53.2841793030235</v>
      </c>
      <c r="AU27" s="1">
        <f t="shared" ref="AU27:AU38" si="17">AT27*10000*AS27*0.67*AR27*AQ27</f>
        <v>171310.649381925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-13.3955873988387</v>
      </c>
      <c r="E28" s="20">
        <f t="shared" ref="E28:E39" si="18">D27</f>
        <v>-10</v>
      </c>
      <c r="F28" s="16" t="s">
        <v>73</v>
      </c>
      <c r="G28" s="13">
        <v>2</v>
      </c>
      <c r="H28" s="18">
        <f t="shared" si="0"/>
        <v>-13.3955873988387</v>
      </c>
      <c r="I28" s="18">
        <f t="shared" si="1"/>
        <v>259.754412601161</v>
      </c>
      <c r="J28" s="18">
        <f t="shared" si="2"/>
        <v>0.00277235612044077</v>
      </c>
      <c r="K28" s="18">
        <f t="shared" si="3"/>
        <v>100.476388888889</v>
      </c>
      <c r="L28" s="18">
        <f t="shared" si="4"/>
        <v>1.00476388888889</v>
      </c>
      <c r="M28" s="13" t="s">
        <v>73</v>
      </c>
      <c r="N28" s="13"/>
      <c r="O28" s="18">
        <f t="shared" ref="O28:O38" si="19">L28+O27-P27-N28</f>
        <v>2.00500947211408</v>
      </c>
      <c r="P28" s="18">
        <f t="shared" si="5"/>
        <v>0.00555860028155718</v>
      </c>
      <c r="Q28" s="24">
        <f t="shared" si="6"/>
        <v>0.000759675371812814</v>
      </c>
      <c r="R28" s="18">
        <f t="shared" si="7"/>
        <v>0.137317731481481</v>
      </c>
      <c r="S28" s="25">
        <f t="shared" si="8"/>
        <v>0.00553224527973842</v>
      </c>
      <c r="T28" s="3">
        <v>0.01</v>
      </c>
      <c r="U28" s="26">
        <f t="shared" si="9"/>
        <v>5.53224527973842e-5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0.0219553224527974</v>
      </c>
      <c r="AR28" s="29">
        <f t="shared" si="15"/>
        <v>100.476388888889</v>
      </c>
      <c r="AS28" s="1">
        <f t="shared" si="16"/>
        <v>0.136666666666667</v>
      </c>
      <c r="AT28" s="2">
        <f t="shared" ref="AT28:AT38" si="20">$E$2/12</f>
        <v>53.2841793030235</v>
      </c>
      <c r="AU28" s="1">
        <f t="shared" si="17"/>
        <v>107631.532454986</v>
      </c>
    </row>
    <row r="29" s="1" customFormat="1" spans="1:47">
      <c r="A29" s="13" t="s">
        <v>38</v>
      </c>
      <c r="B29" s="13">
        <f>I2</f>
        <v>0.136666666666667</v>
      </c>
      <c r="C29" s="16">
        <v>2</v>
      </c>
      <c r="D29" s="19">
        <v>-9.05660075278571</v>
      </c>
      <c r="E29" s="20">
        <f t="shared" si="18"/>
        <v>-13.3955873988387</v>
      </c>
      <c r="F29" s="16" t="s">
        <v>73</v>
      </c>
      <c r="G29" s="13">
        <v>3</v>
      </c>
      <c r="H29" s="18">
        <f t="shared" si="0"/>
        <v>-9.05660075278571</v>
      </c>
      <c r="I29" s="18">
        <f t="shared" si="1"/>
        <v>264.093399247214</v>
      </c>
      <c r="J29" s="18">
        <f t="shared" si="2"/>
        <v>0.00513233033541907</v>
      </c>
      <c r="K29" s="18">
        <f t="shared" si="3"/>
        <v>100.476388888889</v>
      </c>
      <c r="L29" s="18">
        <f t="shared" si="4"/>
        <v>1.00476388888889</v>
      </c>
      <c r="M29" s="13" t="s">
        <v>73</v>
      </c>
      <c r="N29" s="13"/>
      <c r="O29" s="18">
        <f t="shared" si="19"/>
        <v>3.00421476072141</v>
      </c>
      <c r="P29" s="18">
        <f t="shared" si="5"/>
        <v>0.0154186225505642</v>
      </c>
      <c r="Q29" s="24">
        <f t="shared" si="6"/>
        <v>0.00210721174857711</v>
      </c>
      <c r="R29" s="18">
        <f t="shared" si="7"/>
        <v>0.137317731481481</v>
      </c>
      <c r="S29" s="25">
        <f t="shared" si="8"/>
        <v>0.0153455182068842</v>
      </c>
      <c r="T29" s="3">
        <v>0.01</v>
      </c>
      <c r="U29" s="26">
        <f t="shared" si="9"/>
        <v>0.000153455182068842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0.0220534551820688</v>
      </c>
      <c r="AR29" s="29">
        <f t="shared" si="15"/>
        <v>100.476388888889</v>
      </c>
      <c r="AS29" s="1">
        <f t="shared" si="16"/>
        <v>0.136666666666667</v>
      </c>
      <c r="AT29" s="2">
        <f t="shared" si="20"/>
        <v>53.2841793030235</v>
      </c>
      <c r="AU29" s="1">
        <f t="shared" si="17"/>
        <v>108112.608333429</v>
      </c>
    </row>
    <row r="30" s="1" customFormat="1" spans="1:47">
      <c r="A30" s="13"/>
      <c r="B30" s="13"/>
      <c r="C30" s="16">
        <v>3</v>
      </c>
      <c r="D30" s="19">
        <v>-0.996377674645162</v>
      </c>
      <c r="E30" s="20">
        <f t="shared" si="18"/>
        <v>-9.05660075278571</v>
      </c>
      <c r="F30" s="16" t="s">
        <v>73</v>
      </c>
      <c r="G30" s="13">
        <v>4</v>
      </c>
      <c r="H30" s="18">
        <f t="shared" si="0"/>
        <v>-0.996377674645162</v>
      </c>
      <c r="I30" s="18">
        <f t="shared" si="1"/>
        <v>272.153622325355</v>
      </c>
      <c r="J30" s="18">
        <f t="shared" si="2"/>
        <v>0.0152943069871984</v>
      </c>
      <c r="K30" s="18">
        <f t="shared" si="3"/>
        <v>100.476388888889</v>
      </c>
      <c r="L30" s="18">
        <f t="shared" si="4"/>
        <v>1.00476388888889</v>
      </c>
      <c r="M30" s="13" t="s">
        <v>73</v>
      </c>
      <c r="N30" s="13"/>
      <c r="O30" s="18">
        <f t="shared" si="19"/>
        <v>3.99356002705973</v>
      </c>
      <c r="P30" s="18">
        <f t="shared" si="5"/>
        <v>0.0610787330256559</v>
      </c>
      <c r="Q30" s="24">
        <f t="shared" si="6"/>
        <v>0.00834742684683964</v>
      </c>
      <c r="R30" s="18">
        <f t="shared" si="7"/>
        <v>0.137317731481481</v>
      </c>
      <c r="S30" s="25">
        <f t="shared" si="8"/>
        <v>0.0607891403155416</v>
      </c>
      <c r="T30" s="3">
        <v>0.01</v>
      </c>
      <c r="U30" s="26">
        <f t="shared" si="9"/>
        <v>0.000607891403155416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0.0225078914031554</v>
      </c>
      <c r="AR30" s="29">
        <f t="shared" si="15"/>
        <v>100.476388888889</v>
      </c>
      <c r="AS30" s="1">
        <f t="shared" si="16"/>
        <v>0.136666666666667</v>
      </c>
      <c r="AT30" s="2">
        <f t="shared" si="20"/>
        <v>53.2841793030235</v>
      </c>
      <c r="AU30" s="1">
        <f t="shared" si="17"/>
        <v>110340.390092671</v>
      </c>
    </row>
    <row r="31" s="1" customFormat="1" spans="1:47">
      <c r="A31" s="13"/>
      <c r="B31" s="13"/>
      <c r="C31" s="16">
        <v>4</v>
      </c>
      <c r="D31" s="19">
        <v>8.85861680116667</v>
      </c>
      <c r="E31" s="20">
        <f t="shared" si="18"/>
        <v>-0.996377674645162</v>
      </c>
      <c r="F31" s="16" t="s">
        <v>73</v>
      </c>
      <c r="G31" s="13">
        <v>5</v>
      </c>
      <c r="H31" s="18">
        <f t="shared" si="0"/>
        <v>8.85861680116667</v>
      </c>
      <c r="I31" s="18">
        <f t="shared" si="1"/>
        <v>282.008616801167</v>
      </c>
      <c r="J31" s="18">
        <f t="shared" si="2"/>
        <v>0.0533955377918784</v>
      </c>
      <c r="K31" s="18">
        <f t="shared" si="3"/>
        <v>100.476388888889</v>
      </c>
      <c r="L31" s="18">
        <f t="shared" si="4"/>
        <v>1.00476388888889</v>
      </c>
      <c r="M31" s="13" t="s">
        <v>75</v>
      </c>
      <c r="N31" s="18">
        <f>(O30-P30)*C22/100</f>
        <v>3.73585722933237</v>
      </c>
      <c r="O31" s="18">
        <f t="shared" si="19"/>
        <v>1.20138795359059</v>
      </c>
      <c r="P31" s="18">
        <f t="shared" si="5"/>
        <v>0.0641487558786539</v>
      </c>
      <c r="Q31" s="24">
        <f t="shared" si="6"/>
        <v>0.00876699663674937</v>
      </c>
      <c r="R31" s="18">
        <f t="shared" si="7"/>
        <v>0.137317731481481</v>
      </c>
      <c r="S31" s="25">
        <f t="shared" si="8"/>
        <v>0.0638446072634959</v>
      </c>
      <c r="T31" s="3">
        <v>0.01</v>
      </c>
      <c r="U31" s="26">
        <f t="shared" si="9"/>
        <v>0.000638446072634959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0.022538446072635</v>
      </c>
      <c r="AR31" s="29">
        <f t="shared" si="15"/>
        <v>100.476388888889</v>
      </c>
      <c r="AS31" s="1">
        <f t="shared" si="16"/>
        <v>0.136666666666667</v>
      </c>
      <c r="AT31" s="2">
        <f t="shared" si="20"/>
        <v>53.2841793030235</v>
      </c>
      <c r="AU31" s="1">
        <f t="shared" si="17"/>
        <v>110490.178186506</v>
      </c>
    </row>
    <row r="32" s="1" customFormat="1" spans="1:47">
      <c r="A32" s="13"/>
      <c r="B32" s="13"/>
      <c r="C32" s="16">
        <v>5</v>
      </c>
      <c r="D32" s="19">
        <v>14.786947492129</v>
      </c>
      <c r="E32" s="20">
        <f t="shared" si="18"/>
        <v>8.85861680116667</v>
      </c>
      <c r="F32" s="16" t="s">
        <v>75</v>
      </c>
      <c r="G32" s="13">
        <v>6</v>
      </c>
      <c r="H32" s="18">
        <f t="shared" si="0"/>
        <v>14.786947492129</v>
      </c>
      <c r="I32" s="18">
        <f t="shared" si="1"/>
        <v>287.936947492129</v>
      </c>
      <c r="J32" s="18">
        <f t="shared" si="2"/>
        <v>0.108700269595808</v>
      </c>
      <c r="K32" s="18">
        <f t="shared" si="3"/>
        <v>100.476388888889</v>
      </c>
      <c r="L32" s="18">
        <f t="shared" si="4"/>
        <v>1.00476388888889</v>
      </c>
      <c r="M32" s="13" t="s">
        <v>73</v>
      </c>
      <c r="N32" s="13"/>
      <c r="O32" s="18">
        <f t="shared" si="19"/>
        <v>2.14200308660083</v>
      </c>
      <c r="P32" s="18">
        <f t="shared" si="5"/>
        <v>0.232836312988563</v>
      </c>
      <c r="Q32" s="24">
        <f t="shared" si="6"/>
        <v>0.0318209627751036</v>
      </c>
      <c r="R32" s="18">
        <f t="shared" si="7"/>
        <v>0.137317731481481</v>
      </c>
      <c r="S32" s="25">
        <f t="shared" si="8"/>
        <v>0.231732365746189</v>
      </c>
      <c r="T32" s="3">
        <v>0.01</v>
      </c>
      <c r="U32" s="26">
        <f t="shared" si="9"/>
        <v>0.00231732365746189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0.0317673236574619</v>
      </c>
      <c r="AR32" s="29">
        <f t="shared" si="15"/>
        <v>100.476388888889</v>
      </c>
      <c r="AS32" s="1">
        <f t="shared" si="16"/>
        <v>0.136666666666667</v>
      </c>
      <c r="AT32" s="2">
        <f t="shared" si="20"/>
        <v>53.2841793030235</v>
      </c>
      <c r="AU32" s="1">
        <f t="shared" si="17"/>
        <v>155732.885936755</v>
      </c>
    </row>
    <row r="33" s="1" customFormat="1" spans="1:47">
      <c r="A33" s="13"/>
      <c r="B33" s="13"/>
      <c r="C33" s="16">
        <v>6</v>
      </c>
      <c r="D33" s="19">
        <v>19.7794125433333</v>
      </c>
      <c r="E33" s="20">
        <f t="shared" si="18"/>
        <v>14.786947492129</v>
      </c>
      <c r="F33" s="16" t="s">
        <v>73</v>
      </c>
      <c r="G33" s="13">
        <v>7</v>
      </c>
      <c r="H33" s="18">
        <f t="shared" si="0"/>
        <v>19.7794125433333</v>
      </c>
      <c r="I33" s="18">
        <f t="shared" si="1"/>
        <v>292.929412543333</v>
      </c>
      <c r="J33" s="18">
        <f t="shared" si="2"/>
        <v>0.193431453666417</v>
      </c>
      <c r="K33" s="18">
        <f t="shared" si="3"/>
        <v>100.476388888889</v>
      </c>
      <c r="L33" s="18">
        <f t="shared" si="4"/>
        <v>1.00476388888889</v>
      </c>
      <c r="M33" s="13" t="s">
        <v>73</v>
      </c>
      <c r="N33" s="13"/>
      <c r="O33" s="18">
        <f t="shared" si="19"/>
        <v>2.91393066250115</v>
      </c>
      <c r="P33" s="18">
        <f t="shared" si="5"/>
        <v>0.563645843930744</v>
      </c>
      <c r="Q33" s="24">
        <f t="shared" si="6"/>
        <v>0.077031598670535</v>
      </c>
      <c r="R33" s="18">
        <f t="shared" si="7"/>
        <v>0.137317731481481</v>
      </c>
      <c r="S33" s="25">
        <f t="shared" si="8"/>
        <v>0.560973428846102</v>
      </c>
      <c r="T33" s="3">
        <v>0.01</v>
      </c>
      <c r="U33" s="26">
        <f t="shared" si="9"/>
        <v>0.00560973428846102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0.035059734288461</v>
      </c>
      <c r="AR33" s="29">
        <f t="shared" si="15"/>
        <v>100.476388888889</v>
      </c>
      <c r="AS33" s="1">
        <f t="shared" si="16"/>
        <v>0.136666666666667</v>
      </c>
      <c r="AT33" s="2">
        <f t="shared" si="20"/>
        <v>53.2841793030235</v>
      </c>
      <c r="AU33" s="1">
        <f t="shared" si="17"/>
        <v>171873.263854109</v>
      </c>
    </row>
    <row r="34" s="1" customFormat="1" spans="1:47">
      <c r="A34" s="13"/>
      <c r="B34" s="13"/>
      <c r="C34" s="16">
        <v>7</v>
      </c>
      <c r="D34" s="19">
        <v>22.6570806080645</v>
      </c>
      <c r="E34" s="20">
        <f t="shared" si="18"/>
        <v>19.7794125433333</v>
      </c>
      <c r="F34" s="16" t="s">
        <v>73</v>
      </c>
      <c r="G34" s="13">
        <v>8</v>
      </c>
      <c r="H34" s="18">
        <f t="shared" si="0"/>
        <v>22.6570806080645</v>
      </c>
      <c r="I34" s="18">
        <f t="shared" si="1"/>
        <v>295.807080608064</v>
      </c>
      <c r="J34" s="18">
        <f t="shared" si="2"/>
        <v>0.267276092197248</v>
      </c>
      <c r="K34" s="18">
        <f t="shared" si="3"/>
        <v>100.476388888889</v>
      </c>
      <c r="L34" s="18">
        <f t="shared" si="4"/>
        <v>1.00476388888889</v>
      </c>
      <c r="M34" s="13" t="s">
        <v>73</v>
      </c>
      <c r="N34" s="13"/>
      <c r="O34" s="18">
        <f t="shared" si="19"/>
        <v>3.3550487074593</v>
      </c>
      <c r="P34" s="18">
        <f t="shared" si="5"/>
        <v>0.896724307661149</v>
      </c>
      <c r="Q34" s="24">
        <f t="shared" si="6"/>
        <v>0.122552322047024</v>
      </c>
      <c r="R34" s="18">
        <f t="shared" si="7"/>
        <v>0.137317731481481</v>
      </c>
      <c r="S34" s="25">
        <f t="shared" si="8"/>
        <v>0.892472667039005</v>
      </c>
      <c r="T34" s="3">
        <v>0.01</v>
      </c>
      <c r="U34" s="26">
        <f t="shared" si="9"/>
        <v>0.00892472667039005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0.03837472667039</v>
      </c>
      <c r="AR34" s="29">
        <f t="shared" si="15"/>
        <v>100.476388888889</v>
      </c>
      <c r="AS34" s="1">
        <f t="shared" si="16"/>
        <v>0.136666666666667</v>
      </c>
      <c r="AT34" s="2">
        <f t="shared" si="20"/>
        <v>53.2841793030235</v>
      </c>
      <c r="AU34" s="1">
        <f t="shared" si="17"/>
        <v>188124.344242964</v>
      </c>
    </row>
    <row r="35" s="1" customFormat="1" spans="1:47">
      <c r="A35" s="13"/>
      <c r="B35" s="13"/>
      <c r="C35" s="16">
        <v>8</v>
      </c>
      <c r="D35" s="19">
        <v>21.3099816554839</v>
      </c>
      <c r="E35" s="20">
        <f t="shared" si="18"/>
        <v>22.6570806080645</v>
      </c>
      <c r="F35" s="16" t="s">
        <v>73</v>
      </c>
      <c r="G35" s="13">
        <v>9</v>
      </c>
      <c r="H35" s="18">
        <f t="shared" si="0"/>
        <v>21.3099816554839</v>
      </c>
      <c r="I35" s="18">
        <f t="shared" si="1"/>
        <v>294.459981655484</v>
      </c>
      <c r="J35" s="18">
        <f t="shared" si="2"/>
        <v>0.22991222985731</v>
      </c>
      <c r="K35" s="18">
        <f t="shared" si="3"/>
        <v>100.476388888889</v>
      </c>
      <c r="L35" s="18">
        <f t="shared" si="4"/>
        <v>1.00476388888889</v>
      </c>
      <c r="M35" s="13" t="s">
        <v>73</v>
      </c>
      <c r="N35" s="13"/>
      <c r="O35" s="18">
        <f t="shared" si="19"/>
        <v>3.46308828868704</v>
      </c>
      <c r="P35" s="18">
        <f t="shared" si="5"/>
        <v>0.796206350644773</v>
      </c>
      <c r="Q35" s="24">
        <f t="shared" si="6"/>
        <v>0.108814867921452</v>
      </c>
      <c r="R35" s="18">
        <f t="shared" si="7"/>
        <v>0.137317731481481</v>
      </c>
      <c r="S35" s="25">
        <f t="shared" si="8"/>
        <v>0.792431295998557</v>
      </c>
      <c r="T35" s="3">
        <v>0.01</v>
      </c>
      <c r="U35" s="26">
        <f t="shared" si="9"/>
        <v>0.00792431295998557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0.0373743129599856</v>
      </c>
      <c r="AR35" s="29">
        <f t="shared" si="15"/>
        <v>100.476388888889</v>
      </c>
      <c r="AS35" s="1">
        <f t="shared" si="16"/>
        <v>0.136666666666667</v>
      </c>
      <c r="AT35" s="2">
        <f t="shared" si="20"/>
        <v>53.2841793030235</v>
      </c>
      <c r="AU35" s="1">
        <f t="shared" si="17"/>
        <v>183220.018152044</v>
      </c>
    </row>
    <row r="36" s="1" customFormat="1" spans="1:47">
      <c r="A36" s="13"/>
      <c r="B36" s="13"/>
      <c r="C36" s="16">
        <v>9</v>
      </c>
      <c r="D36" s="19">
        <v>15.5648790753333</v>
      </c>
      <c r="E36" s="20">
        <f t="shared" si="18"/>
        <v>21.3099816554839</v>
      </c>
      <c r="F36" s="16" t="s">
        <v>73</v>
      </c>
      <c r="G36" s="13">
        <v>10</v>
      </c>
      <c r="H36" s="18">
        <f t="shared" si="0"/>
        <v>15.5648790753333</v>
      </c>
      <c r="I36" s="18">
        <f t="shared" si="1"/>
        <v>288.714879075333</v>
      </c>
      <c r="J36" s="18">
        <f t="shared" si="2"/>
        <v>0.119069746531022</v>
      </c>
      <c r="K36" s="18">
        <f t="shared" si="3"/>
        <v>100.476388888889</v>
      </c>
      <c r="L36" s="18">
        <f t="shared" si="4"/>
        <v>1.00476388888889</v>
      </c>
      <c r="M36" s="13" t="s">
        <v>73</v>
      </c>
      <c r="N36" s="13"/>
      <c r="O36" s="18">
        <f t="shared" si="19"/>
        <v>3.67164582693115</v>
      </c>
      <c r="P36" s="18">
        <f t="shared" si="5"/>
        <v>0.437181937964377</v>
      </c>
      <c r="Q36" s="24">
        <f t="shared" si="6"/>
        <v>0.0597481981884649</v>
      </c>
      <c r="R36" s="18">
        <f t="shared" si="7"/>
        <v>0.137317731481481</v>
      </c>
      <c r="S36" s="25">
        <f t="shared" si="8"/>
        <v>0.435109126431516</v>
      </c>
      <c r="T36" s="3">
        <v>0.01</v>
      </c>
      <c r="U36" s="26">
        <f t="shared" si="9"/>
        <v>0.00435109126431516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0.0338010912643152</v>
      </c>
      <c r="AR36" s="29">
        <f t="shared" si="15"/>
        <v>100.476388888889</v>
      </c>
      <c r="AS36" s="1">
        <f t="shared" si="16"/>
        <v>0.136666666666667</v>
      </c>
      <c r="AT36" s="2">
        <f t="shared" si="20"/>
        <v>53.2841793030235</v>
      </c>
      <c r="AU36" s="1">
        <f t="shared" si="17"/>
        <v>165703.020725417</v>
      </c>
    </row>
    <row r="37" s="1" customFormat="1" spans="1:47">
      <c r="A37" s="13"/>
      <c r="B37" s="13"/>
      <c r="C37" s="16">
        <v>10</v>
      </c>
      <c r="D37" s="19">
        <v>6.61563726416129</v>
      </c>
      <c r="E37" s="20">
        <f t="shared" si="18"/>
        <v>15.5648790753333</v>
      </c>
      <c r="F37" s="16" t="s">
        <v>73</v>
      </c>
      <c r="G37" s="13">
        <v>11</v>
      </c>
      <c r="H37" s="18">
        <f t="shared" si="0"/>
        <v>6.61563726416129</v>
      </c>
      <c r="I37" s="18">
        <f t="shared" si="1"/>
        <v>279.765637264161</v>
      </c>
      <c r="J37" s="18">
        <f t="shared" si="2"/>
        <v>0.0404843530096477</v>
      </c>
      <c r="K37" s="18">
        <f t="shared" si="3"/>
        <v>100.476388888889</v>
      </c>
      <c r="L37" s="18">
        <f t="shared" si="4"/>
        <v>1.00476388888889</v>
      </c>
      <c r="M37" s="13" t="s">
        <v>75</v>
      </c>
      <c r="N37" s="18">
        <f>(O36-P36)*C22/100</f>
        <v>3.07274069451844</v>
      </c>
      <c r="O37" s="18">
        <f t="shared" si="19"/>
        <v>1.16648708333723</v>
      </c>
      <c r="P37" s="18">
        <f t="shared" si="5"/>
        <v>0.0472244748630187</v>
      </c>
      <c r="Q37" s="24">
        <f t="shared" si="6"/>
        <v>0.00645401156461255</v>
      </c>
      <c r="R37" s="18">
        <f t="shared" si="7"/>
        <v>0.137317731481481</v>
      </c>
      <c r="S37" s="25">
        <f t="shared" si="8"/>
        <v>0.0470005693728121</v>
      </c>
      <c r="T37" s="3">
        <v>0.01</v>
      </c>
      <c r="U37" s="26">
        <f t="shared" si="9"/>
        <v>0.000470005693728121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0.0223700056937281</v>
      </c>
      <c r="AR37" s="29">
        <f t="shared" si="15"/>
        <v>100.476388888889</v>
      </c>
      <c r="AS37" s="1">
        <f t="shared" si="16"/>
        <v>0.136666666666667</v>
      </c>
      <c r="AT37" s="2">
        <f t="shared" si="20"/>
        <v>53.2841793030235</v>
      </c>
      <c r="AU37" s="1">
        <f t="shared" si="17"/>
        <v>109664.433260736</v>
      </c>
    </row>
    <row r="38" s="1" customFormat="1" spans="1:48">
      <c r="A38" s="13"/>
      <c r="B38" s="13"/>
      <c r="C38" s="16">
        <v>11</v>
      </c>
      <c r="D38" s="19">
        <v>-4.4539336258</v>
      </c>
      <c r="E38" s="20">
        <f t="shared" si="18"/>
        <v>6.61563726416129</v>
      </c>
      <c r="F38" s="16" t="s">
        <v>75</v>
      </c>
      <c r="G38" s="13">
        <v>12</v>
      </c>
      <c r="H38" s="18">
        <f t="shared" si="0"/>
        <v>-4.4539336258</v>
      </c>
      <c r="I38" s="18">
        <f t="shared" si="1"/>
        <v>268.6960663742</v>
      </c>
      <c r="J38" s="18">
        <f t="shared" si="2"/>
        <v>0.00965144819249034</v>
      </c>
      <c r="K38" s="18">
        <f t="shared" si="3"/>
        <v>100.476388888889</v>
      </c>
      <c r="L38" s="18">
        <f t="shared" si="4"/>
        <v>1.00476388888889</v>
      </c>
      <c r="M38" s="13" t="s">
        <v>73</v>
      </c>
      <c r="N38" s="13"/>
      <c r="O38" s="18">
        <f t="shared" si="19"/>
        <v>2.1240264973631</v>
      </c>
      <c r="P38" s="18">
        <f t="shared" si="5"/>
        <v>0.0204999316987767</v>
      </c>
      <c r="Q38" s="24">
        <f t="shared" si="6"/>
        <v>0.00280165733216614</v>
      </c>
      <c r="R38" s="18">
        <f t="shared" si="7"/>
        <v>0.137317731481481</v>
      </c>
      <c r="S38" s="25">
        <f t="shared" si="8"/>
        <v>0.0204027353346132</v>
      </c>
      <c r="T38" s="3">
        <v>0.01</v>
      </c>
      <c r="U38" s="26">
        <f t="shared" si="9"/>
        <v>0.000204027353346132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0.0221040273533461</v>
      </c>
      <c r="AR38" s="29">
        <f t="shared" si="15"/>
        <v>100.476388888889</v>
      </c>
      <c r="AS38" s="1">
        <f t="shared" si="16"/>
        <v>0.136666666666667</v>
      </c>
      <c r="AT38" s="2">
        <f t="shared" si="20"/>
        <v>53.2841793030235</v>
      </c>
      <c r="AU38" s="1">
        <f t="shared" si="17"/>
        <v>108360.528185477</v>
      </c>
      <c r="AV38" s="1">
        <f>SUM(AU27:AU38)</f>
        <v>1690563.85280702</v>
      </c>
    </row>
    <row r="39" s="1" customFormat="1" spans="1:46">
      <c r="A39" s="13"/>
      <c r="B39" s="13"/>
      <c r="C39" s="16">
        <v>12</v>
      </c>
      <c r="D39" s="19">
        <v>-10.9670176997419</v>
      </c>
      <c r="E39" s="20">
        <f t="shared" si="18"/>
        <v>-4.4539336258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-10</v>
      </c>
      <c r="E42" s="16"/>
      <c r="F42" s="16"/>
      <c r="G42" s="13">
        <v>1</v>
      </c>
      <c r="H42" s="18">
        <f t="shared" ref="H42:H53" si="21">E43</f>
        <v>-10</v>
      </c>
      <c r="I42" s="18">
        <f t="shared" ref="I42:I53" si="22">H42+273.15</f>
        <v>263.15</v>
      </c>
      <c r="J42" s="18">
        <f t="shared" ref="J42:J53" si="23">EXP(($C$16*(I42-$C$14))/($C$17*I42*$C$14))</f>
        <v>0.00449688301268236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0.000346669395700821</v>
      </c>
      <c r="Q42" s="24">
        <f t="shared" ref="Q42:Q53" si="27">P42*$B$44</f>
        <v>5.54671033121314e-5</v>
      </c>
      <c r="R42" s="18">
        <f t="shared" ref="R42:R53" si="28">L42*$B$44</f>
        <v>0.0123345666666667</v>
      </c>
      <c r="S42" s="25">
        <f t="shared" ref="S42:S53" si="29">Q42/R42</f>
        <v>0.00449688301268236</v>
      </c>
      <c r="T42" s="3">
        <v>0.01</v>
      </c>
      <c r="U42" s="26">
        <f t="shared" ref="U42:U53" si="30">S42*T42</f>
        <v>4.49688301268236e-5</v>
      </c>
      <c r="V42" s="25"/>
      <c r="W42" s="3"/>
      <c r="X42" s="26"/>
      <c r="Y42" s="28">
        <v>0.05</v>
      </c>
      <c r="Z42" s="3">
        <v>0.49</v>
      </c>
      <c r="AA42" s="27">
        <f t="shared" ref="AA42:AA53" si="31">Y42*Z42</f>
        <v>0.0245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0.02</v>
      </c>
      <c r="AO42" s="3">
        <v>0.5</v>
      </c>
      <c r="AP42" s="3">
        <f t="shared" ref="AP42:AP53" si="32">AO42*AN42</f>
        <v>0.01</v>
      </c>
      <c r="AQ42" s="1">
        <f t="shared" ref="AQ42:AQ53" si="33">(AP42+AM42+AD42+AA42+U42+X42+AG42+AJ42)</f>
        <v>0.0345449688301268</v>
      </c>
      <c r="AR42" s="29">
        <f t="shared" ref="AR42:AR53" si="34">$B$42/12</f>
        <v>7.70910416666667</v>
      </c>
      <c r="AS42" s="1">
        <f t="shared" ref="AS42:AS53" si="35">$B$44</f>
        <v>0.16</v>
      </c>
      <c r="AT42" s="2">
        <f>$E$5/12</f>
        <v>73.6293835616438</v>
      </c>
      <c r="AU42" s="1">
        <f t="shared" ref="AU42:AU53" si="36">AT42*10000*AS42*0.67*AR42*AQ42</f>
        <v>21020.0947337388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-13.3955873988387</v>
      </c>
      <c r="E43" s="20">
        <f t="shared" ref="E43:E54" si="37">D42</f>
        <v>-10</v>
      </c>
      <c r="F43" s="16" t="s">
        <v>73</v>
      </c>
      <c r="G43" s="13">
        <v>2</v>
      </c>
      <c r="H43" s="18">
        <f t="shared" si="21"/>
        <v>-13.3955873988387</v>
      </c>
      <c r="I43" s="18">
        <f t="shared" si="22"/>
        <v>259.754412601161</v>
      </c>
      <c r="J43" s="18">
        <f t="shared" si="23"/>
        <v>0.00277235612044077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0.153835413937633</v>
      </c>
      <c r="P43" s="18">
        <f t="shared" si="26"/>
        <v>0.000426486551370535</v>
      </c>
      <c r="Q43" s="24">
        <f t="shared" si="27"/>
        <v>6.82378482192856e-5</v>
      </c>
      <c r="R43" s="18">
        <f t="shared" si="28"/>
        <v>0.0123345666666667</v>
      </c>
      <c r="S43" s="25">
        <f t="shared" si="29"/>
        <v>0.00553224527973842</v>
      </c>
      <c r="T43" s="3">
        <v>0.01</v>
      </c>
      <c r="U43" s="26">
        <f t="shared" si="30"/>
        <v>5.53224527973842e-5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0.0148553224527974</v>
      </c>
      <c r="AR43" s="29">
        <f t="shared" si="34"/>
        <v>7.70910416666667</v>
      </c>
      <c r="AS43" s="1">
        <f t="shared" si="35"/>
        <v>0.16</v>
      </c>
      <c r="AT43" s="2">
        <f t="shared" ref="AT43:AT53" si="39">$E$5/12</f>
        <v>73.6293835616438</v>
      </c>
      <c r="AU43" s="1">
        <f t="shared" si="36"/>
        <v>9039.24061398239</v>
      </c>
    </row>
    <row r="44" s="1" customFormat="1" spans="1:47">
      <c r="A44" s="13" t="s">
        <v>38</v>
      </c>
      <c r="B44" s="13">
        <f>I5</f>
        <v>0.16</v>
      </c>
      <c r="C44" s="16">
        <v>2</v>
      </c>
      <c r="D44" s="19">
        <v>-9.05660075278571</v>
      </c>
      <c r="E44" s="20">
        <f t="shared" si="37"/>
        <v>-13.3955873988387</v>
      </c>
      <c r="F44" s="16" t="s">
        <v>73</v>
      </c>
      <c r="G44" s="13">
        <v>3</v>
      </c>
      <c r="H44" s="18">
        <f t="shared" si="21"/>
        <v>-9.05660075278571</v>
      </c>
      <c r="I44" s="18">
        <f t="shared" si="22"/>
        <v>264.093399247214</v>
      </c>
      <c r="J44" s="18">
        <f t="shared" si="23"/>
        <v>0.00513233033541907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0.230499969052929</v>
      </c>
      <c r="P44" s="18">
        <f t="shared" si="26"/>
        <v>0.0011830019834835</v>
      </c>
      <c r="Q44" s="24">
        <f t="shared" si="27"/>
        <v>0.00018928031735736</v>
      </c>
      <c r="R44" s="18">
        <f t="shared" si="28"/>
        <v>0.0123345666666667</v>
      </c>
      <c r="S44" s="25">
        <f t="shared" si="29"/>
        <v>0.0153455182068842</v>
      </c>
      <c r="T44" s="3">
        <v>0.01</v>
      </c>
      <c r="U44" s="26">
        <f t="shared" si="30"/>
        <v>0.000153455182068842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0.0149534551820688</v>
      </c>
      <c r="AR44" s="29">
        <f t="shared" si="34"/>
        <v>7.70910416666667</v>
      </c>
      <c r="AS44" s="1">
        <f t="shared" si="35"/>
        <v>0.16</v>
      </c>
      <c r="AT44" s="2">
        <f t="shared" si="39"/>
        <v>73.6293835616438</v>
      </c>
      <c r="AU44" s="1">
        <f t="shared" si="36"/>
        <v>9098.95290597808</v>
      </c>
    </row>
    <row r="45" s="1" customFormat="1" spans="1:47">
      <c r="A45" s="13"/>
      <c r="B45" s="13"/>
      <c r="C45" s="16">
        <v>3</v>
      </c>
      <c r="D45" s="19">
        <v>-0.996377674645162</v>
      </c>
      <c r="E45" s="20">
        <f t="shared" si="37"/>
        <v>-9.05660075278571</v>
      </c>
      <c r="F45" s="16" t="s">
        <v>73</v>
      </c>
      <c r="G45" s="13">
        <v>4</v>
      </c>
      <c r="H45" s="18">
        <f t="shared" si="21"/>
        <v>-0.996377674645162</v>
      </c>
      <c r="I45" s="18">
        <f t="shared" si="22"/>
        <v>272.153622325355</v>
      </c>
      <c r="J45" s="18">
        <f t="shared" si="23"/>
        <v>0.0152943069871984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0.306408008736112</v>
      </c>
      <c r="P45" s="18">
        <f t="shared" si="26"/>
        <v>0.00468629814894626</v>
      </c>
      <c r="Q45" s="24">
        <f t="shared" si="27"/>
        <v>0.000749807703831402</v>
      </c>
      <c r="R45" s="18">
        <f t="shared" si="28"/>
        <v>0.0123345666666667</v>
      </c>
      <c r="S45" s="25">
        <f t="shared" si="29"/>
        <v>0.0607891403155416</v>
      </c>
      <c r="T45" s="3">
        <v>0.01</v>
      </c>
      <c r="U45" s="26">
        <f t="shared" si="30"/>
        <v>0.000607891403155416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0.0154078914031554</v>
      </c>
      <c r="AR45" s="29">
        <f t="shared" si="34"/>
        <v>7.70910416666667</v>
      </c>
      <c r="AS45" s="1">
        <f t="shared" si="35"/>
        <v>0.16</v>
      </c>
      <c r="AT45" s="2">
        <f t="shared" si="39"/>
        <v>73.6293835616438</v>
      </c>
      <c r="AU45" s="1">
        <f t="shared" si="36"/>
        <v>9375.47052174595</v>
      </c>
    </row>
    <row r="46" s="1" customFormat="1" spans="1:47">
      <c r="A46" s="13"/>
      <c r="B46" s="13"/>
      <c r="C46" s="16">
        <v>4</v>
      </c>
      <c r="D46" s="19">
        <v>8.85861680116667</v>
      </c>
      <c r="E46" s="20">
        <f t="shared" si="37"/>
        <v>-0.996377674645162</v>
      </c>
      <c r="F46" s="16" t="s">
        <v>73</v>
      </c>
      <c r="G46" s="13">
        <v>5</v>
      </c>
      <c r="H46" s="18">
        <f t="shared" si="21"/>
        <v>8.85861680116667</v>
      </c>
      <c r="I46" s="18">
        <f t="shared" si="22"/>
        <v>282.008616801167</v>
      </c>
      <c r="J46" s="18">
        <f t="shared" si="23"/>
        <v>0.0533955377918784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0.286635625057807</v>
      </c>
      <c r="O46" s="18">
        <f t="shared" si="38"/>
        <v>0.0921771271960249</v>
      </c>
      <c r="P46" s="18">
        <f t="shared" si="26"/>
        <v>0.00492184727874213</v>
      </c>
      <c r="Q46" s="24">
        <f t="shared" si="27"/>
        <v>0.000787495564598741</v>
      </c>
      <c r="R46" s="18">
        <f t="shared" si="28"/>
        <v>0.0123345666666667</v>
      </c>
      <c r="S46" s="25">
        <f t="shared" si="29"/>
        <v>0.0638446072634959</v>
      </c>
      <c r="T46" s="3">
        <v>0.01</v>
      </c>
      <c r="U46" s="26">
        <f t="shared" si="30"/>
        <v>0.000638446072634959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0.015438446072635</v>
      </c>
      <c r="AR46" s="29">
        <f t="shared" si="34"/>
        <v>7.70910416666667</v>
      </c>
      <c r="AS46" s="1">
        <f t="shared" si="35"/>
        <v>0.16</v>
      </c>
      <c r="AT46" s="2">
        <f t="shared" si="39"/>
        <v>73.6293835616438</v>
      </c>
      <c r="AU46" s="1">
        <f t="shared" si="36"/>
        <v>9394.06257925153</v>
      </c>
    </row>
    <row r="47" s="1" customFormat="1" spans="1:47">
      <c r="A47" s="13"/>
      <c r="B47" s="13"/>
      <c r="C47" s="16">
        <v>5</v>
      </c>
      <c r="D47" s="19">
        <v>14.786947492129</v>
      </c>
      <c r="E47" s="20">
        <f t="shared" si="37"/>
        <v>8.85861680116667</v>
      </c>
      <c r="F47" s="16" t="s">
        <v>75</v>
      </c>
      <c r="G47" s="13">
        <v>6</v>
      </c>
      <c r="H47" s="18">
        <f t="shared" si="21"/>
        <v>14.786947492129</v>
      </c>
      <c r="I47" s="18">
        <f t="shared" si="22"/>
        <v>287.936947492129</v>
      </c>
      <c r="J47" s="18">
        <f t="shared" si="23"/>
        <v>0.108700269595808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0.164346321583949</v>
      </c>
      <c r="P47" s="18">
        <f t="shared" si="26"/>
        <v>0.0178644894632547</v>
      </c>
      <c r="Q47" s="24">
        <f t="shared" si="27"/>
        <v>0.00285831831412075</v>
      </c>
      <c r="R47" s="18">
        <f t="shared" si="28"/>
        <v>0.0123345666666667</v>
      </c>
      <c r="S47" s="25">
        <f t="shared" si="29"/>
        <v>0.231732365746189</v>
      </c>
      <c r="T47" s="3">
        <v>0.01</v>
      </c>
      <c r="U47" s="26">
        <f t="shared" si="30"/>
        <v>0.00231732365746189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0.0294173236574619</v>
      </c>
      <c r="AR47" s="29">
        <f t="shared" si="34"/>
        <v>7.70910416666667</v>
      </c>
      <c r="AS47" s="1">
        <f t="shared" si="35"/>
        <v>0.16</v>
      </c>
      <c r="AT47" s="2">
        <f t="shared" si="39"/>
        <v>73.6293835616438</v>
      </c>
      <c r="AU47" s="1">
        <f t="shared" si="36"/>
        <v>17899.9996536003</v>
      </c>
    </row>
    <row r="48" s="1" customFormat="1" spans="1:47">
      <c r="A48" s="13"/>
      <c r="B48" s="13"/>
      <c r="C48" s="16">
        <v>6</v>
      </c>
      <c r="D48" s="19">
        <v>19.7794125433333</v>
      </c>
      <c r="E48" s="20">
        <f t="shared" si="37"/>
        <v>14.786947492129</v>
      </c>
      <c r="F48" s="16" t="s">
        <v>73</v>
      </c>
      <c r="G48" s="13">
        <v>7</v>
      </c>
      <c r="H48" s="18">
        <f t="shared" si="21"/>
        <v>19.7794125433333</v>
      </c>
      <c r="I48" s="18">
        <f t="shared" si="22"/>
        <v>292.929412543333</v>
      </c>
      <c r="J48" s="18">
        <f t="shared" si="23"/>
        <v>0.193431453666417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0.223572873787361</v>
      </c>
      <c r="P48" s="18">
        <f t="shared" si="26"/>
        <v>0.0432460259770677</v>
      </c>
      <c r="Q48" s="24">
        <f t="shared" si="27"/>
        <v>0.00691936415633083</v>
      </c>
      <c r="R48" s="18">
        <f t="shared" si="28"/>
        <v>0.0123345666666667</v>
      </c>
      <c r="S48" s="25">
        <f t="shared" si="29"/>
        <v>0.560973428846102</v>
      </c>
      <c r="T48" s="3">
        <v>0.01</v>
      </c>
      <c r="U48" s="26">
        <f t="shared" si="30"/>
        <v>0.00560973428846102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0.032709734288461</v>
      </c>
      <c r="AR48" s="29">
        <f t="shared" si="34"/>
        <v>7.70910416666667</v>
      </c>
      <c r="AS48" s="1">
        <f t="shared" si="35"/>
        <v>0.16</v>
      </c>
      <c r="AT48" s="2">
        <f t="shared" si="39"/>
        <v>73.6293835616438</v>
      </c>
      <c r="AU48" s="1">
        <f t="shared" si="36"/>
        <v>19903.3820768496</v>
      </c>
    </row>
    <row r="49" s="1" customFormat="1" spans="1:47">
      <c r="A49" s="13"/>
      <c r="B49" s="13"/>
      <c r="C49" s="16">
        <v>7</v>
      </c>
      <c r="D49" s="19">
        <v>22.6570806080645</v>
      </c>
      <c r="E49" s="20">
        <f t="shared" si="37"/>
        <v>19.7794125433333</v>
      </c>
      <c r="F49" s="16" t="s">
        <v>73</v>
      </c>
      <c r="G49" s="13">
        <v>8</v>
      </c>
      <c r="H49" s="18">
        <f t="shared" si="21"/>
        <v>22.6570806080645</v>
      </c>
      <c r="I49" s="18">
        <f t="shared" si="22"/>
        <v>295.807080608064</v>
      </c>
      <c r="J49" s="18">
        <f t="shared" si="23"/>
        <v>0.267276092197248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0.25741788947696</v>
      </c>
      <c r="P49" s="18">
        <f t="shared" si="26"/>
        <v>0.0688016475610651</v>
      </c>
      <c r="Q49" s="24">
        <f t="shared" si="27"/>
        <v>0.0110082636097704</v>
      </c>
      <c r="R49" s="18">
        <f t="shared" si="28"/>
        <v>0.0123345666666667</v>
      </c>
      <c r="S49" s="25">
        <f t="shared" si="29"/>
        <v>0.892472667039005</v>
      </c>
      <c r="T49" s="3">
        <v>0.01</v>
      </c>
      <c r="U49" s="26">
        <f t="shared" si="30"/>
        <v>0.00892472667039005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0.03602472667039</v>
      </c>
      <c r="AR49" s="29">
        <f t="shared" si="34"/>
        <v>7.70910416666667</v>
      </c>
      <c r="AS49" s="1">
        <f t="shared" si="35"/>
        <v>0.16</v>
      </c>
      <c r="AT49" s="2">
        <f t="shared" si="39"/>
        <v>73.6293835616438</v>
      </c>
      <c r="AU49" s="1">
        <f t="shared" si="36"/>
        <v>21920.505156405</v>
      </c>
    </row>
    <row r="50" s="1" customFormat="1" spans="1:47">
      <c r="A50" s="13"/>
      <c r="B50" s="13"/>
      <c r="C50" s="16">
        <v>8</v>
      </c>
      <c r="D50" s="19">
        <v>21.3099816554839</v>
      </c>
      <c r="E50" s="20">
        <f t="shared" si="37"/>
        <v>22.6570806080645</v>
      </c>
      <c r="F50" s="16" t="s">
        <v>73</v>
      </c>
      <c r="G50" s="13">
        <v>9</v>
      </c>
      <c r="H50" s="18">
        <f t="shared" si="21"/>
        <v>21.3099816554839</v>
      </c>
      <c r="I50" s="18">
        <f t="shared" si="22"/>
        <v>294.459981655484</v>
      </c>
      <c r="J50" s="18">
        <f t="shared" si="23"/>
        <v>0.22991222985731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0.265707283582562</v>
      </c>
      <c r="P50" s="18">
        <f t="shared" si="26"/>
        <v>0.0610893540577954</v>
      </c>
      <c r="Q50" s="24">
        <f t="shared" si="27"/>
        <v>0.00977429664924727</v>
      </c>
      <c r="R50" s="18">
        <f t="shared" si="28"/>
        <v>0.0123345666666667</v>
      </c>
      <c r="S50" s="25">
        <f t="shared" si="29"/>
        <v>0.792431295998557</v>
      </c>
      <c r="T50" s="3">
        <v>0.01</v>
      </c>
      <c r="U50" s="26">
        <f t="shared" si="30"/>
        <v>0.00792431295998557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0.0350243129599856</v>
      </c>
      <c r="AR50" s="29">
        <f t="shared" si="34"/>
        <v>7.70910416666667</v>
      </c>
      <c r="AS50" s="1">
        <f t="shared" si="35"/>
        <v>0.16</v>
      </c>
      <c r="AT50" s="2">
        <f t="shared" si="39"/>
        <v>73.6293835616438</v>
      </c>
      <c r="AU50" s="1">
        <f t="shared" si="36"/>
        <v>21311.7684379254</v>
      </c>
    </row>
    <row r="51" s="1" customFormat="1" spans="1:47">
      <c r="A51" s="13"/>
      <c r="B51" s="13"/>
      <c r="C51" s="16">
        <v>9</v>
      </c>
      <c r="D51" s="19">
        <v>15.5648790753333</v>
      </c>
      <c r="E51" s="20">
        <f t="shared" si="37"/>
        <v>21.3099816554839</v>
      </c>
      <c r="F51" s="16" t="s">
        <v>73</v>
      </c>
      <c r="G51" s="13">
        <v>10</v>
      </c>
      <c r="H51" s="18">
        <f t="shared" si="21"/>
        <v>15.5648790753333</v>
      </c>
      <c r="I51" s="18">
        <f t="shared" si="22"/>
        <v>288.714879075333</v>
      </c>
      <c r="J51" s="18">
        <f t="shared" si="23"/>
        <v>0.119069746531022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0.281708971191433</v>
      </c>
      <c r="P51" s="18">
        <f t="shared" si="26"/>
        <v>0.0335430157952789</v>
      </c>
      <c r="Q51" s="24">
        <f t="shared" si="27"/>
        <v>0.00536688252724463</v>
      </c>
      <c r="R51" s="18">
        <f t="shared" si="28"/>
        <v>0.0123345666666667</v>
      </c>
      <c r="S51" s="25">
        <f t="shared" si="29"/>
        <v>0.435109126431516</v>
      </c>
      <c r="T51" s="3">
        <v>0.01</v>
      </c>
      <c r="U51" s="26">
        <f t="shared" si="30"/>
        <v>0.00435109126431516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0.0314510912643152</v>
      </c>
      <c r="AR51" s="29">
        <f t="shared" si="34"/>
        <v>7.70910416666667</v>
      </c>
      <c r="AS51" s="1">
        <f t="shared" si="35"/>
        <v>0.16</v>
      </c>
      <c r="AT51" s="2">
        <f t="shared" si="39"/>
        <v>73.6293835616438</v>
      </c>
      <c r="AU51" s="1">
        <f t="shared" si="36"/>
        <v>19137.516699069</v>
      </c>
    </row>
    <row r="52" s="1" customFormat="1" spans="1:47">
      <c r="A52" s="13"/>
      <c r="B52" s="13"/>
      <c r="C52" s="16">
        <v>10</v>
      </c>
      <c r="D52" s="19">
        <v>6.61563726416129</v>
      </c>
      <c r="E52" s="20">
        <f t="shared" si="37"/>
        <v>15.5648790753333</v>
      </c>
      <c r="F52" s="16" t="s">
        <v>73</v>
      </c>
      <c r="G52" s="13">
        <v>11</v>
      </c>
      <c r="H52" s="18">
        <f t="shared" si="21"/>
        <v>6.61563726416129</v>
      </c>
      <c r="I52" s="18">
        <f t="shared" si="22"/>
        <v>279.765637264161</v>
      </c>
      <c r="J52" s="18">
        <f t="shared" si="23"/>
        <v>0.0404843530096477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0.235757657626347</v>
      </c>
      <c r="O52" s="18">
        <f t="shared" si="38"/>
        <v>0.0894993394364744</v>
      </c>
      <c r="P52" s="18">
        <f t="shared" si="26"/>
        <v>0.00362332285187651</v>
      </c>
      <c r="Q52" s="24">
        <f t="shared" si="27"/>
        <v>0.000579731656300242</v>
      </c>
      <c r="R52" s="18">
        <f t="shared" si="28"/>
        <v>0.0123345666666667</v>
      </c>
      <c r="S52" s="25">
        <f t="shared" si="29"/>
        <v>0.0470005693728121</v>
      </c>
      <c r="T52" s="3">
        <v>0.01</v>
      </c>
      <c r="U52" s="26">
        <f t="shared" si="30"/>
        <v>0.000470005693728121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0.0152700056937281</v>
      </c>
      <c r="AR52" s="29">
        <f t="shared" si="34"/>
        <v>7.70910416666667</v>
      </c>
      <c r="AS52" s="1">
        <f t="shared" si="35"/>
        <v>0.16</v>
      </c>
      <c r="AT52" s="2">
        <f t="shared" si="39"/>
        <v>73.6293835616438</v>
      </c>
      <c r="AU52" s="1">
        <f t="shared" si="36"/>
        <v>9291.56913833921</v>
      </c>
    </row>
    <row r="53" s="1" customFormat="1" spans="1:48">
      <c r="A53" s="13"/>
      <c r="B53" s="13"/>
      <c r="C53" s="16">
        <v>11</v>
      </c>
      <c r="D53" s="19">
        <v>-4.4539336258</v>
      </c>
      <c r="E53" s="20">
        <f t="shared" si="37"/>
        <v>6.61563726416129</v>
      </c>
      <c r="F53" s="16" t="s">
        <v>75</v>
      </c>
      <c r="G53" s="13">
        <v>12</v>
      </c>
      <c r="H53" s="18">
        <f t="shared" si="21"/>
        <v>-4.4539336258</v>
      </c>
      <c r="I53" s="18">
        <f t="shared" si="22"/>
        <v>268.6960663742</v>
      </c>
      <c r="J53" s="18">
        <f t="shared" si="23"/>
        <v>0.00965144819249034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0.162967058251265</v>
      </c>
      <c r="P53" s="18">
        <f t="shared" si="26"/>
        <v>0.00157286811979463</v>
      </c>
      <c r="Q53" s="24">
        <f t="shared" si="27"/>
        <v>0.000251658899167142</v>
      </c>
      <c r="R53" s="18">
        <f t="shared" si="28"/>
        <v>0.0123345666666667</v>
      </c>
      <c r="S53" s="25">
        <f t="shared" si="29"/>
        <v>0.0204027353346132</v>
      </c>
      <c r="T53" s="3">
        <v>0.01</v>
      </c>
      <c r="U53" s="26">
        <f t="shared" si="30"/>
        <v>0.000204027353346132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0.0150040273533461</v>
      </c>
      <c r="AR53" s="29">
        <f t="shared" si="34"/>
        <v>7.70910416666667</v>
      </c>
      <c r="AS53" s="1">
        <f t="shared" si="35"/>
        <v>0.16</v>
      </c>
      <c r="AT53" s="2">
        <f t="shared" si="39"/>
        <v>73.6293835616438</v>
      </c>
      <c r="AU53" s="1">
        <f t="shared" si="36"/>
        <v>9129.72531270297</v>
      </c>
      <c r="AV53" s="1">
        <f>SUM(AU42:AU53)</f>
        <v>176522.287829588</v>
      </c>
    </row>
    <row r="54" s="1" customFormat="1" spans="1:46">
      <c r="A54" s="13"/>
      <c r="B54" s="13"/>
      <c r="C54" s="16">
        <v>12</v>
      </c>
      <c r="D54" s="19">
        <v>-10.9670176997419</v>
      </c>
      <c r="E54" s="20">
        <f t="shared" si="37"/>
        <v>-4.4539336258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8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="1" customFormat="1" spans="1:78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-10</v>
      </c>
      <c r="E58" s="16"/>
      <c r="F58" s="16"/>
      <c r="G58" s="13">
        <v>1</v>
      </c>
      <c r="H58" s="18">
        <f t="shared" ref="H58:H69" si="40">E59</f>
        <v>-10</v>
      </c>
      <c r="I58" s="18">
        <f t="shared" ref="I58:I69" si="41">H58+273.15</f>
        <v>263.15</v>
      </c>
      <c r="J58" s="18">
        <f t="shared" ref="J58:J69" si="42">EXP(($C$16*(I58-$C$14))/($C$17*I58*$C$14))</f>
        <v>0.00449688301268236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0.0124234712458924</v>
      </c>
      <c r="Q58" s="24">
        <f t="shared" ref="Q58:Q69" si="46">P58*$B$60</f>
        <v>0.00360280666130878</v>
      </c>
      <c r="R58" s="18">
        <f t="shared" ref="R58:R69" si="47">L58*$B$60</f>
        <v>0.80117865</v>
      </c>
      <c r="S58" s="25">
        <f t="shared" ref="S58:S69" si="48">Q58/R58</f>
        <v>0.00449688301268236</v>
      </c>
      <c r="T58" s="3">
        <v>0.27</v>
      </c>
      <c r="U58" s="26">
        <f t="shared" ref="U58:U69" si="49">S58*T58</f>
        <v>0.00121415841342424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0.226635910979728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182.797877017795</v>
      </c>
      <c r="AF58" s="1">
        <f t="shared" ref="AF58:AF69" si="54">AE58*10000*AC58*AB58</f>
        <v>4239039.65296324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="1" customFormat="1" spans="1:78">
      <c r="A59" s="13" t="s">
        <v>74</v>
      </c>
      <c r="B59" s="13">
        <v>27</v>
      </c>
      <c r="C59" s="16">
        <v>1</v>
      </c>
      <c r="D59" s="19">
        <v>-13.3955873988387</v>
      </c>
      <c r="E59" s="20">
        <f t="shared" ref="E59:E70" si="55">D58</f>
        <v>-10</v>
      </c>
      <c r="F59" s="16" t="s">
        <v>73</v>
      </c>
      <c r="G59" s="13">
        <v>2</v>
      </c>
      <c r="H59" s="18">
        <f t="shared" si="40"/>
        <v>-13.3955873988387</v>
      </c>
      <c r="I59" s="18">
        <f t="shared" si="41"/>
        <v>259.754412601161</v>
      </c>
      <c r="J59" s="18">
        <f t="shared" si="42"/>
        <v>0.00277235612044077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5.51294652875411</v>
      </c>
      <c r="P59" s="18">
        <f t="shared" si="45"/>
        <v>0.0152838510506541</v>
      </c>
      <c r="Q59" s="24">
        <f t="shared" si="46"/>
        <v>0.0044323168046897</v>
      </c>
      <c r="R59" s="18">
        <f t="shared" si="47"/>
        <v>0.80117865</v>
      </c>
      <c r="S59" s="25">
        <f t="shared" si="48"/>
        <v>0.00553224527973842</v>
      </c>
      <c r="T59" s="3">
        <v>0.27</v>
      </c>
      <c r="U59" s="26">
        <f t="shared" si="49"/>
        <v>0.00149370622552937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0.22669022711962</v>
      </c>
      <c r="AC59" s="29">
        <f t="shared" si="51"/>
        <v>10.2321666666667</v>
      </c>
      <c r="AD59" s="1">
        <f t="shared" si="52"/>
        <v>0.29</v>
      </c>
      <c r="AE59" s="30">
        <f t="shared" si="53"/>
        <v>182.797877017795</v>
      </c>
      <c r="AF59" s="1">
        <f t="shared" si="54"/>
        <v>4240055.59200751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-9.05660075278571</v>
      </c>
      <c r="E60" s="20">
        <f t="shared" si="55"/>
        <v>-13.3955873988387</v>
      </c>
      <c r="F60" s="16" t="s">
        <v>73</v>
      </c>
      <c r="G60" s="13">
        <v>3</v>
      </c>
      <c r="H60" s="18">
        <f t="shared" si="40"/>
        <v>-9.05660075278571</v>
      </c>
      <c r="I60" s="18">
        <f t="shared" si="41"/>
        <v>264.093399247214</v>
      </c>
      <c r="J60" s="18">
        <f t="shared" si="42"/>
        <v>0.00513233033541907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8.26034767770345</v>
      </c>
      <c r="P60" s="18">
        <f t="shared" si="45"/>
        <v>0.0423948329673859</v>
      </c>
      <c r="Q60" s="24">
        <f t="shared" si="46"/>
        <v>0.0122945015605419</v>
      </c>
      <c r="R60" s="18">
        <f t="shared" si="47"/>
        <v>0.80117865</v>
      </c>
      <c r="S60" s="25">
        <f t="shared" si="48"/>
        <v>0.0153455182068842</v>
      </c>
      <c r="T60" s="3">
        <v>0.27</v>
      </c>
      <c r="U60" s="26">
        <f t="shared" si="49"/>
        <v>0.00414328991585874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0.227205041230651</v>
      </c>
      <c r="AC60" s="29">
        <f t="shared" si="51"/>
        <v>10.2321666666667</v>
      </c>
      <c r="AD60" s="1">
        <f t="shared" si="52"/>
        <v>0.29</v>
      </c>
      <c r="AE60" s="30">
        <f t="shared" si="53"/>
        <v>182.797877017795</v>
      </c>
      <c r="AF60" s="1">
        <f t="shared" si="54"/>
        <v>4249684.76957752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="1" customFormat="1" spans="1:78">
      <c r="A61" s="13"/>
      <c r="B61" s="13"/>
      <c r="C61" s="16">
        <v>3</v>
      </c>
      <c r="D61" s="19">
        <v>-0.996377674645162</v>
      </c>
      <c r="E61" s="20">
        <f t="shared" si="55"/>
        <v>-9.05660075278571</v>
      </c>
      <c r="F61" s="16" t="s">
        <v>73</v>
      </c>
      <c r="G61" s="13">
        <v>4</v>
      </c>
      <c r="H61" s="18">
        <f t="shared" si="40"/>
        <v>-0.996377674645162</v>
      </c>
      <c r="I61" s="18">
        <f t="shared" si="41"/>
        <v>272.153622325355</v>
      </c>
      <c r="J61" s="18">
        <f t="shared" si="42"/>
        <v>0.0152943069871984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10.9806378447361</v>
      </c>
      <c r="P61" s="18">
        <f t="shared" si="45"/>
        <v>0.167941246112642</v>
      </c>
      <c r="Q61" s="24">
        <f t="shared" si="46"/>
        <v>0.0487029613726662</v>
      </c>
      <c r="R61" s="18">
        <f t="shared" si="47"/>
        <v>0.80117865</v>
      </c>
      <c r="S61" s="25">
        <f t="shared" si="48"/>
        <v>0.0607891403155416</v>
      </c>
      <c r="T61" s="3">
        <v>0.27</v>
      </c>
      <c r="U61" s="26">
        <f t="shared" si="49"/>
        <v>0.0164130678851962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0.229589059090094</v>
      </c>
      <c r="AC61" s="29">
        <f t="shared" si="51"/>
        <v>10.2321666666667</v>
      </c>
      <c r="AD61" s="1">
        <f t="shared" si="52"/>
        <v>0.29</v>
      </c>
      <c r="AE61" s="30">
        <f t="shared" si="53"/>
        <v>182.797877017795</v>
      </c>
      <c r="AF61" s="1">
        <f t="shared" si="54"/>
        <v>4294275.87694379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="1" customFormat="1" spans="1:78">
      <c r="A62" s="13"/>
      <c r="B62" s="13"/>
      <c r="C62" s="16">
        <v>4</v>
      </c>
      <c r="D62" s="19">
        <v>8.85861680116667</v>
      </c>
      <c r="E62" s="20">
        <f t="shared" si="55"/>
        <v>-0.996377674645162</v>
      </c>
      <c r="F62" s="16" t="s">
        <v>73</v>
      </c>
      <c r="G62" s="13">
        <v>5</v>
      </c>
      <c r="H62" s="18">
        <f t="shared" si="40"/>
        <v>8.85861680116667</v>
      </c>
      <c r="I62" s="18">
        <f t="shared" si="41"/>
        <v>282.008616801167</v>
      </c>
      <c r="J62" s="18">
        <f t="shared" si="42"/>
        <v>0.0533955377918784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10.2720617686923</v>
      </c>
      <c r="O62" s="18">
        <f t="shared" si="56"/>
        <v>3.30331982993117</v>
      </c>
      <c r="P62" s="18">
        <f t="shared" si="45"/>
        <v>0.176382538817751</v>
      </c>
      <c r="Q62" s="24">
        <f t="shared" si="46"/>
        <v>0.0511509362571478</v>
      </c>
      <c r="R62" s="18">
        <f t="shared" si="47"/>
        <v>0.80117865</v>
      </c>
      <c r="S62" s="25">
        <f t="shared" si="48"/>
        <v>0.0638446072634959</v>
      </c>
      <c r="T62" s="3">
        <v>0.27</v>
      </c>
      <c r="U62" s="26">
        <f t="shared" si="49"/>
        <v>0.0172380439611439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0.22974935194165</v>
      </c>
      <c r="AC62" s="29">
        <f t="shared" si="51"/>
        <v>10.2321666666667</v>
      </c>
      <c r="AD62" s="1">
        <f t="shared" si="52"/>
        <v>0.29</v>
      </c>
      <c r="AE62" s="30">
        <f t="shared" si="53"/>
        <v>182.797877017795</v>
      </c>
      <c r="AF62" s="1">
        <f t="shared" si="54"/>
        <v>4297274.02384336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="1" customFormat="1" spans="1:78">
      <c r="A63" s="13"/>
      <c r="B63" s="13"/>
      <c r="C63" s="16">
        <v>5</v>
      </c>
      <c r="D63" s="19">
        <v>14.786947492129</v>
      </c>
      <c r="E63" s="20">
        <f t="shared" si="55"/>
        <v>8.85861680116667</v>
      </c>
      <c r="F63" s="16" t="s">
        <v>75</v>
      </c>
      <c r="G63" s="13">
        <v>6</v>
      </c>
      <c r="H63" s="18">
        <f t="shared" si="40"/>
        <v>14.786947492129</v>
      </c>
      <c r="I63" s="18">
        <f t="shared" si="41"/>
        <v>287.936947492129</v>
      </c>
      <c r="J63" s="18">
        <f t="shared" si="42"/>
        <v>0.108700269595808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5.88962229111342</v>
      </c>
      <c r="P63" s="18">
        <f t="shared" si="45"/>
        <v>0.640203530861509</v>
      </c>
      <c r="Q63" s="24">
        <f t="shared" si="46"/>
        <v>0.185659023949838</v>
      </c>
      <c r="R63" s="18">
        <f t="shared" si="47"/>
        <v>0.80117865</v>
      </c>
      <c r="S63" s="25">
        <f t="shared" si="48"/>
        <v>0.231732365746189</v>
      </c>
      <c r="T63" s="3">
        <v>0.27</v>
      </c>
      <c r="U63" s="26">
        <f t="shared" si="49"/>
        <v>0.0625677387514709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0.287356911639411</v>
      </c>
      <c r="AC63" s="29">
        <f t="shared" si="51"/>
        <v>10.2321666666667</v>
      </c>
      <c r="AD63" s="1">
        <f t="shared" si="52"/>
        <v>0.29</v>
      </c>
      <c r="AE63" s="30">
        <f t="shared" si="53"/>
        <v>182.797877017795</v>
      </c>
      <c r="AF63" s="1">
        <f t="shared" si="54"/>
        <v>5374776.38793735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="1" customFormat="1" spans="1:78">
      <c r="A64" s="13"/>
      <c r="B64" s="13"/>
      <c r="C64" s="16">
        <v>6</v>
      </c>
      <c r="D64" s="19">
        <v>19.7794125433333</v>
      </c>
      <c r="E64" s="20">
        <f t="shared" si="55"/>
        <v>14.786947492129</v>
      </c>
      <c r="F64" s="16" t="s">
        <v>73</v>
      </c>
      <c r="G64" s="13">
        <v>7</v>
      </c>
      <c r="H64" s="18">
        <f t="shared" si="40"/>
        <v>19.7794125433333</v>
      </c>
      <c r="I64" s="18">
        <f t="shared" si="41"/>
        <v>292.929412543333</v>
      </c>
      <c r="J64" s="18">
        <f t="shared" si="42"/>
        <v>0.193431453666417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8.01210376025191</v>
      </c>
      <c r="P64" s="18">
        <f t="shared" si="45"/>
        <v>1.54979287727169</v>
      </c>
      <c r="Q64" s="24">
        <f t="shared" si="46"/>
        <v>0.449439934408791</v>
      </c>
      <c r="R64" s="18">
        <f t="shared" si="47"/>
        <v>0.80117865</v>
      </c>
      <c r="S64" s="25">
        <f t="shared" si="48"/>
        <v>0.560973428846102</v>
      </c>
      <c r="T64" s="3">
        <v>0.27</v>
      </c>
      <c r="U64" s="26">
        <f t="shared" si="49"/>
        <v>0.151462825788448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0.304629227050695</v>
      </c>
      <c r="AC64" s="29">
        <f t="shared" si="51"/>
        <v>10.2321666666667</v>
      </c>
      <c r="AD64" s="1">
        <f t="shared" si="52"/>
        <v>0.29</v>
      </c>
      <c r="AE64" s="30">
        <f t="shared" si="53"/>
        <v>182.797877017795</v>
      </c>
      <c r="AF64" s="1">
        <f t="shared" si="54"/>
        <v>5697840.94381646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="1" customFormat="1" spans="1:78">
      <c r="A65" s="13"/>
      <c r="B65" s="13"/>
      <c r="C65" s="16">
        <v>7</v>
      </c>
      <c r="D65" s="19">
        <v>22.6570806080645</v>
      </c>
      <c r="E65" s="20">
        <f t="shared" si="55"/>
        <v>19.7794125433333</v>
      </c>
      <c r="F65" s="16" t="s">
        <v>73</v>
      </c>
      <c r="G65" s="13">
        <v>8</v>
      </c>
      <c r="H65" s="18">
        <f t="shared" si="40"/>
        <v>22.6570806080645</v>
      </c>
      <c r="I65" s="18">
        <f t="shared" si="41"/>
        <v>295.807080608064</v>
      </c>
      <c r="J65" s="18">
        <f t="shared" si="42"/>
        <v>0.267276092197248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9.22499588298022</v>
      </c>
      <c r="P65" s="18">
        <f t="shared" si="45"/>
        <v>2.46562085013865</v>
      </c>
      <c r="Q65" s="24">
        <f t="shared" si="46"/>
        <v>0.71503004654021</v>
      </c>
      <c r="R65" s="18">
        <f t="shared" si="47"/>
        <v>0.80117865</v>
      </c>
      <c r="S65" s="25">
        <f t="shared" si="48"/>
        <v>0.892472667039005</v>
      </c>
      <c r="T65" s="3">
        <v>0.27</v>
      </c>
      <c r="U65" s="26">
        <f t="shared" si="49"/>
        <v>0.240967620100531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0.322020008585533</v>
      </c>
      <c r="AC65" s="29">
        <f t="shared" si="51"/>
        <v>10.2321666666667</v>
      </c>
      <c r="AD65" s="1">
        <f t="shared" si="52"/>
        <v>0.29</v>
      </c>
      <c r="AE65" s="30">
        <f t="shared" si="53"/>
        <v>182.797877017795</v>
      </c>
      <c r="AF65" s="1">
        <f t="shared" si="54"/>
        <v>6023121.31180189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="1" customFormat="1" spans="1:78">
      <c r="A66" s="13"/>
      <c r="B66" s="13"/>
      <c r="C66" s="16">
        <v>8</v>
      </c>
      <c r="D66" s="19">
        <v>21.3099816554839</v>
      </c>
      <c r="E66" s="20">
        <f t="shared" si="55"/>
        <v>22.6570806080645</v>
      </c>
      <c r="F66" s="16" t="s">
        <v>73</v>
      </c>
      <c r="G66" s="13">
        <v>9</v>
      </c>
      <c r="H66" s="18">
        <f t="shared" si="40"/>
        <v>21.3099816554839</v>
      </c>
      <c r="I66" s="18">
        <f t="shared" si="41"/>
        <v>294.459981655484</v>
      </c>
      <c r="J66" s="18">
        <f t="shared" si="42"/>
        <v>0.22991222985731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9.52206003284156</v>
      </c>
      <c r="P66" s="18">
        <f t="shared" si="45"/>
        <v>2.18923805498577</v>
      </c>
      <c r="Q66" s="24">
        <f t="shared" si="46"/>
        <v>0.634879035945874</v>
      </c>
      <c r="R66" s="18">
        <f t="shared" si="47"/>
        <v>0.80117865</v>
      </c>
      <c r="S66" s="25">
        <f t="shared" si="48"/>
        <v>0.792431295998557</v>
      </c>
      <c r="T66" s="3">
        <v>0.27</v>
      </c>
      <c r="U66" s="26">
        <f t="shared" si="49"/>
        <v>0.213956449919611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0.31677173821938</v>
      </c>
      <c r="AC66" s="29">
        <f t="shared" si="51"/>
        <v>10.2321666666667</v>
      </c>
      <c r="AD66" s="1">
        <f t="shared" si="52"/>
        <v>0.29</v>
      </c>
      <c r="AE66" s="30">
        <f t="shared" si="53"/>
        <v>182.797877017795</v>
      </c>
      <c r="AF66" s="1">
        <f t="shared" si="54"/>
        <v>5924956.7001328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="1" customFormat="1" spans="1:78">
      <c r="A67" s="13"/>
      <c r="B67" s="13"/>
      <c r="C67" s="16">
        <v>9</v>
      </c>
      <c r="D67" s="19">
        <v>15.5648790753333</v>
      </c>
      <c r="E67" s="20">
        <f t="shared" si="55"/>
        <v>21.3099816554839</v>
      </c>
      <c r="F67" s="16" t="s">
        <v>73</v>
      </c>
      <c r="G67" s="13">
        <v>10</v>
      </c>
      <c r="H67" s="18">
        <f t="shared" si="40"/>
        <v>15.5648790753333</v>
      </c>
      <c r="I67" s="18">
        <f t="shared" si="41"/>
        <v>288.714879075333</v>
      </c>
      <c r="J67" s="18">
        <f t="shared" si="42"/>
        <v>0.119069746531022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10.0955069778558</v>
      </c>
      <c r="P67" s="18">
        <f t="shared" si="45"/>
        <v>1.20206945695545</v>
      </c>
      <c r="Q67" s="24">
        <f t="shared" si="46"/>
        <v>0.348600142517081</v>
      </c>
      <c r="R67" s="18">
        <f t="shared" si="47"/>
        <v>0.80117865</v>
      </c>
      <c r="S67" s="25">
        <f t="shared" si="48"/>
        <v>0.435109126431516</v>
      </c>
      <c r="T67" s="3">
        <v>0.27</v>
      </c>
      <c r="U67" s="26">
        <f t="shared" si="49"/>
        <v>0.117479464136509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0.298026259881724</v>
      </c>
      <c r="AC67" s="29">
        <f t="shared" si="51"/>
        <v>10.2321666666667</v>
      </c>
      <c r="AD67" s="1">
        <f t="shared" si="52"/>
        <v>0.29</v>
      </c>
      <c r="AE67" s="30">
        <f t="shared" si="53"/>
        <v>182.797877017795</v>
      </c>
      <c r="AF67" s="1">
        <f t="shared" si="54"/>
        <v>5574337.83464243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="1" customFormat="1" spans="1:78">
      <c r="A68" s="13"/>
      <c r="B68" s="13"/>
      <c r="C68" s="16">
        <v>10</v>
      </c>
      <c r="D68" s="19">
        <v>6.61563726416129</v>
      </c>
      <c r="E68" s="20">
        <f t="shared" si="55"/>
        <v>15.5648790753333</v>
      </c>
      <c r="F68" s="16" t="s">
        <v>73</v>
      </c>
      <c r="G68" s="13">
        <v>11</v>
      </c>
      <c r="H68" s="18">
        <f t="shared" si="40"/>
        <v>6.61563726416129</v>
      </c>
      <c r="I68" s="18">
        <f t="shared" si="41"/>
        <v>279.765637264161</v>
      </c>
      <c r="J68" s="18">
        <f t="shared" si="42"/>
        <v>0.0404843530096477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8.44876564485532</v>
      </c>
      <c r="O68" s="18">
        <f t="shared" si="56"/>
        <v>3.20735687604501</v>
      </c>
      <c r="P68" s="18">
        <f t="shared" si="45"/>
        <v>0.129847767997727</v>
      </c>
      <c r="Q68" s="24">
        <f t="shared" si="46"/>
        <v>0.0376558527193409</v>
      </c>
      <c r="R68" s="18">
        <f t="shared" si="47"/>
        <v>0.80117865</v>
      </c>
      <c r="S68" s="25">
        <f t="shared" si="48"/>
        <v>0.0470005693728121</v>
      </c>
      <c r="T68" s="3">
        <v>0.27</v>
      </c>
      <c r="U68" s="26">
        <f t="shared" si="49"/>
        <v>0.0126901537306593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0.228865696869867</v>
      </c>
      <c r="AC68" s="29">
        <f t="shared" si="51"/>
        <v>10.2321666666667</v>
      </c>
      <c r="AD68" s="1">
        <f t="shared" si="52"/>
        <v>0.29</v>
      </c>
      <c r="AE68" s="30">
        <f t="shared" si="53"/>
        <v>182.797877017795</v>
      </c>
      <c r="AF68" s="1">
        <f t="shared" si="54"/>
        <v>4280745.9772834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 s="26"/>
      <c r="BC68" s="25"/>
      <c r="BD68" s="3"/>
      <c r="BE68" s="3"/>
      <c r="BF68" s="28"/>
      <c r="BG68" s="3"/>
      <c r="BH68" s="27"/>
      <c r="BI68" s="3"/>
      <c r="BJ68" s="3"/>
      <c r="BK68" s="27"/>
      <c r="BL68" s="25"/>
      <c r="BM68" s="3"/>
      <c r="BN68" s="26"/>
      <c r="BO68" s="35"/>
      <c r="BP68" s="3"/>
      <c r="BQ68" s="26"/>
      <c r="BR68" s="36"/>
      <c r="BS68" s="27"/>
      <c r="BT68" s="27"/>
      <c r="BU68" s="36"/>
      <c r="BV68" s="27"/>
      <c r="BW68" s="26"/>
      <c r="BX68" s="3"/>
      <c r="BY68" s="3"/>
      <c r="BZ68" s="3"/>
    </row>
    <row r="69" s="1" customFormat="1" spans="1:78">
      <c r="A69" s="13"/>
      <c r="B69" s="13"/>
      <c r="C69" s="16">
        <v>11</v>
      </c>
      <c r="D69" s="19">
        <v>-4.4539336258</v>
      </c>
      <c r="E69" s="20">
        <f t="shared" si="55"/>
        <v>6.61563726416129</v>
      </c>
      <c r="F69" s="16" t="s">
        <v>75</v>
      </c>
      <c r="G69" s="13">
        <v>12</v>
      </c>
      <c r="H69" s="18">
        <f t="shared" si="40"/>
        <v>-4.4539336258</v>
      </c>
      <c r="I69" s="18">
        <f t="shared" si="41"/>
        <v>268.6960663742</v>
      </c>
      <c r="J69" s="18">
        <f t="shared" si="42"/>
        <v>0.00965144819249034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5.84019410804729</v>
      </c>
      <c r="P69" s="18">
        <f t="shared" si="45"/>
        <v>0.0563663308679057</v>
      </c>
      <c r="Q69" s="24">
        <f t="shared" si="46"/>
        <v>0.0163462359516927</v>
      </c>
      <c r="R69" s="18">
        <f t="shared" si="47"/>
        <v>0.80117865</v>
      </c>
      <c r="S69" s="25">
        <f t="shared" si="48"/>
        <v>0.0204027353346131</v>
      </c>
      <c r="T69" s="3">
        <v>0.27</v>
      </c>
      <c r="U69" s="26">
        <f t="shared" si="49"/>
        <v>0.00550873854034555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0.227470347898389</v>
      </c>
      <c r="AC69" s="29">
        <f t="shared" si="51"/>
        <v>10.2321666666667</v>
      </c>
      <c r="AD69" s="1">
        <f t="shared" si="52"/>
        <v>0.29</v>
      </c>
      <c r="AE69" s="30">
        <f t="shared" si="53"/>
        <v>182.797877017795</v>
      </c>
      <c r="AF69" s="1">
        <f t="shared" si="54"/>
        <v>4254647.11415864</v>
      </c>
      <c r="AG69" s="1">
        <f>SUM(AF58:AF69)</f>
        <v>58450756.1851084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 s="26"/>
      <c r="BC69" s="25"/>
      <c r="BD69" s="3"/>
      <c r="BE69" s="3"/>
      <c r="BF69" s="28"/>
      <c r="BG69" s="3"/>
      <c r="BH69" s="27"/>
      <c r="BI69" s="3"/>
      <c r="BJ69" s="3"/>
      <c r="BK69" s="27"/>
      <c r="BL69" s="25"/>
      <c r="BM69" s="3"/>
      <c r="BN69" s="26"/>
      <c r="BO69" s="35"/>
      <c r="BP69" s="3"/>
      <c r="BQ69" s="26"/>
      <c r="BR69" s="36"/>
      <c r="BS69" s="27"/>
      <c r="BT69" s="27"/>
      <c r="BU69" s="36"/>
      <c r="BV69" s="27"/>
      <c r="BW69" s="26"/>
      <c r="BX69" s="3"/>
      <c r="BY69" s="3"/>
      <c r="BZ69" s="3"/>
    </row>
    <row r="70" s="1" customFormat="1" spans="1:46">
      <c r="A70" s="13"/>
      <c r="B70" s="13"/>
      <c r="C70" s="16">
        <v>12</v>
      </c>
      <c r="D70" s="19">
        <v>-10.9670176997419</v>
      </c>
      <c r="E70" s="20">
        <f t="shared" si="55"/>
        <v>-4.4539336258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-10</v>
      </c>
      <c r="E74" s="16"/>
      <c r="F74" s="16"/>
      <c r="G74" s="13">
        <v>1</v>
      </c>
      <c r="H74" s="18">
        <f t="shared" ref="H74:H85" si="57">E75</f>
        <v>-10</v>
      </c>
      <c r="I74" s="18">
        <f t="shared" ref="I74:I85" si="58">H74+273.15</f>
        <v>263.15</v>
      </c>
      <c r="J74" s="18">
        <f t="shared" ref="J74:J85" si="59">EXP(($C$16*(I74-$C$14))/($C$17*I74*$C$14))</f>
        <v>0.00449688301268236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0.0023438653638703</v>
      </c>
      <c r="Q74" s="24">
        <f t="shared" ref="Q74:Q85" si="63">P74*$B$76</f>
        <v>0.000609404994606278</v>
      </c>
      <c r="R74" s="18">
        <f t="shared" ref="R74:R85" si="64">L74*$B$76</f>
        <v>0.1355172</v>
      </c>
      <c r="S74" s="25">
        <f t="shared" ref="S74:S85" si="65">Q74/R74</f>
        <v>0.00449688301268236</v>
      </c>
      <c r="T74" s="3">
        <v>0.01</v>
      </c>
      <c r="U74" s="26">
        <f t="shared" ref="U74:U85" si="66">S74*T74</f>
        <v>4.49688301268236e-5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0.01</v>
      </c>
      <c r="AF74" s="3">
        <v>0.49</v>
      </c>
      <c r="AG74" s="26">
        <f t="shared" ref="AG74:AG85" si="67">AF74*AE74</f>
        <v>0.0049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0.02</v>
      </c>
      <c r="AR74" s="3">
        <v>0.5</v>
      </c>
      <c r="AS74" s="3">
        <f t="shared" ref="AS74:AS85" si="68">AR74*AQ74</f>
        <v>0.01</v>
      </c>
      <c r="AT74" s="2">
        <f t="shared" ref="AT74:AT85" si="69">(AS74+AM74+AD74+AA74+U74+X74+AG74+AJ74+AP74)</f>
        <v>0.0149449688301268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0.120011288002792</v>
      </c>
      <c r="AX74" s="1">
        <f t="shared" ref="AX74:AX85" si="72">AW74*10000*AV74*0.67*AU74*AT74</f>
        <v>162.849463796836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-13.3955873988387</v>
      </c>
      <c r="E75" s="20">
        <f t="shared" ref="E75:E86" si="73">D74</f>
        <v>-10</v>
      </c>
      <c r="F75" s="16" t="s">
        <v>73</v>
      </c>
      <c r="G75" s="13">
        <v>2</v>
      </c>
      <c r="H75" s="18">
        <f t="shared" si="57"/>
        <v>-13.3955873988387</v>
      </c>
      <c r="I75" s="18">
        <f t="shared" si="58"/>
        <v>259.754412601161</v>
      </c>
      <c r="J75" s="18">
        <f t="shared" si="59"/>
        <v>0.00277235612044077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1.04009613463613</v>
      </c>
      <c r="P75" s="18">
        <f t="shared" si="62"/>
        <v>0.00288351688470526</v>
      </c>
      <c r="Q75" s="24">
        <f t="shared" si="63"/>
        <v>0.000749714390023368</v>
      </c>
      <c r="R75" s="18">
        <f t="shared" si="64"/>
        <v>0.1355172</v>
      </c>
      <c r="S75" s="25">
        <f t="shared" si="65"/>
        <v>0.00553224527973842</v>
      </c>
      <c r="T75" s="3">
        <v>0.01</v>
      </c>
      <c r="U75" s="26">
        <f t="shared" si="66"/>
        <v>5.53224527973842e-5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0.00554532245279738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0.120011288002792</v>
      </c>
      <c r="AX75" s="1">
        <f t="shared" si="72"/>
        <v>60.4252038450686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-9.05660075278571</v>
      </c>
      <c r="E76" s="20">
        <f t="shared" si="73"/>
        <v>-13.3955873988387</v>
      </c>
      <c r="F76" s="16" t="s">
        <v>73</v>
      </c>
      <c r="G76" s="13">
        <v>3</v>
      </c>
      <c r="H76" s="18">
        <f t="shared" si="57"/>
        <v>-9.05660075278571</v>
      </c>
      <c r="I76" s="18">
        <f t="shared" si="58"/>
        <v>264.093399247214</v>
      </c>
      <c r="J76" s="18">
        <f t="shared" si="59"/>
        <v>0.00513233033541907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1.55843261775142</v>
      </c>
      <c r="P76" s="18">
        <f t="shared" si="62"/>
        <v>0.00799839099979219</v>
      </c>
      <c r="Q76" s="24">
        <f t="shared" si="63"/>
        <v>0.00207958165994597</v>
      </c>
      <c r="R76" s="18">
        <f t="shared" si="64"/>
        <v>0.1355172</v>
      </c>
      <c r="S76" s="25">
        <f t="shared" si="65"/>
        <v>0.0153455182068842</v>
      </c>
      <c r="T76" s="3">
        <v>0.01</v>
      </c>
      <c r="U76" s="26">
        <f t="shared" si="66"/>
        <v>0.000153455182068842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0.00564345518206884</v>
      </c>
      <c r="AU76" s="29">
        <f t="shared" si="70"/>
        <v>52.122</v>
      </c>
      <c r="AV76" s="1">
        <f t="shared" si="71"/>
        <v>0.26</v>
      </c>
      <c r="AW76" s="2">
        <f t="shared" si="75"/>
        <v>0.120011288002792</v>
      </c>
      <c r="AX76" s="1">
        <f t="shared" si="72"/>
        <v>61.494517707441</v>
      </c>
    </row>
    <row r="77" s="1" customFormat="1" spans="1:50">
      <c r="A77" s="13"/>
      <c r="B77" s="13"/>
      <c r="C77" s="16">
        <v>3</v>
      </c>
      <c r="D77" s="19">
        <v>-0.996377674645162</v>
      </c>
      <c r="E77" s="20">
        <f t="shared" si="73"/>
        <v>-9.05660075278571</v>
      </c>
      <c r="F77" s="16" t="s">
        <v>73</v>
      </c>
      <c r="G77" s="13">
        <v>4</v>
      </c>
      <c r="H77" s="18">
        <f t="shared" si="57"/>
        <v>-0.996377674645162</v>
      </c>
      <c r="I77" s="18">
        <f t="shared" si="58"/>
        <v>272.153622325355</v>
      </c>
      <c r="J77" s="18">
        <f t="shared" si="59"/>
        <v>0.0152943069871984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2.07165422675163</v>
      </c>
      <c r="P77" s="18">
        <f t="shared" si="62"/>
        <v>0.0316845157152666</v>
      </c>
      <c r="Q77" s="24">
        <f t="shared" si="63"/>
        <v>0.00823797408596931</v>
      </c>
      <c r="R77" s="18">
        <f t="shared" si="64"/>
        <v>0.1355172</v>
      </c>
      <c r="S77" s="25">
        <f t="shared" si="65"/>
        <v>0.0607891403155416</v>
      </c>
      <c r="T77" s="3">
        <v>0.01</v>
      </c>
      <c r="U77" s="26">
        <f t="shared" si="66"/>
        <v>0.000607891403155416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0.00609789140315542</v>
      </c>
      <c r="AU77" s="29">
        <f t="shared" si="70"/>
        <v>52.122</v>
      </c>
      <c r="AV77" s="1">
        <f t="shared" si="71"/>
        <v>0.26</v>
      </c>
      <c r="AW77" s="2">
        <f t="shared" si="75"/>
        <v>0.120011288002792</v>
      </c>
      <c r="AX77" s="1">
        <f t="shared" si="72"/>
        <v>66.4463309748348</v>
      </c>
    </row>
    <row r="78" s="1" customFormat="1" spans="1:50">
      <c r="A78" s="13"/>
      <c r="B78" s="13"/>
      <c r="C78" s="16">
        <v>4</v>
      </c>
      <c r="D78" s="19">
        <v>8.85861680116667</v>
      </c>
      <c r="E78" s="20">
        <f t="shared" si="73"/>
        <v>-0.996377674645162</v>
      </c>
      <c r="F78" s="16" t="s">
        <v>73</v>
      </c>
      <c r="G78" s="13">
        <v>5</v>
      </c>
      <c r="H78" s="18">
        <f t="shared" si="57"/>
        <v>8.85861680116667</v>
      </c>
      <c r="I78" s="18">
        <f t="shared" si="58"/>
        <v>282.008616801167</v>
      </c>
      <c r="J78" s="18">
        <f t="shared" si="59"/>
        <v>0.0533955377918784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1.93797122548455</v>
      </c>
      <c r="O78" s="18">
        <f t="shared" si="74"/>
        <v>0.623218485551818</v>
      </c>
      <c r="P78" s="18">
        <f t="shared" si="62"/>
        <v>0.0332770861978793</v>
      </c>
      <c r="Q78" s="24">
        <f t="shared" si="63"/>
        <v>0.00865204241144863</v>
      </c>
      <c r="R78" s="18">
        <f t="shared" si="64"/>
        <v>0.1355172</v>
      </c>
      <c r="S78" s="25">
        <f t="shared" si="65"/>
        <v>0.0638446072634959</v>
      </c>
      <c r="T78" s="3">
        <v>0.01</v>
      </c>
      <c r="U78" s="26">
        <f t="shared" si="66"/>
        <v>0.000638446072634959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0.00612844607263496</v>
      </c>
      <c r="AU78" s="29">
        <f t="shared" si="70"/>
        <v>52.122</v>
      </c>
      <c r="AV78" s="1">
        <f t="shared" si="71"/>
        <v>0.26</v>
      </c>
      <c r="AW78" s="2">
        <f t="shared" si="75"/>
        <v>0.120011288002792</v>
      </c>
      <c r="AX78" s="1">
        <f t="shared" si="72"/>
        <v>66.7792732243497</v>
      </c>
    </row>
    <row r="79" s="1" customFormat="1" spans="1:50">
      <c r="A79" s="13"/>
      <c r="B79" s="13"/>
      <c r="C79" s="16">
        <v>5</v>
      </c>
      <c r="D79" s="19">
        <v>14.786947492129</v>
      </c>
      <c r="E79" s="20">
        <f t="shared" si="73"/>
        <v>8.85861680116667</v>
      </c>
      <c r="F79" s="16" t="s">
        <v>75</v>
      </c>
      <c r="G79" s="13">
        <v>6</v>
      </c>
      <c r="H79" s="18">
        <f t="shared" si="57"/>
        <v>14.786947492129</v>
      </c>
      <c r="I79" s="18">
        <f t="shared" si="58"/>
        <v>287.936947492129</v>
      </c>
      <c r="J79" s="18">
        <f t="shared" si="59"/>
        <v>0.108700269595808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1.11116139935394</v>
      </c>
      <c r="P79" s="18">
        <f t="shared" si="62"/>
        <v>0.120783543674228</v>
      </c>
      <c r="Q79" s="24">
        <f t="shared" si="63"/>
        <v>0.0314037213552994</v>
      </c>
      <c r="R79" s="18">
        <f t="shared" si="64"/>
        <v>0.1355172</v>
      </c>
      <c r="S79" s="25">
        <f t="shared" si="65"/>
        <v>0.231732365746189</v>
      </c>
      <c r="T79" s="3">
        <v>0.01</v>
      </c>
      <c r="U79" s="26">
        <f t="shared" si="66"/>
        <v>0.00231732365746189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0.0122673236574619</v>
      </c>
      <c r="AU79" s="29">
        <f t="shared" si="70"/>
        <v>52.122</v>
      </c>
      <c r="AV79" s="1">
        <f t="shared" si="71"/>
        <v>0.26</v>
      </c>
      <c r="AW79" s="2">
        <f t="shared" si="75"/>
        <v>0.120011288002792</v>
      </c>
      <c r="AX79" s="1">
        <f t="shared" si="72"/>
        <v>133.672214545727</v>
      </c>
    </row>
    <row r="80" s="1" customFormat="1" spans="1:50">
      <c r="A80" s="13"/>
      <c r="B80" s="13"/>
      <c r="C80" s="16">
        <v>6</v>
      </c>
      <c r="D80" s="19">
        <v>19.7794125433333</v>
      </c>
      <c r="E80" s="20">
        <f t="shared" si="73"/>
        <v>14.786947492129</v>
      </c>
      <c r="F80" s="16" t="s">
        <v>73</v>
      </c>
      <c r="G80" s="13">
        <v>7</v>
      </c>
      <c r="H80" s="18">
        <f t="shared" si="57"/>
        <v>19.7794125433333</v>
      </c>
      <c r="I80" s="18">
        <f t="shared" si="58"/>
        <v>292.929412543333</v>
      </c>
      <c r="J80" s="18">
        <f t="shared" si="59"/>
        <v>0.193431453666417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1.51159785567971</v>
      </c>
      <c r="P80" s="18">
        <f t="shared" si="62"/>
        <v>0.292390570583165</v>
      </c>
      <c r="Q80" s="24">
        <f t="shared" si="63"/>
        <v>0.076021548351623</v>
      </c>
      <c r="R80" s="18">
        <f t="shared" si="64"/>
        <v>0.1355172</v>
      </c>
      <c r="S80" s="25">
        <f t="shared" si="65"/>
        <v>0.560973428846102</v>
      </c>
      <c r="T80" s="3">
        <v>0.01</v>
      </c>
      <c r="U80" s="26">
        <f t="shared" si="66"/>
        <v>0.00560973428846102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0.015559734288461</v>
      </c>
      <c r="AU80" s="29">
        <f t="shared" si="70"/>
        <v>52.122</v>
      </c>
      <c r="AV80" s="1">
        <f t="shared" si="71"/>
        <v>0.26</v>
      </c>
      <c r="AW80" s="2">
        <f t="shared" si="75"/>
        <v>0.120011288002792</v>
      </c>
      <c r="AX80" s="1">
        <f t="shared" si="72"/>
        <v>169.548321880014</v>
      </c>
    </row>
    <row r="81" s="1" customFormat="1" spans="1:50">
      <c r="A81" s="13"/>
      <c r="B81" s="13"/>
      <c r="C81" s="16">
        <v>7</v>
      </c>
      <c r="D81" s="19">
        <v>22.6570806080645</v>
      </c>
      <c r="E81" s="20">
        <f t="shared" si="73"/>
        <v>19.7794125433333</v>
      </c>
      <c r="F81" s="16" t="s">
        <v>73</v>
      </c>
      <c r="G81" s="13">
        <v>8</v>
      </c>
      <c r="H81" s="18">
        <f t="shared" si="57"/>
        <v>22.6570806080645</v>
      </c>
      <c r="I81" s="18">
        <f t="shared" si="58"/>
        <v>295.807080608064</v>
      </c>
      <c r="J81" s="18">
        <f t="shared" si="59"/>
        <v>0.267276092197248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1.74042728509655</v>
      </c>
      <c r="P81" s="18">
        <f t="shared" si="62"/>
        <v>0.46517460351407</v>
      </c>
      <c r="Q81" s="24">
        <f t="shared" si="63"/>
        <v>0.120945396913658</v>
      </c>
      <c r="R81" s="18">
        <f t="shared" si="64"/>
        <v>0.1355172</v>
      </c>
      <c r="S81" s="25">
        <f t="shared" si="65"/>
        <v>0.892472667039005</v>
      </c>
      <c r="T81" s="3">
        <v>0.01</v>
      </c>
      <c r="U81" s="26">
        <f t="shared" si="66"/>
        <v>0.00892472667039005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0.0188747266703901</v>
      </c>
      <c r="AU81" s="29">
        <f t="shared" si="70"/>
        <v>52.122</v>
      </c>
      <c r="AV81" s="1">
        <f t="shared" si="71"/>
        <v>0.26</v>
      </c>
      <c r="AW81" s="2">
        <f t="shared" si="75"/>
        <v>0.120011288002792</v>
      </c>
      <c r="AX81" s="1">
        <f t="shared" si="72"/>
        <v>205.670493697428</v>
      </c>
    </row>
    <row r="82" s="1" customFormat="1" spans="1:50">
      <c r="A82" s="13"/>
      <c r="B82" s="13"/>
      <c r="C82" s="16">
        <v>8</v>
      </c>
      <c r="D82" s="19">
        <v>21.3099816554839</v>
      </c>
      <c r="E82" s="20">
        <f t="shared" si="73"/>
        <v>22.6570806080645</v>
      </c>
      <c r="F82" s="16" t="s">
        <v>73</v>
      </c>
      <c r="G82" s="13">
        <v>9</v>
      </c>
      <c r="H82" s="18">
        <f t="shared" si="57"/>
        <v>21.3099816554839</v>
      </c>
      <c r="I82" s="18">
        <f t="shared" si="58"/>
        <v>294.459981655484</v>
      </c>
      <c r="J82" s="18">
        <f t="shared" si="59"/>
        <v>0.22991222985731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1.79647268158247</v>
      </c>
      <c r="P82" s="18">
        <f t="shared" si="62"/>
        <v>0.413031040100368</v>
      </c>
      <c r="Q82" s="24">
        <f t="shared" si="63"/>
        <v>0.107388070426096</v>
      </c>
      <c r="R82" s="18">
        <f t="shared" si="64"/>
        <v>0.1355172</v>
      </c>
      <c r="S82" s="25">
        <f t="shared" si="65"/>
        <v>0.792431295998557</v>
      </c>
      <c r="T82" s="3">
        <v>0.01</v>
      </c>
      <c r="U82" s="26">
        <f t="shared" si="66"/>
        <v>0.00792431295998557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0.0178743129599856</v>
      </c>
      <c r="AU82" s="29">
        <f t="shared" si="70"/>
        <v>52.122</v>
      </c>
      <c r="AV82" s="1">
        <f t="shared" si="71"/>
        <v>0.26</v>
      </c>
      <c r="AW82" s="2">
        <f t="shared" si="75"/>
        <v>0.120011288002792</v>
      </c>
      <c r="AX82" s="1">
        <f t="shared" si="72"/>
        <v>194.769377865995</v>
      </c>
    </row>
    <row r="83" s="1" customFormat="1" spans="1:50">
      <c r="A83" s="13"/>
      <c r="B83" s="13"/>
      <c r="C83" s="16">
        <v>9</v>
      </c>
      <c r="D83" s="19">
        <v>15.5648790753333</v>
      </c>
      <c r="E83" s="20">
        <f t="shared" si="73"/>
        <v>21.3099816554839</v>
      </c>
      <c r="F83" s="16" t="s">
        <v>73</v>
      </c>
      <c r="G83" s="13">
        <v>10</v>
      </c>
      <c r="H83" s="18">
        <f t="shared" si="57"/>
        <v>15.5648790753333</v>
      </c>
      <c r="I83" s="18">
        <f t="shared" si="58"/>
        <v>288.714879075333</v>
      </c>
      <c r="J83" s="18">
        <f t="shared" si="59"/>
        <v>0.119069746531022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1.90466164148211</v>
      </c>
      <c r="P83" s="18">
        <f t="shared" si="62"/>
        <v>0.226787578878635</v>
      </c>
      <c r="Q83" s="24">
        <f t="shared" si="63"/>
        <v>0.058964770508445</v>
      </c>
      <c r="R83" s="18">
        <f t="shared" si="64"/>
        <v>0.1355172</v>
      </c>
      <c r="S83" s="25">
        <f t="shared" si="65"/>
        <v>0.435109126431516</v>
      </c>
      <c r="T83" s="3">
        <v>0.01</v>
      </c>
      <c r="U83" s="26">
        <f t="shared" si="66"/>
        <v>0.00435109126431516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0.0143010912643152</v>
      </c>
      <c r="AU83" s="29">
        <f t="shared" si="70"/>
        <v>52.122</v>
      </c>
      <c r="AV83" s="1">
        <f t="shared" si="71"/>
        <v>0.26</v>
      </c>
      <c r="AW83" s="2">
        <f t="shared" si="75"/>
        <v>0.120011288002792</v>
      </c>
      <c r="AX83" s="1">
        <f t="shared" si="72"/>
        <v>155.833382496495</v>
      </c>
    </row>
    <row r="84" s="1" customFormat="1" spans="1:50">
      <c r="A84" s="13"/>
      <c r="B84" s="13"/>
      <c r="C84" s="16">
        <v>10</v>
      </c>
      <c r="D84" s="19">
        <v>6.61563726416129</v>
      </c>
      <c r="E84" s="20">
        <f t="shared" si="73"/>
        <v>15.5648790753333</v>
      </c>
      <c r="F84" s="16" t="s">
        <v>73</v>
      </c>
      <c r="G84" s="13">
        <v>11</v>
      </c>
      <c r="H84" s="18">
        <f t="shared" si="57"/>
        <v>6.61563726416129</v>
      </c>
      <c r="I84" s="18">
        <f t="shared" si="58"/>
        <v>279.765637264161</v>
      </c>
      <c r="J84" s="18">
        <f t="shared" si="59"/>
        <v>0.0404843530096477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1.5939803594733</v>
      </c>
      <c r="O84" s="18">
        <f t="shared" si="74"/>
        <v>0.605113703130174</v>
      </c>
      <c r="P84" s="18">
        <f t="shared" si="62"/>
        <v>0.0244976367684971</v>
      </c>
      <c r="Q84" s="24">
        <f t="shared" si="63"/>
        <v>0.00636938555980925</v>
      </c>
      <c r="R84" s="18">
        <f t="shared" si="64"/>
        <v>0.1355172</v>
      </c>
      <c r="S84" s="25">
        <f t="shared" si="65"/>
        <v>0.0470005693728121</v>
      </c>
      <c r="T84" s="3">
        <v>0.01</v>
      </c>
      <c r="U84" s="26">
        <f t="shared" si="66"/>
        <v>0.000470005693728121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0.00596000569372812</v>
      </c>
      <c r="AU84" s="29">
        <f t="shared" si="70"/>
        <v>52.122</v>
      </c>
      <c r="AV84" s="1">
        <f t="shared" si="71"/>
        <v>0.26</v>
      </c>
      <c r="AW84" s="2">
        <f t="shared" si="75"/>
        <v>0.120011288002792</v>
      </c>
      <c r="AX84" s="1">
        <f t="shared" si="72"/>
        <v>64.9438444791643</v>
      </c>
    </row>
    <row r="85" s="1" customFormat="1" spans="1:51">
      <c r="A85" s="13"/>
      <c r="B85" s="13"/>
      <c r="C85" s="16">
        <v>11</v>
      </c>
      <c r="D85" s="19">
        <v>-4.4539336258</v>
      </c>
      <c r="E85" s="20">
        <f t="shared" si="73"/>
        <v>6.61563726416129</v>
      </c>
      <c r="F85" s="16" t="s">
        <v>75</v>
      </c>
      <c r="G85" s="13">
        <v>12</v>
      </c>
      <c r="H85" s="18">
        <f t="shared" si="57"/>
        <v>-4.4539336258</v>
      </c>
      <c r="I85" s="18">
        <f t="shared" si="58"/>
        <v>268.6960663742</v>
      </c>
      <c r="J85" s="18">
        <f t="shared" si="59"/>
        <v>0.00965144819249034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1.10183606636168</v>
      </c>
      <c r="P85" s="18">
        <f t="shared" si="62"/>
        <v>0.0106343137111071</v>
      </c>
      <c r="Q85" s="24">
        <f t="shared" si="63"/>
        <v>0.00276492156488784</v>
      </c>
      <c r="R85" s="18">
        <f t="shared" si="64"/>
        <v>0.1355172</v>
      </c>
      <c r="S85" s="25">
        <f t="shared" si="65"/>
        <v>0.0204027353346132</v>
      </c>
      <c r="T85" s="3">
        <v>0.01</v>
      </c>
      <c r="U85" s="26">
        <f t="shared" si="66"/>
        <v>0.000204027353346132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0.00569402735334613</v>
      </c>
      <c r="AU85" s="29">
        <f t="shared" si="70"/>
        <v>52.122</v>
      </c>
      <c r="AV85" s="1">
        <f t="shared" si="71"/>
        <v>0.26</v>
      </c>
      <c r="AW85" s="2">
        <f t="shared" si="75"/>
        <v>0.120011288002792</v>
      </c>
      <c r="AX85" s="1">
        <f t="shared" si="72"/>
        <v>62.0455828230099</v>
      </c>
      <c r="AY85" s="1">
        <f>SUM(AX74:AX85)</f>
        <v>1404.47800733636</v>
      </c>
    </row>
    <row r="86" s="1" customFormat="1" spans="1:46">
      <c r="A86" s="13"/>
      <c r="B86" s="13"/>
      <c r="C86" s="16">
        <v>12</v>
      </c>
      <c r="D86" s="19">
        <v>-10.9670176997419</v>
      </c>
      <c r="E86" s="20">
        <f t="shared" si="73"/>
        <v>-4.4539336258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-10</v>
      </c>
      <c r="E90" s="16"/>
      <c r="F90" s="16"/>
      <c r="G90" s="13">
        <v>1</v>
      </c>
      <c r="H90" s="18">
        <f t="shared" ref="H90:H101" si="76">E91</f>
        <v>-10</v>
      </c>
      <c r="I90" s="18">
        <f t="shared" ref="I90:I101" si="77">H90+273.15</f>
        <v>263.15</v>
      </c>
      <c r="J90" s="18">
        <f t="shared" ref="J90:J101" si="78">EXP(($C$16*(I90-$C$14))/($C$17*I90*$C$14))</f>
        <v>0.00449688301268236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0.00128026259371067</v>
      </c>
      <c r="Q90" s="24">
        <f t="shared" ref="Q90:Q101" si="82">P90*$B$76</f>
        <v>0.000332868274364774</v>
      </c>
      <c r="R90" s="18">
        <f t="shared" ref="R90:R101" si="83">L90*$B$76</f>
        <v>0.074022</v>
      </c>
      <c r="S90" s="25">
        <f t="shared" ref="S90:S101" si="84">Q90/R90</f>
        <v>0.00449688301268236</v>
      </c>
      <c r="T90" s="3">
        <v>0.01</v>
      </c>
      <c r="U90" s="26">
        <f t="shared" ref="U90:U101" si="85">S90*T90</f>
        <v>4.49688301268236e-5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0.01</v>
      </c>
      <c r="AF90" s="3">
        <v>0.49</v>
      </c>
      <c r="AG90" s="26">
        <f t="shared" ref="AG90:AG101" si="86">AF90*AE90</f>
        <v>0.0049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0.02</v>
      </c>
      <c r="AR90" s="3">
        <v>0.5</v>
      </c>
      <c r="AS90" s="3">
        <f t="shared" ref="AS90:AS101" si="87">AR90*AQ90</f>
        <v>0.01</v>
      </c>
      <c r="AT90" s="2">
        <f t="shared" ref="AT90:AT101" si="88">(AS90+AM90+AD90+AA90+U90+X90+AG90+AJ90+AP90)</f>
        <v>0.0149449688301268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0.0979465122807758</v>
      </c>
      <c r="AX90" s="1">
        <f t="shared" ref="AX90:AX101" si="91">AW90*10000*AV90*0.67*AU90*AT90</f>
        <v>72.5971559957348</v>
      </c>
      <c r="AZ90" s="2">
        <f>$E$10/12</f>
        <v>0.0120977266901683</v>
      </c>
      <c r="BA90" s="1">
        <f t="shared" ref="BA90:BA101" si="92">AZ90*10000*AV90*0.67*AU90*AT90</f>
        <v>8.96673634689785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-13.3955873988387</v>
      </c>
      <c r="E91" s="20">
        <f t="shared" ref="E91:E102" si="93">D90</f>
        <v>-10</v>
      </c>
      <c r="F91" s="16" t="s">
        <v>73</v>
      </c>
      <c r="G91" s="13">
        <v>2</v>
      </c>
      <c r="H91" s="18">
        <f t="shared" si="76"/>
        <v>-13.3955873988387</v>
      </c>
      <c r="I91" s="18">
        <f t="shared" si="77"/>
        <v>259.754412601161</v>
      </c>
      <c r="J91" s="18">
        <f t="shared" si="78"/>
        <v>0.00277235612044077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0.568119737406289</v>
      </c>
      <c r="P91" s="18">
        <f t="shared" si="81"/>
        <v>0.00157503023114153</v>
      </c>
      <c r="Q91" s="24">
        <f t="shared" si="82"/>
        <v>0.000409507860096798</v>
      </c>
      <c r="R91" s="18">
        <f t="shared" si="83"/>
        <v>0.074022</v>
      </c>
      <c r="S91" s="25">
        <f t="shared" si="84"/>
        <v>0.00553224527973842</v>
      </c>
      <c r="T91" s="3">
        <v>0.01</v>
      </c>
      <c r="U91" s="26">
        <f t="shared" si="85"/>
        <v>5.53224527973842e-5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0.00554532245279738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0.0979465122807758</v>
      </c>
      <c r="AX91" s="1">
        <f t="shared" si="91"/>
        <v>26.9371347460325</v>
      </c>
      <c r="AZ91" s="2">
        <f t="shared" ref="AZ91:AZ101" si="96">$E$10/12</f>
        <v>0.0120977266901683</v>
      </c>
      <c r="BA91" s="1">
        <f t="shared" si="92"/>
        <v>3.32710258267866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-9.05660075278571</v>
      </c>
      <c r="E92" s="20">
        <f t="shared" si="93"/>
        <v>-13.3955873988387</v>
      </c>
      <c r="F92" s="16" t="s">
        <v>73</v>
      </c>
      <c r="G92" s="13">
        <v>3</v>
      </c>
      <c r="H92" s="18">
        <f t="shared" si="76"/>
        <v>-9.05660075278571</v>
      </c>
      <c r="I92" s="18">
        <f t="shared" si="77"/>
        <v>264.093399247214</v>
      </c>
      <c r="J92" s="18">
        <f t="shared" si="78"/>
        <v>0.00513233033541907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0.851244707175148</v>
      </c>
      <c r="P92" s="18">
        <f t="shared" si="81"/>
        <v>0.00436886903349993</v>
      </c>
      <c r="Q92" s="24">
        <f t="shared" si="82"/>
        <v>0.00113590594870998</v>
      </c>
      <c r="R92" s="18">
        <f t="shared" si="83"/>
        <v>0.074022</v>
      </c>
      <c r="S92" s="25">
        <f t="shared" si="84"/>
        <v>0.0153455182068842</v>
      </c>
      <c r="T92" s="3">
        <v>0.01</v>
      </c>
      <c r="U92" s="26">
        <f t="shared" si="85"/>
        <v>0.000153455182068842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0.00564345518206884</v>
      </c>
      <c r="AU92" s="29">
        <f t="shared" si="89"/>
        <v>28.47</v>
      </c>
      <c r="AV92" s="1">
        <f t="shared" si="90"/>
        <v>0.26</v>
      </c>
      <c r="AW92" s="2">
        <f t="shared" si="95"/>
        <v>0.0979465122807758</v>
      </c>
      <c r="AX92" s="1">
        <f t="shared" si="91"/>
        <v>27.41382741339</v>
      </c>
      <c r="AZ92" s="2">
        <f t="shared" si="96"/>
        <v>0.0120977266901683</v>
      </c>
      <c r="BA92" s="1">
        <f t="shared" si="92"/>
        <v>3.38598061182549</v>
      </c>
    </row>
    <row r="93" s="1" customFormat="1" spans="1:53">
      <c r="A93" s="13"/>
      <c r="B93" s="13"/>
      <c r="C93" s="16">
        <v>3</v>
      </c>
      <c r="D93" s="19">
        <v>-0.996377674645162</v>
      </c>
      <c r="E93" s="20">
        <f t="shared" si="93"/>
        <v>-9.05660075278571</v>
      </c>
      <c r="F93" s="16" t="s">
        <v>73</v>
      </c>
      <c r="G93" s="13">
        <v>4</v>
      </c>
      <c r="H93" s="18">
        <f t="shared" si="76"/>
        <v>-0.996377674645162</v>
      </c>
      <c r="I93" s="18">
        <f t="shared" si="77"/>
        <v>272.153622325355</v>
      </c>
      <c r="J93" s="18">
        <f t="shared" si="78"/>
        <v>0.0152943069871984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1.13157583814165</v>
      </c>
      <c r="P93" s="18">
        <f t="shared" si="81"/>
        <v>0.0173066682478347</v>
      </c>
      <c r="Q93" s="24">
        <f t="shared" si="82"/>
        <v>0.00449973374443702</v>
      </c>
      <c r="R93" s="18">
        <f t="shared" si="83"/>
        <v>0.074022</v>
      </c>
      <c r="S93" s="25">
        <f t="shared" si="84"/>
        <v>0.0607891403155416</v>
      </c>
      <c r="T93" s="3">
        <v>0.01</v>
      </c>
      <c r="U93" s="26">
        <f t="shared" si="85"/>
        <v>0.000607891403155416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0.00609789140315542</v>
      </c>
      <c r="AU93" s="29">
        <f t="shared" si="89"/>
        <v>28.47</v>
      </c>
      <c r="AV93" s="1">
        <f t="shared" si="90"/>
        <v>0.26</v>
      </c>
      <c r="AW93" s="2">
        <f t="shared" si="95"/>
        <v>0.0979465122807758</v>
      </c>
      <c r="AX93" s="1">
        <f t="shared" si="91"/>
        <v>29.6213112567708</v>
      </c>
      <c r="AZ93" s="2">
        <f t="shared" si="96"/>
        <v>0.0120977266901683</v>
      </c>
      <c r="BA93" s="1">
        <f t="shared" si="92"/>
        <v>3.65863489617232</v>
      </c>
    </row>
    <row r="94" s="1" customFormat="1" spans="1:53">
      <c r="A94" s="13"/>
      <c r="B94" s="13"/>
      <c r="C94" s="16">
        <v>4</v>
      </c>
      <c r="D94" s="19">
        <v>8.85861680116667</v>
      </c>
      <c r="E94" s="20">
        <f t="shared" si="93"/>
        <v>-0.996377674645162</v>
      </c>
      <c r="F94" s="16" t="s">
        <v>73</v>
      </c>
      <c r="G94" s="13">
        <v>5</v>
      </c>
      <c r="H94" s="18">
        <f t="shared" si="76"/>
        <v>8.85861680116667</v>
      </c>
      <c r="I94" s="18">
        <f t="shared" si="77"/>
        <v>282.008616801167</v>
      </c>
      <c r="J94" s="18">
        <f t="shared" si="78"/>
        <v>0.0533955377918784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1.05855571139912</v>
      </c>
      <c r="O94" s="18">
        <f t="shared" si="94"/>
        <v>0.340413458494691</v>
      </c>
      <c r="P94" s="18">
        <f t="shared" si="81"/>
        <v>0.0181765596879173</v>
      </c>
      <c r="Q94" s="24">
        <f t="shared" si="82"/>
        <v>0.00472590551885849</v>
      </c>
      <c r="R94" s="18">
        <f t="shared" si="83"/>
        <v>0.074022</v>
      </c>
      <c r="S94" s="25">
        <f t="shared" si="84"/>
        <v>0.0638446072634959</v>
      </c>
      <c r="T94" s="3">
        <v>0.01</v>
      </c>
      <c r="U94" s="26">
        <f t="shared" si="85"/>
        <v>0.000638446072634959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0.00612844607263496</v>
      </c>
      <c r="AU94" s="29">
        <f t="shared" si="89"/>
        <v>28.47</v>
      </c>
      <c r="AV94" s="1">
        <f t="shared" si="90"/>
        <v>0.26</v>
      </c>
      <c r="AW94" s="2">
        <f t="shared" si="95"/>
        <v>0.0979465122807758</v>
      </c>
      <c r="AX94" s="1">
        <f t="shared" si="91"/>
        <v>29.7697345911931</v>
      </c>
      <c r="AZ94" s="2">
        <f t="shared" si="96"/>
        <v>0.0120977266901683</v>
      </c>
      <c r="BA94" s="1">
        <f t="shared" si="92"/>
        <v>3.67696719706259</v>
      </c>
    </row>
    <row r="95" s="1" customFormat="1" spans="1:53">
      <c r="A95" s="13"/>
      <c r="B95" s="13"/>
      <c r="C95" s="16">
        <v>5</v>
      </c>
      <c r="D95" s="19">
        <v>14.786947492129</v>
      </c>
      <c r="E95" s="20">
        <f t="shared" si="93"/>
        <v>8.85861680116667</v>
      </c>
      <c r="F95" s="16" t="s">
        <v>75</v>
      </c>
      <c r="G95" s="13">
        <v>6</v>
      </c>
      <c r="H95" s="18">
        <f t="shared" si="76"/>
        <v>14.786947492129</v>
      </c>
      <c r="I95" s="18">
        <f t="shared" si="77"/>
        <v>287.936947492129</v>
      </c>
      <c r="J95" s="18">
        <f t="shared" si="78"/>
        <v>0.108700269595808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0.606936898806773</v>
      </c>
      <c r="P95" s="18">
        <f t="shared" si="81"/>
        <v>0.0659742045279399</v>
      </c>
      <c r="Q95" s="24">
        <f t="shared" si="82"/>
        <v>0.0171532931772644</v>
      </c>
      <c r="R95" s="18">
        <f t="shared" si="83"/>
        <v>0.074022</v>
      </c>
      <c r="S95" s="25">
        <f t="shared" si="84"/>
        <v>0.231732365746189</v>
      </c>
      <c r="T95" s="3">
        <v>0.01</v>
      </c>
      <c r="U95" s="26">
        <f t="shared" si="85"/>
        <v>0.00231732365746189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0.0122673236574619</v>
      </c>
      <c r="AU95" s="29">
        <f t="shared" si="89"/>
        <v>28.47</v>
      </c>
      <c r="AV95" s="1">
        <f t="shared" si="90"/>
        <v>0.26</v>
      </c>
      <c r="AW95" s="2">
        <f t="shared" si="95"/>
        <v>0.0979465122807758</v>
      </c>
      <c r="AX95" s="1">
        <f t="shared" si="91"/>
        <v>59.5901416278412</v>
      </c>
      <c r="AZ95" s="2">
        <f t="shared" si="96"/>
        <v>0.0120977266901683</v>
      </c>
      <c r="BA95" s="1">
        <f t="shared" si="92"/>
        <v>7.3601931304657</v>
      </c>
    </row>
    <row r="96" s="1" customFormat="1" spans="1:53">
      <c r="A96" s="13"/>
      <c r="B96" s="13"/>
      <c r="C96" s="16">
        <v>6</v>
      </c>
      <c r="D96" s="19">
        <v>19.7794125433333</v>
      </c>
      <c r="E96" s="20">
        <f t="shared" si="93"/>
        <v>14.786947492129</v>
      </c>
      <c r="F96" s="16" t="s">
        <v>73</v>
      </c>
      <c r="G96" s="13">
        <v>7</v>
      </c>
      <c r="H96" s="18">
        <f t="shared" si="76"/>
        <v>19.7794125433333</v>
      </c>
      <c r="I96" s="18">
        <f t="shared" si="77"/>
        <v>292.929412543333</v>
      </c>
      <c r="J96" s="18">
        <f t="shared" si="78"/>
        <v>0.193431453666417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0.825662694278833</v>
      </c>
      <c r="P96" s="18">
        <f t="shared" si="81"/>
        <v>0.159709135192485</v>
      </c>
      <c r="Q96" s="24">
        <f t="shared" si="82"/>
        <v>0.0415243751500461</v>
      </c>
      <c r="R96" s="18">
        <f t="shared" si="83"/>
        <v>0.074022</v>
      </c>
      <c r="S96" s="25">
        <f t="shared" si="84"/>
        <v>0.560973428846102</v>
      </c>
      <c r="T96" s="3">
        <v>0.01</v>
      </c>
      <c r="U96" s="26">
        <f t="shared" si="85"/>
        <v>0.00560973428846102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0.015559734288461</v>
      </c>
      <c r="AU96" s="29">
        <f t="shared" si="89"/>
        <v>28.47</v>
      </c>
      <c r="AV96" s="1">
        <f t="shared" si="90"/>
        <v>0.26</v>
      </c>
      <c r="AW96" s="2">
        <f t="shared" si="95"/>
        <v>0.0979465122807758</v>
      </c>
      <c r="AX96" s="1">
        <f t="shared" si="91"/>
        <v>75.5834602421183</v>
      </c>
      <c r="AZ96" s="2">
        <f t="shared" si="96"/>
        <v>0.0120977266901683</v>
      </c>
      <c r="BA96" s="1">
        <f t="shared" si="92"/>
        <v>9.33558554576338</v>
      </c>
    </row>
    <row r="97" s="1" customFormat="1" spans="1:53">
      <c r="A97" s="13"/>
      <c r="B97" s="13"/>
      <c r="C97" s="16">
        <v>7</v>
      </c>
      <c r="D97" s="19">
        <v>22.6570806080645</v>
      </c>
      <c r="E97" s="20">
        <f t="shared" si="93"/>
        <v>19.7794125433333</v>
      </c>
      <c r="F97" s="16" t="s">
        <v>73</v>
      </c>
      <c r="G97" s="13">
        <v>8</v>
      </c>
      <c r="H97" s="18">
        <f t="shared" si="76"/>
        <v>22.6570806080645</v>
      </c>
      <c r="I97" s="18">
        <f t="shared" si="77"/>
        <v>295.807080608064</v>
      </c>
      <c r="J97" s="18">
        <f t="shared" si="78"/>
        <v>0.267276092197248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0.950653559086348</v>
      </c>
      <c r="P97" s="18">
        <f t="shared" si="81"/>
        <v>0.254086968306005</v>
      </c>
      <c r="Q97" s="24">
        <f t="shared" si="82"/>
        <v>0.0660626117595612</v>
      </c>
      <c r="R97" s="18">
        <f t="shared" si="83"/>
        <v>0.074022</v>
      </c>
      <c r="S97" s="25">
        <f t="shared" si="84"/>
        <v>0.892472667039005</v>
      </c>
      <c r="T97" s="3">
        <v>0.01</v>
      </c>
      <c r="U97" s="26">
        <f t="shared" si="85"/>
        <v>0.00892472667039005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0.0188747266703901</v>
      </c>
      <c r="AU97" s="29">
        <f t="shared" si="89"/>
        <v>28.47</v>
      </c>
      <c r="AV97" s="1">
        <f t="shared" si="90"/>
        <v>0.26</v>
      </c>
      <c r="AW97" s="2">
        <f t="shared" si="95"/>
        <v>0.0979465122807758</v>
      </c>
      <c r="AX97" s="1">
        <f t="shared" si="91"/>
        <v>91.6864726880488</v>
      </c>
      <c r="AZ97" s="2">
        <f t="shared" si="96"/>
        <v>0.0120977266901683</v>
      </c>
      <c r="BA97" s="1">
        <f t="shared" si="92"/>
        <v>11.3245266414994</v>
      </c>
    </row>
    <row r="98" s="1" customFormat="1" spans="1:53">
      <c r="A98" s="13"/>
      <c r="B98" s="13"/>
      <c r="C98" s="16">
        <v>8</v>
      </c>
      <c r="D98" s="19">
        <v>21.3099816554839</v>
      </c>
      <c r="E98" s="20">
        <f t="shared" si="93"/>
        <v>22.6570806080645</v>
      </c>
      <c r="F98" s="16" t="s">
        <v>73</v>
      </c>
      <c r="G98" s="13">
        <v>9</v>
      </c>
      <c r="H98" s="18">
        <f t="shared" si="76"/>
        <v>21.3099816554839</v>
      </c>
      <c r="I98" s="18">
        <f t="shared" si="77"/>
        <v>294.459981655484</v>
      </c>
      <c r="J98" s="18">
        <f t="shared" si="78"/>
        <v>0.22991222985731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0.981266590780343</v>
      </c>
      <c r="P98" s="18">
        <f t="shared" si="81"/>
        <v>0.225605189970789</v>
      </c>
      <c r="Q98" s="24">
        <f t="shared" si="82"/>
        <v>0.0586573493924052</v>
      </c>
      <c r="R98" s="18">
        <f t="shared" si="83"/>
        <v>0.074022</v>
      </c>
      <c r="S98" s="25">
        <f t="shared" si="84"/>
        <v>0.792431295998557</v>
      </c>
      <c r="T98" s="3">
        <v>0.01</v>
      </c>
      <c r="U98" s="26">
        <f t="shared" si="85"/>
        <v>0.00792431295998557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0.0178743129599856</v>
      </c>
      <c r="AU98" s="29">
        <f t="shared" si="89"/>
        <v>28.47</v>
      </c>
      <c r="AV98" s="1">
        <f t="shared" si="90"/>
        <v>0.26</v>
      </c>
      <c r="AW98" s="2">
        <f t="shared" si="95"/>
        <v>0.0979465122807758</v>
      </c>
      <c r="AX98" s="1">
        <f t="shared" si="91"/>
        <v>86.8268312247558</v>
      </c>
      <c r="AZ98" s="2">
        <f t="shared" si="96"/>
        <v>0.0120977266901683</v>
      </c>
      <c r="BA98" s="1">
        <f t="shared" si="92"/>
        <v>10.7242948122475</v>
      </c>
    </row>
    <row r="99" s="1" customFormat="1" spans="1:53">
      <c r="A99" s="13"/>
      <c r="B99" s="13"/>
      <c r="C99" s="16">
        <v>9</v>
      </c>
      <c r="D99" s="19">
        <v>15.5648790753333</v>
      </c>
      <c r="E99" s="20">
        <f t="shared" si="93"/>
        <v>21.3099816554839</v>
      </c>
      <c r="F99" s="16" t="s">
        <v>73</v>
      </c>
      <c r="G99" s="13">
        <v>10</v>
      </c>
      <c r="H99" s="18">
        <f t="shared" si="76"/>
        <v>15.5648790753333</v>
      </c>
      <c r="I99" s="18">
        <f t="shared" si="77"/>
        <v>288.714879075333</v>
      </c>
      <c r="J99" s="18">
        <f t="shared" si="78"/>
        <v>0.119069746531022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1.04036140080955</v>
      </c>
      <c r="P99" s="18">
        <f t="shared" si="81"/>
        <v>0.123875568295053</v>
      </c>
      <c r="Q99" s="24">
        <f t="shared" si="82"/>
        <v>0.0322076477567137</v>
      </c>
      <c r="R99" s="18">
        <f t="shared" si="83"/>
        <v>0.074022</v>
      </c>
      <c r="S99" s="25">
        <f t="shared" si="84"/>
        <v>0.435109126431516</v>
      </c>
      <c r="T99" s="3">
        <v>0.01</v>
      </c>
      <c r="U99" s="26">
        <f t="shared" si="85"/>
        <v>0.00435109126431516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0.0143010912643152</v>
      </c>
      <c r="AU99" s="29">
        <f t="shared" si="89"/>
        <v>28.47</v>
      </c>
      <c r="AV99" s="1">
        <f t="shared" si="90"/>
        <v>0.26</v>
      </c>
      <c r="AW99" s="2">
        <f t="shared" si="95"/>
        <v>0.0979465122807758</v>
      </c>
      <c r="AX99" s="1">
        <f t="shared" si="91"/>
        <v>69.4694358499989</v>
      </c>
      <c r="AZ99" s="2">
        <f t="shared" si="96"/>
        <v>0.0120977266901683</v>
      </c>
      <c r="BA99" s="1">
        <f t="shared" si="92"/>
        <v>8.5804203606994</v>
      </c>
    </row>
    <row r="100" s="1" customFormat="1" spans="1:53">
      <c r="A100" s="13"/>
      <c r="B100" s="13"/>
      <c r="C100" s="16">
        <v>10</v>
      </c>
      <c r="D100" s="19">
        <v>6.61563726416129</v>
      </c>
      <c r="E100" s="20">
        <f t="shared" si="93"/>
        <v>15.5648790753333</v>
      </c>
      <c r="F100" s="16" t="s">
        <v>73</v>
      </c>
      <c r="G100" s="13">
        <v>11</v>
      </c>
      <c r="H100" s="18">
        <f t="shared" si="76"/>
        <v>6.61563726416129</v>
      </c>
      <c r="I100" s="18">
        <f t="shared" si="77"/>
        <v>279.765637264161</v>
      </c>
      <c r="J100" s="18">
        <f t="shared" si="78"/>
        <v>0.0404843530096477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0.870661540888777</v>
      </c>
      <c r="O100" s="18">
        <f t="shared" si="94"/>
        <v>0.330524291625725</v>
      </c>
      <c r="P100" s="18">
        <f t="shared" si="81"/>
        <v>0.0133810621004396</v>
      </c>
      <c r="Q100" s="24">
        <f t="shared" si="82"/>
        <v>0.00347907614611429</v>
      </c>
      <c r="R100" s="18">
        <f t="shared" si="83"/>
        <v>0.074022</v>
      </c>
      <c r="S100" s="25">
        <f t="shared" si="84"/>
        <v>0.0470005693728121</v>
      </c>
      <c r="T100" s="3">
        <v>0.01</v>
      </c>
      <c r="U100" s="26">
        <f t="shared" si="85"/>
        <v>0.000470005693728121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0.00596000569372812</v>
      </c>
      <c r="AU100" s="29">
        <f t="shared" si="89"/>
        <v>28.47</v>
      </c>
      <c r="AV100" s="1">
        <f t="shared" si="90"/>
        <v>0.26</v>
      </c>
      <c r="AW100" s="2">
        <f t="shared" si="95"/>
        <v>0.0979465122807758</v>
      </c>
      <c r="AX100" s="1">
        <f t="shared" si="91"/>
        <v>28.9515132484473</v>
      </c>
      <c r="AZ100" s="2">
        <f t="shared" si="96"/>
        <v>0.0120977266901683</v>
      </c>
      <c r="BA100" s="1">
        <f t="shared" si="92"/>
        <v>3.57590573049168</v>
      </c>
    </row>
    <row r="101" s="1" customFormat="1" spans="1:54">
      <c r="A101" s="13"/>
      <c r="B101" s="13"/>
      <c r="C101" s="16">
        <v>11</v>
      </c>
      <c r="D101" s="19">
        <v>-4.4539336258</v>
      </c>
      <c r="E101" s="20">
        <f t="shared" si="93"/>
        <v>6.61563726416129</v>
      </c>
      <c r="F101" s="16" t="s">
        <v>75</v>
      </c>
      <c r="G101" s="13">
        <v>12</v>
      </c>
      <c r="H101" s="18">
        <f t="shared" si="76"/>
        <v>-4.4539336258</v>
      </c>
      <c r="I101" s="18">
        <f t="shared" si="77"/>
        <v>268.6960663742</v>
      </c>
      <c r="J101" s="18">
        <f t="shared" si="78"/>
        <v>0.00965144819249034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0.601843229525285</v>
      </c>
      <c r="P101" s="18">
        <f t="shared" si="81"/>
        <v>0.00580865874976436</v>
      </c>
      <c r="Q101" s="24">
        <f t="shared" si="82"/>
        <v>0.00151025127493873</v>
      </c>
      <c r="R101" s="18">
        <f t="shared" si="83"/>
        <v>0.074022</v>
      </c>
      <c r="S101" s="25">
        <f t="shared" si="84"/>
        <v>0.0204027353346132</v>
      </c>
      <c r="T101" s="3">
        <v>0.01</v>
      </c>
      <c r="U101" s="26">
        <f t="shared" si="85"/>
        <v>0.000204027353346132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0.00569402735334613</v>
      </c>
      <c r="AU101" s="29">
        <f t="shared" si="89"/>
        <v>28.47</v>
      </c>
      <c r="AV101" s="1">
        <f t="shared" si="90"/>
        <v>0.26</v>
      </c>
      <c r="AW101" s="2">
        <f t="shared" si="95"/>
        <v>0.0979465122807758</v>
      </c>
      <c r="AX101" s="1">
        <f t="shared" si="91"/>
        <v>27.6594884013112</v>
      </c>
      <c r="AY101" s="1">
        <f>SUM(AX90:AX101)</f>
        <v>626.106507285643</v>
      </c>
      <c r="AZ101" s="2">
        <f t="shared" si="96"/>
        <v>0.0120977266901683</v>
      </c>
      <c r="BA101" s="1">
        <f t="shared" si="92"/>
        <v>3.41632308570336</v>
      </c>
      <c r="BB101" s="1">
        <f>SUM(BA90:BA101)</f>
        <v>77.3326709415073</v>
      </c>
    </row>
    <row r="102" s="1" customFormat="1" spans="1:46">
      <c r="A102" s="13"/>
      <c r="B102" s="13"/>
      <c r="C102" s="16">
        <v>12</v>
      </c>
      <c r="D102" s="19">
        <v>-10.9670176997419</v>
      </c>
      <c r="E102" s="20">
        <f t="shared" si="93"/>
        <v>-4.4539336258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pane xSplit="4" topLeftCell="E1" activePane="topRight" state="frozen"/>
      <selection/>
      <selection pane="topRight" activeCell="E14" sqref="E14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828.8647</v>
      </c>
      <c r="F2" s="3">
        <v>769.42</v>
      </c>
      <c r="G2" s="7">
        <f>(F2+F3+F4)/3</f>
        <v>1286.32083333333</v>
      </c>
      <c r="H2" s="3">
        <v>0.18</v>
      </c>
      <c r="I2" s="21">
        <f>(H2+H3+H4)/3</f>
        <v>0.173333333333333</v>
      </c>
      <c r="K2" s="12"/>
      <c r="M2" s="2"/>
    </row>
    <row r="3" s="1" customFormat="1" spans="1:13">
      <c r="A3" s="4"/>
      <c r="B3" s="5" t="s">
        <v>14</v>
      </c>
      <c r="C3" s="3"/>
      <c r="D3" s="3"/>
      <c r="E3" s="8"/>
      <c r="F3" s="3">
        <v>1433.9025</v>
      </c>
      <c r="G3" s="9"/>
      <c r="H3" s="3">
        <v>0.24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1457.16410958904</v>
      </c>
      <c r="F5" s="3">
        <v>91.104</v>
      </c>
      <c r="G5" s="7">
        <f>(F5+F6)/2</f>
        <v>92.50925</v>
      </c>
      <c r="H5" s="3">
        <v>0.13</v>
      </c>
      <c r="I5" s="21">
        <f>(H5+H6)/2</f>
        <v>0.16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0.19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3074.15913526287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17.2520465836936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5.10736143766345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1.27247115833284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18</v>
      </c>
      <c r="B14" s="13" t="s">
        <v>19</v>
      </c>
      <c r="C14" s="13">
        <v>308.16</v>
      </c>
      <c r="D14" s="13"/>
      <c r="E14" s="13"/>
      <c r="F14" s="13"/>
      <c r="G14" s="14" t="s">
        <v>20</v>
      </c>
      <c r="H14" s="14" t="s">
        <v>21</v>
      </c>
      <c r="I14" s="14">
        <f>AV38+AV53+AY69+AY85+AY101+BB101+AG69</f>
        <v>81791021.12943</v>
      </c>
      <c r="J14" s="14" t="s">
        <v>22</v>
      </c>
      <c r="K14" s="14">
        <f>I14/(10000*1000)</f>
        <v>8.179102112943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24</v>
      </c>
      <c r="B15" s="13" t="s">
        <v>19</v>
      </c>
      <c r="C15" s="13"/>
      <c r="D15" s="13"/>
      <c r="E15" s="13"/>
      <c r="F15" s="13"/>
      <c r="G15" s="14"/>
      <c r="H15" s="14" t="s">
        <v>25</v>
      </c>
      <c r="I15" s="14">
        <v>66041655.5594567</v>
      </c>
      <c r="J15" s="14" t="s">
        <v>22</v>
      </c>
      <c r="K15" s="14">
        <f>I15/(10000*1000)</f>
        <v>6.60416555594567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26</v>
      </c>
      <c r="B16" s="13" t="s">
        <v>27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28</v>
      </c>
      <c r="B17" s="13" t="s">
        <v>29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13" t="s">
        <v>32</v>
      </c>
      <c r="B18" s="13" t="s">
        <v>33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35</v>
      </c>
      <c r="B19" s="13" t="s">
        <v>33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38</v>
      </c>
      <c r="B20" s="13" t="s">
        <v>39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40</v>
      </c>
      <c r="B21" s="13" t="s">
        <v>41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42</v>
      </c>
      <c r="B22" s="13" t="s">
        <v>37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43</v>
      </c>
      <c r="B23" s="13" t="s">
        <v>44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1286.32083333333</v>
      </c>
      <c r="C27" s="16" t="s">
        <v>72</v>
      </c>
      <c r="D27" s="17">
        <v>-18</v>
      </c>
      <c r="E27" s="16"/>
      <c r="F27" s="16"/>
      <c r="G27" s="13">
        <v>1</v>
      </c>
      <c r="H27" s="18">
        <f t="shared" ref="H27:H38" si="0">E28</f>
        <v>-18</v>
      </c>
      <c r="I27" s="18">
        <f t="shared" ref="I27:I38" si="1">H27+273.15</f>
        <v>255.15</v>
      </c>
      <c r="J27" s="18">
        <f t="shared" ref="J27:J38" si="2">EXP(($C$16*(I27-$C$14))/($C$17*I27*$C$14))</f>
        <v>0.00140952687723246</v>
      </c>
      <c r="K27" s="18">
        <f t="shared" ref="K27:K38" si="3">$B$27/12</f>
        <v>107.193402777778</v>
      </c>
      <c r="L27" s="18">
        <f t="shared" ref="L27:L38" si="4">K27*$B$28/100</f>
        <v>1.07193402777778</v>
      </c>
      <c r="M27" s="13" t="s">
        <v>73</v>
      </c>
      <c r="N27" s="13"/>
      <c r="O27" s="18">
        <f>L27</f>
        <v>1.07193402777778</v>
      </c>
      <c r="P27" s="18">
        <f t="shared" ref="P27:P38" si="5">O27*J27</f>
        <v>0.00151091982277282</v>
      </c>
      <c r="Q27" s="24">
        <f t="shared" ref="Q27:Q38" si="6">P27*$B$29</f>
        <v>0.000261892769280623</v>
      </c>
      <c r="R27" s="18">
        <f t="shared" ref="R27:R38" si="7">L27*$B$29</f>
        <v>0.185801898148148</v>
      </c>
      <c r="S27" s="25">
        <f t="shared" ref="S27:S38" si="8">Q27/R27</f>
        <v>0.00140952687723246</v>
      </c>
      <c r="T27" s="3">
        <v>0.01</v>
      </c>
      <c r="U27" s="26">
        <f t="shared" ref="U27:U38" si="9">S27*T27</f>
        <v>1.40952687723246e-5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0.0219140952687723</v>
      </c>
      <c r="AR27" s="29">
        <f t="shared" ref="AR27:AR38" si="15">$B$27/12</f>
        <v>107.193402777778</v>
      </c>
      <c r="AS27" s="1">
        <f t="shared" ref="AS27:AS38" si="16">$B$29</f>
        <v>0.173333333333333</v>
      </c>
      <c r="AT27" s="2">
        <f>$E$2/12</f>
        <v>69.0720583333333</v>
      </c>
      <c r="AU27" s="1">
        <f t="shared" ref="AU27:AU38" si="17">AT27*10000*AS27*0.67*AR27*AQ27</f>
        <v>188430.366384683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-18.1455716864516</v>
      </c>
      <c r="E28" s="20">
        <f t="shared" ref="E28:E39" si="18">D27</f>
        <v>-18</v>
      </c>
      <c r="F28" s="16" t="s">
        <v>73</v>
      </c>
      <c r="G28" s="13">
        <v>2</v>
      </c>
      <c r="H28" s="18">
        <f t="shared" si="0"/>
        <v>-18.1455716864516</v>
      </c>
      <c r="I28" s="18">
        <f t="shared" si="1"/>
        <v>255.004428313548</v>
      </c>
      <c r="J28" s="18">
        <f t="shared" si="2"/>
        <v>0.00137915295557201</v>
      </c>
      <c r="K28" s="18">
        <f t="shared" si="3"/>
        <v>107.193402777778</v>
      </c>
      <c r="L28" s="18">
        <f t="shared" si="4"/>
        <v>1.07193402777778</v>
      </c>
      <c r="M28" s="13" t="s">
        <v>73</v>
      </c>
      <c r="N28" s="13"/>
      <c r="O28" s="18">
        <f t="shared" ref="O28:O38" si="19">L28+O27-P27-N28</f>
        <v>2.14235713573278</v>
      </c>
      <c r="P28" s="18">
        <f t="shared" si="5"/>
        <v>0.00295463817563665</v>
      </c>
      <c r="Q28" s="24">
        <f t="shared" si="6"/>
        <v>0.00051213728377702</v>
      </c>
      <c r="R28" s="18">
        <f t="shared" si="7"/>
        <v>0.185801898148148</v>
      </c>
      <c r="S28" s="25">
        <f t="shared" si="8"/>
        <v>0.00275636195798533</v>
      </c>
      <c r="T28" s="3">
        <v>0.01</v>
      </c>
      <c r="U28" s="26">
        <f t="shared" si="9"/>
        <v>2.75636195798533e-5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0.0219275636195799</v>
      </c>
      <c r="AR28" s="29">
        <f t="shared" si="15"/>
        <v>107.193402777778</v>
      </c>
      <c r="AS28" s="1">
        <f t="shared" si="16"/>
        <v>0.173333333333333</v>
      </c>
      <c r="AT28" s="2">
        <f t="shared" ref="AT28:AT38" si="20">$E$2/12</f>
        <v>69.0720583333333</v>
      </c>
      <c r="AU28" s="1">
        <f t="shared" si="17"/>
        <v>188546.175239492</v>
      </c>
    </row>
    <row r="29" s="1" customFormat="1" spans="1:47">
      <c r="A29" s="13" t="s">
        <v>38</v>
      </c>
      <c r="B29" s="13">
        <f>I2</f>
        <v>0.173333333333333</v>
      </c>
      <c r="C29" s="16">
        <v>2</v>
      </c>
      <c r="D29" s="19">
        <v>-12.8936334768214</v>
      </c>
      <c r="E29" s="20">
        <f t="shared" si="18"/>
        <v>-18.1455716864516</v>
      </c>
      <c r="F29" s="16" t="s">
        <v>73</v>
      </c>
      <c r="G29" s="13">
        <v>3</v>
      </c>
      <c r="H29" s="18">
        <f t="shared" si="0"/>
        <v>-12.8936334768214</v>
      </c>
      <c r="I29" s="18">
        <f t="shared" si="1"/>
        <v>260.256366523179</v>
      </c>
      <c r="J29" s="18">
        <f t="shared" si="2"/>
        <v>0.00298020985334032</v>
      </c>
      <c r="K29" s="18">
        <f t="shared" si="3"/>
        <v>107.193402777778</v>
      </c>
      <c r="L29" s="18">
        <f t="shared" si="4"/>
        <v>1.07193402777778</v>
      </c>
      <c r="M29" s="13" t="s">
        <v>73</v>
      </c>
      <c r="N29" s="13"/>
      <c r="O29" s="18">
        <f t="shared" si="19"/>
        <v>3.21133652533492</v>
      </c>
      <c r="P29" s="18">
        <f t="shared" si="5"/>
        <v>0.0095704567551948</v>
      </c>
      <c r="Q29" s="24">
        <f t="shared" si="6"/>
        <v>0.00165887917090043</v>
      </c>
      <c r="R29" s="18">
        <f t="shared" si="7"/>
        <v>0.185801898148148</v>
      </c>
      <c r="S29" s="25">
        <f t="shared" si="8"/>
        <v>0.00892821433706632</v>
      </c>
      <c r="T29" s="3">
        <v>0.01</v>
      </c>
      <c r="U29" s="26">
        <f t="shared" si="9"/>
        <v>8.92821433706632e-5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0.0219892821433707</v>
      </c>
      <c r="AR29" s="29">
        <f t="shared" si="15"/>
        <v>107.193402777778</v>
      </c>
      <c r="AS29" s="1">
        <f t="shared" si="16"/>
        <v>0.173333333333333</v>
      </c>
      <c r="AT29" s="2">
        <f t="shared" si="20"/>
        <v>69.0720583333333</v>
      </c>
      <c r="AU29" s="1">
        <f t="shared" si="17"/>
        <v>189076.867650381</v>
      </c>
    </row>
    <row r="30" s="1" customFormat="1" spans="1:47">
      <c r="A30" s="13"/>
      <c r="B30" s="13"/>
      <c r="C30" s="16">
        <v>3</v>
      </c>
      <c r="D30" s="19">
        <v>-4.15059580441936</v>
      </c>
      <c r="E30" s="20">
        <f t="shared" si="18"/>
        <v>-12.8936334768214</v>
      </c>
      <c r="F30" s="16" t="s">
        <v>73</v>
      </c>
      <c r="G30" s="13">
        <v>4</v>
      </c>
      <c r="H30" s="18">
        <f t="shared" si="0"/>
        <v>-4.15059580441936</v>
      </c>
      <c r="I30" s="18">
        <f t="shared" si="1"/>
        <v>268.999404195581</v>
      </c>
      <c r="J30" s="18">
        <f t="shared" si="2"/>
        <v>0.0100540036110371</v>
      </c>
      <c r="K30" s="18">
        <f t="shared" si="3"/>
        <v>107.193402777778</v>
      </c>
      <c r="L30" s="18">
        <f t="shared" si="4"/>
        <v>1.07193402777778</v>
      </c>
      <c r="M30" s="13" t="s">
        <v>73</v>
      </c>
      <c r="N30" s="13"/>
      <c r="O30" s="18">
        <f t="shared" si="19"/>
        <v>4.27370009635751</v>
      </c>
      <c r="P30" s="18">
        <f t="shared" si="5"/>
        <v>0.042967796201268</v>
      </c>
      <c r="Q30" s="24">
        <f t="shared" si="6"/>
        <v>0.00744775134155311</v>
      </c>
      <c r="R30" s="18">
        <f t="shared" si="7"/>
        <v>0.185801898148148</v>
      </c>
      <c r="S30" s="25">
        <f t="shared" si="8"/>
        <v>0.040084366283571</v>
      </c>
      <c r="T30" s="3">
        <v>0.01</v>
      </c>
      <c r="U30" s="26">
        <f t="shared" si="9"/>
        <v>0.00040084366283571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0.0223008436628357</v>
      </c>
      <c r="AR30" s="29">
        <f t="shared" si="15"/>
        <v>107.193402777778</v>
      </c>
      <c r="AS30" s="1">
        <f t="shared" si="16"/>
        <v>0.173333333333333</v>
      </c>
      <c r="AT30" s="2">
        <f t="shared" si="20"/>
        <v>69.0720583333333</v>
      </c>
      <c r="AU30" s="1">
        <f t="shared" si="17"/>
        <v>191755.858069293</v>
      </c>
    </row>
    <row r="31" s="1" customFormat="1" spans="1:47">
      <c r="A31" s="13"/>
      <c r="B31" s="13"/>
      <c r="C31" s="16">
        <v>4</v>
      </c>
      <c r="D31" s="19">
        <v>5.42953138696667</v>
      </c>
      <c r="E31" s="20">
        <f t="shared" si="18"/>
        <v>-4.15059580441936</v>
      </c>
      <c r="F31" s="16" t="s">
        <v>73</v>
      </c>
      <c r="G31" s="13">
        <v>5</v>
      </c>
      <c r="H31" s="18">
        <f t="shared" si="0"/>
        <v>5.42953138696667</v>
      </c>
      <c r="I31" s="18">
        <f t="shared" si="1"/>
        <v>278.579531386967</v>
      </c>
      <c r="J31" s="18">
        <f t="shared" si="2"/>
        <v>0.0349086094192636</v>
      </c>
      <c r="K31" s="18">
        <f t="shared" si="3"/>
        <v>107.193402777778</v>
      </c>
      <c r="L31" s="18">
        <f t="shared" si="4"/>
        <v>1.07193402777778</v>
      </c>
      <c r="M31" s="13" t="s">
        <v>75</v>
      </c>
      <c r="N31" s="18">
        <f>(O30-P30)*C22/100</f>
        <v>4.01919568514843</v>
      </c>
      <c r="O31" s="18">
        <f t="shared" si="19"/>
        <v>1.28347064278559</v>
      </c>
      <c r="P31" s="18">
        <f t="shared" si="5"/>
        <v>0.0448041753700933</v>
      </c>
      <c r="Q31" s="24">
        <f t="shared" si="6"/>
        <v>0.00776605706414951</v>
      </c>
      <c r="R31" s="18">
        <f t="shared" si="7"/>
        <v>0.185801898148148</v>
      </c>
      <c r="S31" s="25">
        <f t="shared" si="8"/>
        <v>0.0417975119821289</v>
      </c>
      <c r="T31" s="3">
        <v>0.01</v>
      </c>
      <c r="U31" s="26">
        <f t="shared" si="9"/>
        <v>0.000417975119821289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0.0223179751198213</v>
      </c>
      <c r="AR31" s="29">
        <f t="shared" si="15"/>
        <v>107.193402777778</v>
      </c>
      <c r="AS31" s="1">
        <f t="shared" si="16"/>
        <v>0.173333333333333</v>
      </c>
      <c r="AT31" s="2">
        <f t="shared" si="20"/>
        <v>69.0720583333333</v>
      </c>
      <c r="AU31" s="1">
        <f t="shared" si="17"/>
        <v>191903.164479934</v>
      </c>
    </row>
    <row r="32" s="1" customFormat="1" spans="1:47">
      <c r="A32" s="13"/>
      <c r="B32" s="13"/>
      <c r="C32" s="16">
        <v>5</v>
      </c>
      <c r="D32" s="19">
        <v>11.4614607700323</v>
      </c>
      <c r="E32" s="20">
        <f t="shared" si="18"/>
        <v>5.42953138696667</v>
      </c>
      <c r="F32" s="16" t="s">
        <v>75</v>
      </c>
      <c r="G32" s="13">
        <v>6</v>
      </c>
      <c r="H32" s="18">
        <f t="shared" si="0"/>
        <v>11.4614607700323</v>
      </c>
      <c r="I32" s="18">
        <f t="shared" si="1"/>
        <v>284.611460770032</v>
      </c>
      <c r="J32" s="18">
        <f t="shared" si="2"/>
        <v>0.0732209352465654</v>
      </c>
      <c r="K32" s="18">
        <f t="shared" si="3"/>
        <v>107.193402777778</v>
      </c>
      <c r="L32" s="18">
        <f t="shared" si="4"/>
        <v>1.07193402777778</v>
      </c>
      <c r="M32" s="13" t="s">
        <v>73</v>
      </c>
      <c r="N32" s="13"/>
      <c r="O32" s="18">
        <f t="shared" si="19"/>
        <v>2.31060049519327</v>
      </c>
      <c r="P32" s="18">
        <f t="shared" si="5"/>
        <v>0.169184329239229</v>
      </c>
      <c r="Q32" s="24">
        <f t="shared" si="6"/>
        <v>0.0293252837347996</v>
      </c>
      <c r="R32" s="18">
        <f t="shared" si="7"/>
        <v>0.185801898148148</v>
      </c>
      <c r="S32" s="25">
        <f t="shared" si="8"/>
        <v>0.157830915760706</v>
      </c>
      <c r="T32" s="3">
        <v>0.01</v>
      </c>
      <c r="U32" s="26">
        <f t="shared" si="9"/>
        <v>0.00157830915760706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0.0234783091576071</v>
      </c>
      <c r="AR32" s="29">
        <f t="shared" si="15"/>
        <v>107.193402777778</v>
      </c>
      <c r="AS32" s="1">
        <f t="shared" si="16"/>
        <v>0.173333333333333</v>
      </c>
      <c r="AT32" s="2">
        <f t="shared" si="20"/>
        <v>69.0720583333333</v>
      </c>
      <c r="AU32" s="1">
        <f t="shared" si="17"/>
        <v>201880.403566786</v>
      </c>
    </row>
    <row r="33" s="1" customFormat="1" spans="1:47">
      <c r="A33" s="13"/>
      <c r="B33" s="13"/>
      <c r="C33" s="16">
        <v>6</v>
      </c>
      <c r="D33" s="19">
        <v>18.944184018</v>
      </c>
      <c r="E33" s="20">
        <f t="shared" si="18"/>
        <v>11.4614607700323</v>
      </c>
      <c r="F33" s="16" t="s">
        <v>73</v>
      </c>
      <c r="G33" s="13">
        <v>7</v>
      </c>
      <c r="H33" s="18">
        <f t="shared" si="0"/>
        <v>18.944184018</v>
      </c>
      <c r="I33" s="18">
        <f t="shared" si="1"/>
        <v>292.094184018</v>
      </c>
      <c r="J33" s="18">
        <f t="shared" si="2"/>
        <v>0.175893185468554</v>
      </c>
      <c r="K33" s="18">
        <f t="shared" si="3"/>
        <v>107.193402777778</v>
      </c>
      <c r="L33" s="18">
        <f t="shared" si="4"/>
        <v>1.07193402777778</v>
      </c>
      <c r="M33" s="13" t="s">
        <v>73</v>
      </c>
      <c r="N33" s="13"/>
      <c r="O33" s="18">
        <f t="shared" si="19"/>
        <v>3.21335019373182</v>
      </c>
      <c r="P33" s="18">
        <f t="shared" si="5"/>
        <v>0.565206401601485</v>
      </c>
      <c r="Q33" s="24">
        <f t="shared" si="6"/>
        <v>0.0979691096109242</v>
      </c>
      <c r="R33" s="18">
        <f t="shared" si="7"/>
        <v>0.185801898148148</v>
      </c>
      <c r="S33" s="25">
        <f t="shared" si="8"/>
        <v>0.52727722691406</v>
      </c>
      <c r="T33" s="3">
        <v>0.01</v>
      </c>
      <c r="U33" s="26">
        <f t="shared" si="9"/>
        <v>0.0052727722691406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0.0347227722691406</v>
      </c>
      <c r="AR33" s="29">
        <f t="shared" si="15"/>
        <v>107.193402777778</v>
      </c>
      <c r="AS33" s="1">
        <f t="shared" si="16"/>
        <v>0.173333333333333</v>
      </c>
      <c r="AT33" s="2">
        <f t="shared" si="20"/>
        <v>69.0720583333333</v>
      </c>
      <c r="AU33" s="1">
        <f t="shared" si="17"/>
        <v>298566.9552094</v>
      </c>
    </row>
    <row r="34" s="1" customFormat="1" spans="1:47">
      <c r="A34" s="13"/>
      <c r="B34" s="13"/>
      <c r="C34" s="16">
        <v>7</v>
      </c>
      <c r="D34" s="19">
        <v>21.4300020893548</v>
      </c>
      <c r="E34" s="20">
        <f t="shared" si="18"/>
        <v>18.944184018</v>
      </c>
      <c r="F34" s="16" t="s">
        <v>73</v>
      </c>
      <c r="G34" s="13">
        <v>8</v>
      </c>
      <c r="H34" s="18">
        <f t="shared" si="0"/>
        <v>21.4300020893548</v>
      </c>
      <c r="I34" s="18">
        <f t="shared" si="1"/>
        <v>294.580002089355</v>
      </c>
      <c r="J34" s="18">
        <f t="shared" si="2"/>
        <v>0.233030632887971</v>
      </c>
      <c r="K34" s="18">
        <f t="shared" si="3"/>
        <v>107.193402777778</v>
      </c>
      <c r="L34" s="18">
        <f t="shared" si="4"/>
        <v>1.07193402777778</v>
      </c>
      <c r="M34" s="13" t="s">
        <v>73</v>
      </c>
      <c r="N34" s="13"/>
      <c r="O34" s="18">
        <f t="shared" si="19"/>
        <v>3.72007781990812</v>
      </c>
      <c r="P34" s="18">
        <f t="shared" si="5"/>
        <v>0.866892088765692</v>
      </c>
      <c r="Q34" s="24">
        <f t="shared" si="6"/>
        <v>0.150261295386053</v>
      </c>
      <c r="R34" s="18">
        <f t="shared" si="7"/>
        <v>0.185801898148148</v>
      </c>
      <c r="S34" s="25">
        <f t="shared" si="8"/>
        <v>0.808717762755272</v>
      </c>
      <c r="T34" s="3">
        <v>0.01</v>
      </c>
      <c r="U34" s="26">
        <f t="shared" si="9"/>
        <v>0.00808717762755272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0.0375371776275527</v>
      </c>
      <c r="AR34" s="29">
        <f t="shared" si="15"/>
        <v>107.193402777778</v>
      </c>
      <c r="AS34" s="1">
        <f t="shared" si="16"/>
        <v>0.173333333333333</v>
      </c>
      <c r="AT34" s="2">
        <f t="shared" si="20"/>
        <v>69.0720583333333</v>
      </c>
      <c r="AU34" s="1">
        <f t="shared" si="17"/>
        <v>322766.87888119</v>
      </c>
    </row>
    <row r="35" s="1" customFormat="1" spans="1:47">
      <c r="A35" s="13"/>
      <c r="B35" s="13"/>
      <c r="C35" s="16">
        <v>8</v>
      </c>
      <c r="D35" s="19">
        <v>20.6236943574194</v>
      </c>
      <c r="E35" s="20">
        <f t="shared" si="18"/>
        <v>21.4300020893548</v>
      </c>
      <c r="F35" s="16" t="s">
        <v>73</v>
      </c>
      <c r="G35" s="13">
        <v>9</v>
      </c>
      <c r="H35" s="18">
        <f t="shared" si="0"/>
        <v>20.6236943574194</v>
      </c>
      <c r="I35" s="18">
        <f t="shared" si="1"/>
        <v>293.773694357419</v>
      </c>
      <c r="J35" s="18">
        <f t="shared" si="2"/>
        <v>0.212820792855151</v>
      </c>
      <c r="K35" s="18">
        <f t="shared" si="3"/>
        <v>107.193402777778</v>
      </c>
      <c r="L35" s="18">
        <f t="shared" si="4"/>
        <v>1.07193402777778</v>
      </c>
      <c r="M35" s="13" t="s">
        <v>73</v>
      </c>
      <c r="N35" s="13"/>
      <c r="O35" s="18">
        <f t="shared" si="19"/>
        <v>3.9251197589202</v>
      </c>
      <c r="P35" s="18">
        <f t="shared" si="5"/>
        <v>0.835347099144816</v>
      </c>
      <c r="Q35" s="24">
        <f t="shared" si="6"/>
        <v>0.144793497185102</v>
      </c>
      <c r="R35" s="18">
        <f t="shared" si="7"/>
        <v>0.185801898148148</v>
      </c>
      <c r="S35" s="25">
        <f t="shared" si="8"/>
        <v>0.779289655424571</v>
      </c>
      <c r="T35" s="3">
        <v>0.01</v>
      </c>
      <c r="U35" s="26">
        <f t="shared" si="9"/>
        <v>0.00779289655424571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0.0372428965542457</v>
      </c>
      <c r="AR35" s="29">
        <f t="shared" si="15"/>
        <v>107.193402777778</v>
      </c>
      <c r="AS35" s="1">
        <f t="shared" si="16"/>
        <v>0.173333333333333</v>
      </c>
      <c r="AT35" s="2">
        <f t="shared" si="20"/>
        <v>69.0720583333333</v>
      </c>
      <c r="AU35" s="1">
        <f t="shared" si="17"/>
        <v>320236.47597004</v>
      </c>
    </row>
    <row r="36" s="1" customFormat="1" spans="1:47">
      <c r="A36" s="13"/>
      <c r="B36" s="13"/>
      <c r="C36" s="16">
        <v>9</v>
      </c>
      <c r="D36" s="19">
        <v>12.9913143866333</v>
      </c>
      <c r="E36" s="20">
        <f t="shared" si="18"/>
        <v>20.6236943574194</v>
      </c>
      <c r="F36" s="16" t="s">
        <v>73</v>
      </c>
      <c r="G36" s="13">
        <v>10</v>
      </c>
      <c r="H36" s="18">
        <f t="shared" si="0"/>
        <v>12.9913143866333</v>
      </c>
      <c r="I36" s="18">
        <f t="shared" si="1"/>
        <v>286.141314386633</v>
      </c>
      <c r="J36" s="18">
        <f t="shared" si="2"/>
        <v>0.0879166649047278</v>
      </c>
      <c r="K36" s="18">
        <f t="shared" si="3"/>
        <v>107.193402777778</v>
      </c>
      <c r="L36" s="18">
        <f t="shared" si="4"/>
        <v>1.07193402777778</v>
      </c>
      <c r="M36" s="13" t="s">
        <v>73</v>
      </c>
      <c r="N36" s="13"/>
      <c r="O36" s="18">
        <f t="shared" si="19"/>
        <v>4.16170668755316</v>
      </c>
      <c r="P36" s="18">
        <f t="shared" si="5"/>
        <v>0.365883372281376</v>
      </c>
      <c r="Q36" s="24">
        <f t="shared" si="6"/>
        <v>0.0634197845287719</v>
      </c>
      <c r="R36" s="18">
        <f t="shared" si="7"/>
        <v>0.185801898148148</v>
      </c>
      <c r="S36" s="25">
        <f t="shared" si="8"/>
        <v>0.341330121817186</v>
      </c>
      <c r="T36" s="3">
        <v>0.01</v>
      </c>
      <c r="U36" s="26">
        <f t="shared" si="9"/>
        <v>0.00341330121817186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0.0253133012181719</v>
      </c>
      <c r="AR36" s="29">
        <f t="shared" si="15"/>
        <v>107.193402777778</v>
      </c>
      <c r="AS36" s="1">
        <f t="shared" si="16"/>
        <v>0.173333333333333</v>
      </c>
      <c r="AT36" s="2">
        <f t="shared" si="20"/>
        <v>69.0720583333333</v>
      </c>
      <c r="AU36" s="1">
        <f t="shared" si="17"/>
        <v>217658.75179629</v>
      </c>
    </row>
    <row r="37" s="1" customFormat="1" spans="1:47">
      <c r="A37" s="13"/>
      <c r="B37" s="13"/>
      <c r="C37" s="16">
        <v>10</v>
      </c>
      <c r="D37" s="19">
        <v>3.84804419712903</v>
      </c>
      <c r="E37" s="20">
        <f t="shared" si="18"/>
        <v>12.9913143866333</v>
      </c>
      <c r="F37" s="16" t="s">
        <v>73</v>
      </c>
      <c r="G37" s="13">
        <v>11</v>
      </c>
      <c r="H37" s="18">
        <f t="shared" si="0"/>
        <v>3.84804419712903</v>
      </c>
      <c r="I37" s="18">
        <f t="shared" si="1"/>
        <v>276.998044197129</v>
      </c>
      <c r="J37" s="18">
        <f t="shared" si="2"/>
        <v>0.0285935663238985</v>
      </c>
      <c r="K37" s="18">
        <f t="shared" si="3"/>
        <v>107.193402777778</v>
      </c>
      <c r="L37" s="18">
        <f t="shared" si="4"/>
        <v>1.07193402777778</v>
      </c>
      <c r="M37" s="13" t="s">
        <v>75</v>
      </c>
      <c r="N37" s="18">
        <f>(O36-P36)*C22/100</f>
        <v>3.6060321495082</v>
      </c>
      <c r="O37" s="18">
        <f t="shared" si="19"/>
        <v>1.26172519354137</v>
      </c>
      <c r="P37" s="18">
        <f t="shared" si="5"/>
        <v>0.0360772230040588</v>
      </c>
      <c r="Q37" s="24">
        <f t="shared" si="6"/>
        <v>0.00625338532070352</v>
      </c>
      <c r="R37" s="18">
        <f t="shared" si="7"/>
        <v>0.185801898148148</v>
      </c>
      <c r="S37" s="25">
        <f t="shared" si="8"/>
        <v>0.0336561971811365</v>
      </c>
      <c r="T37" s="3">
        <v>0.01</v>
      </c>
      <c r="U37" s="26">
        <f t="shared" si="9"/>
        <v>0.000336561971811365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0.0222365619718114</v>
      </c>
      <c r="AR37" s="29">
        <f t="shared" si="15"/>
        <v>107.193402777778</v>
      </c>
      <c r="AS37" s="1">
        <f t="shared" si="16"/>
        <v>0.173333333333333</v>
      </c>
      <c r="AT37" s="2">
        <f t="shared" si="20"/>
        <v>69.0720583333333</v>
      </c>
      <c r="AU37" s="1">
        <f t="shared" si="17"/>
        <v>191203.126028888</v>
      </c>
    </row>
    <row r="38" s="1" customFormat="1" spans="1:48">
      <c r="A38" s="13"/>
      <c r="B38" s="13"/>
      <c r="C38" s="16">
        <v>11</v>
      </c>
      <c r="D38" s="19">
        <v>-8.93331766653333</v>
      </c>
      <c r="E38" s="20">
        <f t="shared" si="18"/>
        <v>3.84804419712903</v>
      </c>
      <c r="F38" s="16" t="s">
        <v>75</v>
      </c>
      <c r="G38" s="13">
        <v>12</v>
      </c>
      <c r="H38" s="18">
        <f t="shared" si="0"/>
        <v>-8.93331766653333</v>
      </c>
      <c r="I38" s="18">
        <f t="shared" si="1"/>
        <v>264.216682333467</v>
      </c>
      <c r="J38" s="18">
        <f t="shared" si="2"/>
        <v>0.00522138506682816</v>
      </c>
      <c r="K38" s="18">
        <f t="shared" si="3"/>
        <v>107.193402777778</v>
      </c>
      <c r="L38" s="18">
        <f t="shared" si="4"/>
        <v>1.07193402777778</v>
      </c>
      <c r="M38" s="13" t="s">
        <v>73</v>
      </c>
      <c r="N38" s="13"/>
      <c r="O38" s="18">
        <f t="shared" si="19"/>
        <v>2.29758199831509</v>
      </c>
      <c r="P38" s="18">
        <f t="shared" si="5"/>
        <v>0.0119965603358156</v>
      </c>
      <c r="Q38" s="24">
        <f t="shared" si="6"/>
        <v>0.00207940379154137</v>
      </c>
      <c r="R38" s="18">
        <f t="shared" si="7"/>
        <v>0.185801898148148</v>
      </c>
      <c r="S38" s="25">
        <f t="shared" si="8"/>
        <v>0.011191509948318</v>
      </c>
      <c r="T38" s="3">
        <v>0.01</v>
      </c>
      <c r="U38" s="26">
        <f t="shared" si="9"/>
        <v>0.00011191509948318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0.0220119150994832</v>
      </c>
      <c r="AR38" s="29">
        <f t="shared" si="15"/>
        <v>107.193402777778</v>
      </c>
      <c r="AS38" s="1">
        <f t="shared" si="16"/>
        <v>0.173333333333333</v>
      </c>
      <c r="AT38" s="2">
        <f t="shared" si="20"/>
        <v>69.0720583333333</v>
      </c>
      <c r="AU38" s="1">
        <f t="shared" si="17"/>
        <v>189271.479207935</v>
      </c>
      <c r="AV38" s="1">
        <f>SUM(AU27:AU38)</f>
        <v>2691296.50248431</v>
      </c>
    </row>
    <row r="39" s="1" customFormat="1" spans="1:46">
      <c r="A39" s="13"/>
      <c r="B39" s="13"/>
      <c r="C39" s="16">
        <v>12</v>
      </c>
      <c r="D39" s="19">
        <v>-16.587571586129</v>
      </c>
      <c r="E39" s="20">
        <f t="shared" si="18"/>
        <v>-8.93331766653333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1.102</v>
      </c>
      <c r="E42" s="16"/>
      <c r="F42" s="16"/>
      <c r="G42" s="13">
        <v>1</v>
      </c>
      <c r="H42" s="18">
        <f t="shared" ref="H42:H53" si="21">E43</f>
        <v>1.102</v>
      </c>
      <c r="I42" s="18">
        <f t="shared" ref="I42:I53" si="22">H42+273.15</f>
        <v>274.252</v>
      </c>
      <c r="J42" s="18">
        <f t="shared" ref="J42:J53" si="23">EXP(($C$16*(I42-$C$14))/($C$17*I42*$C$14))</f>
        <v>0.0201100346085635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0.00155030351592688</v>
      </c>
      <c r="Q42" s="24">
        <f t="shared" ref="Q42:Q53" si="27">P42*$B$44</f>
        <v>0.0002480485625483</v>
      </c>
      <c r="R42" s="18">
        <f t="shared" ref="R42:R53" si="28">L42*$B$44</f>
        <v>0.0123345666666667</v>
      </c>
      <c r="S42" s="25">
        <f t="shared" ref="S42:S53" si="29">Q42/R42</f>
        <v>0.0201100346085635</v>
      </c>
      <c r="T42" s="3">
        <v>0.01</v>
      </c>
      <c r="U42" s="26">
        <f t="shared" ref="U42:U53" si="30">S42*T42</f>
        <v>0.000201100346085635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0.0150011003460856</v>
      </c>
      <c r="AR42" s="29">
        <f t="shared" ref="AR42:AR53" si="34">$B$42/12</f>
        <v>7.70910416666667</v>
      </c>
      <c r="AS42" s="1">
        <f t="shared" ref="AS42:AS53" si="35">$B$44</f>
        <v>0.16</v>
      </c>
      <c r="AT42" s="2">
        <f>$E$5/12</f>
        <v>121.430342465753</v>
      </c>
      <c r="AU42" s="1">
        <f t="shared" ref="AU42:AU53" si="36">AT42*10000*AS42*0.67*AR42*AQ42</f>
        <v>15053.9002967411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-18.1455716864516</v>
      </c>
      <c r="E43" s="20">
        <f t="shared" ref="E43:E54" si="37">D42</f>
        <v>1.102</v>
      </c>
      <c r="F43" s="16" t="s">
        <v>73</v>
      </c>
      <c r="G43" s="13">
        <v>2</v>
      </c>
      <c r="H43" s="18">
        <f t="shared" si="21"/>
        <v>-18.1455716864516</v>
      </c>
      <c r="I43" s="18">
        <f t="shared" si="22"/>
        <v>255.004428313548</v>
      </c>
      <c r="J43" s="18">
        <f t="shared" si="23"/>
        <v>0.00137915295557201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0.152631779817406</v>
      </c>
      <c r="P43" s="18">
        <f t="shared" si="26"/>
        <v>0.000210502570249392</v>
      </c>
      <c r="Q43" s="24">
        <f t="shared" si="27"/>
        <v>3.36804112399028e-5</v>
      </c>
      <c r="R43" s="18">
        <f t="shared" si="28"/>
        <v>0.0123345666666667</v>
      </c>
      <c r="S43" s="25">
        <f t="shared" si="29"/>
        <v>0.00273057109747696</v>
      </c>
      <c r="T43" s="3">
        <v>0.01</v>
      </c>
      <c r="U43" s="26">
        <f t="shared" si="30"/>
        <v>2.73057109747696e-5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0.0148273057109748</v>
      </c>
      <c r="AR43" s="29">
        <f t="shared" si="34"/>
        <v>7.70910416666667</v>
      </c>
      <c r="AS43" s="1">
        <f t="shared" si="35"/>
        <v>0.16</v>
      </c>
      <c r="AT43" s="2">
        <f t="shared" ref="AT43:AT53" si="39">$E$5/12</f>
        <v>121.430342465753</v>
      </c>
      <c r="AU43" s="1">
        <f t="shared" si="36"/>
        <v>14879.4939499594</v>
      </c>
    </row>
    <row r="44" s="1" customFormat="1" spans="1:47">
      <c r="A44" s="13" t="s">
        <v>38</v>
      </c>
      <c r="B44" s="13">
        <f>I5</f>
        <v>0.16</v>
      </c>
      <c r="C44" s="16">
        <v>2</v>
      </c>
      <c r="D44" s="19">
        <v>-12.8936334768214</v>
      </c>
      <c r="E44" s="20">
        <f t="shared" si="37"/>
        <v>-18.1455716864516</v>
      </c>
      <c r="F44" s="16" t="s">
        <v>73</v>
      </c>
      <c r="G44" s="13">
        <v>3</v>
      </c>
      <c r="H44" s="18">
        <f t="shared" si="21"/>
        <v>-12.8936334768214</v>
      </c>
      <c r="I44" s="18">
        <f t="shared" si="22"/>
        <v>260.256366523179</v>
      </c>
      <c r="J44" s="18">
        <f t="shared" si="23"/>
        <v>0.00298020985334032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0.229512318913824</v>
      </c>
      <c r="P44" s="18">
        <f t="shared" si="26"/>
        <v>0.000683994874289963</v>
      </c>
      <c r="Q44" s="24">
        <f t="shared" si="27"/>
        <v>0.000109439179886394</v>
      </c>
      <c r="R44" s="18">
        <f t="shared" si="28"/>
        <v>0.0123345666666667</v>
      </c>
      <c r="S44" s="25">
        <f t="shared" si="29"/>
        <v>0.00887255976183956</v>
      </c>
      <c r="T44" s="3">
        <v>0.01</v>
      </c>
      <c r="U44" s="26">
        <f t="shared" si="30"/>
        <v>8.87255976183956e-5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0.0148887255976184</v>
      </c>
      <c r="AR44" s="29">
        <f t="shared" si="34"/>
        <v>7.70910416666667</v>
      </c>
      <c r="AS44" s="1">
        <f t="shared" si="35"/>
        <v>0.16</v>
      </c>
      <c r="AT44" s="2">
        <f t="shared" si="39"/>
        <v>121.430342465753</v>
      </c>
      <c r="AU44" s="1">
        <f t="shared" si="36"/>
        <v>14941.1300185436</v>
      </c>
    </row>
    <row r="45" s="1" customFormat="1" spans="1:47">
      <c r="A45" s="13"/>
      <c r="B45" s="13"/>
      <c r="C45" s="16">
        <v>3</v>
      </c>
      <c r="D45" s="19">
        <v>-4.15059580441936</v>
      </c>
      <c r="E45" s="20">
        <f t="shared" si="37"/>
        <v>-12.8936334768214</v>
      </c>
      <c r="F45" s="16" t="s">
        <v>73</v>
      </c>
      <c r="G45" s="13">
        <v>4</v>
      </c>
      <c r="H45" s="18">
        <f t="shared" si="21"/>
        <v>-4.15059580441936</v>
      </c>
      <c r="I45" s="18">
        <f t="shared" si="22"/>
        <v>268.999404195581</v>
      </c>
      <c r="J45" s="18">
        <f t="shared" si="23"/>
        <v>0.0100540036110371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0.3059193657062</v>
      </c>
      <c r="P45" s="18">
        <f t="shared" si="26"/>
        <v>0.00307571440749632</v>
      </c>
      <c r="Q45" s="24">
        <f t="shared" si="27"/>
        <v>0.000492114305199411</v>
      </c>
      <c r="R45" s="18">
        <f t="shared" si="28"/>
        <v>0.0123345666666667</v>
      </c>
      <c r="S45" s="25">
        <f t="shared" si="29"/>
        <v>0.0398971701640169</v>
      </c>
      <c r="T45" s="3">
        <v>0.01</v>
      </c>
      <c r="U45" s="26">
        <f t="shared" si="30"/>
        <v>0.000398971701640169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0.0151989717016402</v>
      </c>
      <c r="AR45" s="29">
        <f t="shared" si="34"/>
        <v>7.70910416666667</v>
      </c>
      <c r="AS45" s="1">
        <f t="shared" si="35"/>
        <v>0.16</v>
      </c>
      <c r="AT45" s="2">
        <f t="shared" si="39"/>
        <v>121.430342465753</v>
      </c>
      <c r="AU45" s="1">
        <f t="shared" si="36"/>
        <v>15252.4681077268</v>
      </c>
    </row>
    <row r="46" s="1" customFormat="1" spans="1:47">
      <c r="A46" s="13"/>
      <c r="B46" s="13"/>
      <c r="C46" s="16">
        <v>4</v>
      </c>
      <c r="D46" s="19">
        <v>5.42953138696667</v>
      </c>
      <c r="E46" s="20">
        <f t="shared" si="37"/>
        <v>-4.15059580441936</v>
      </c>
      <c r="F46" s="16" t="s">
        <v>73</v>
      </c>
      <c r="G46" s="13">
        <v>5</v>
      </c>
      <c r="H46" s="18">
        <f t="shared" si="21"/>
        <v>5.42953138696667</v>
      </c>
      <c r="I46" s="18">
        <f t="shared" si="22"/>
        <v>278.579531386967</v>
      </c>
      <c r="J46" s="18">
        <f t="shared" si="23"/>
        <v>0.0349086094192636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0.287701468733769</v>
      </c>
      <c r="O46" s="18">
        <f t="shared" si="38"/>
        <v>0.0922332242316019</v>
      </c>
      <c r="P46" s="18">
        <f t="shared" si="26"/>
        <v>0.00321973360018035</v>
      </c>
      <c r="Q46" s="24">
        <f t="shared" si="27"/>
        <v>0.000515157376028856</v>
      </c>
      <c r="R46" s="18">
        <f t="shared" si="28"/>
        <v>0.0123345666666667</v>
      </c>
      <c r="S46" s="25">
        <f t="shared" si="29"/>
        <v>0.0417653404412685</v>
      </c>
      <c r="T46" s="3">
        <v>0.01</v>
      </c>
      <c r="U46" s="26">
        <f t="shared" si="30"/>
        <v>0.000417653404412685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0.0152176534044127</v>
      </c>
      <c r="AR46" s="29">
        <f t="shared" si="34"/>
        <v>7.70910416666667</v>
      </c>
      <c r="AS46" s="1">
        <f t="shared" si="35"/>
        <v>0.16</v>
      </c>
      <c r="AT46" s="2">
        <f t="shared" si="39"/>
        <v>121.430342465753</v>
      </c>
      <c r="AU46" s="1">
        <f t="shared" si="36"/>
        <v>15271.2155652081</v>
      </c>
    </row>
    <row r="47" s="1" customFormat="1" spans="1:47">
      <c r="A47" s="13"/>
      <c r="B47" s="13"/>
      <c r="C47" s="16">
        <v>5</v>
      </c>
      <c r="D47" s="19">
        <v>11.4614607700323</v>
      </c>
      <c r="E47" s="20">
        <f t="shared" si="37"/>
        <v>5.42953138696667</v>
      </c>
      <c r="F47" s="16" t="s">
        <v>75</v>
      </c>
      <c r="G47" s="13">
        <v>6</v>
      </c>
      <c r="H47" s="18">
        <f t="shared" si="21"/>
        <v>11.4614607700323</v>
      </c>
      <c r="I47" s="18">
        <f t="shared" si="22"/>
        <v>284.611460770032</v>
      </c>
      <c r="J47" s="18">
        <f t="shared" si="23"/>
        <v>0.0732209352465654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0.166104532298088</v>
      </c>
      <c r="P47" s="18">
        <f t="shared" si="26"/>
        <v>0.0121623292035593</v>
      </c>
      <c r="Q47" s="24">
        <f t="shared" si="27"/>
        <v>0.0019459726725695</v>
      </c>
      <c r="R47" s="18">
        <f t="shared" si="28"/>
        <v>0.0123345666666667</v>
      </c>
      <c r="S47" s="25">
        <f t="shared" si="29"/>
        <v>0.157765791467029</v>
      </c>
      <c r="T47" s="3">
        <v>0.01</v>
      </c>
      <c r="U47" s="26">
        <f t="shared" si="30"/>
        <v>0.00157765791467029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0.0163776579146703</v>
      </c>
      <c r="AR47" s="29">
        <f t="shared" si="34"/>
        <v>7.70910416666667</v>
      </c>
      <c r="AS47" s="1">
        <f t="shared" si="35"/>
        <v>0.16</v>
      </c>
      <c r="AT47" s="2">
        <f t="shared" si="39"/>
        <v>121.430342465753</v>
      </c>
      <c r="AU47" s="1">
        <f t="shared" si="36"/>
        <v>16435.3029880181</v>
      </c>
    </row>
    <row r="48" s="1" customFormat="1" spans="1:47">
      <c r="A48" s="13"/>
      <c r="B48" s="13"/>
      <c r="C48" s="16">
        <v>6</v>
      </c>
      <c r="D48" s="19">
        <v>18.944184018</v>
      </c>
      <c r="E48" s="20">
        <f t="shared" si="37"/>
        <v>11.4614607700323</v>
      </c>
      <c r="F48" s="16" t="s">
        <v>73</v>
      </c>
      <c r="G48" s="13">
        <v>7</v>
      </c>
      <c r="H48" s="18">
        <f t="shared" si="21"/>
        <v>18.944184018</v>
      </c>
      <c r="I48" s="18">
        <f t="shared" si="22"/>
        <v>292.094184018</v>
      </c>
      <c r="J48" s="18">
        <f t="shared" si="23"/>
        <v>0.175893185468554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0.231033244761195</v>
      </c>
      <c r="P48" s="18">
        <f t="shared" si="26"/>
        <v>0.0406371733701828</v>
      </c>
      <c r="Q48" s="24">
        <f t="shared" si="27"/>
        <v>0.00650194773922925</v>
      </c>
      <c r="R48" s="18">
        <f t="shared" si="28"/>
        <v>0.0123345666666667</v>
      </c>
      <c r="S48" s="25">
        <f t="shared" si="29"/>
        <v>0.527132238605538</v>
      </c>
      <c r="T48" s="3">
        <v>0.01</v>
      </c>
      <c r="U48" s="26">
        <f t="shared" si="30"/>
        <v>0.00527132238605538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0.0323713223860554</v>
      </c>
      <c r="AR48" s="29">
        <f t="shared" si="34"/>
        <v>7.70910416666667</v>
      </c>
      <c r="AS48" s="1">
        <f t="shared" si="35"/>
        <v>0.16</v>
      </c>
      <c r="AT48" s="2">
        <f t="shared" si="39"/>
        <v>121.430342465753</v>
      </c>
      <c r="AU48" s="1">
        <f t="shared" si="36"/>
        <v>32485.2609762391</v>
      </c>
    </row>
    <row r="49" s="1" customFormat="1" spans="1:47">
      <c r="A49" s="13"/>
      <c r="B49" s="13"/>
      <c r="C49" s="16">
        <v>7</v>
      </c>
      <c r="D49" s="19">
        <v>21.4300020893548</v>
      </c>
      <c r="E49" s="20">
        <f t="shared" si="37"/>
        <v>18.944184018</v>
      </c>
      <c r="F49" s="16" t="s">
        <v>73</v>
      </c>
      <c r="G49" s="13">
        <v>8</v>
      </c>
      <c r="H49" s="18">
        <f t="shared" si="21"/>
        <v>21.4300020893548</v>
      </c>
      <c r="I49" s="18">
        <f t="shared" si="22"/>
        <v>294.580002089355</v>
      </c>
      <c r="J49" s="18">
        <f t="shared" si="23"/>
        <v>0.233030632887971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0.267487113057679</v>
      </c>
      <c r="P49" s="18">
        <f t="shared" si="26"/>
        <v>0.0623326912452073</v>
      </c>
      <c r="Q49" s="24">
        <f t="shared" si="27"/>
        <v>0.00997323059923316</v>
      </c>
      <c r="R49" s="18">
        <f t="shared" si="28"/>
        <v>0.0123345666666667</v>
      </c>
      <c r="S49" s="25">
        <f t="shared" si="29"/>
        <v>0.808559462910452</v>
      </c>
      <c r="T49" s="3">
        <v>0.01</v>
      </c>
      <c r="U49" s="26">
        <f t="shared" si="30"/>
        <v>0.00808559462910452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0.0351855946291045</v>
      </c>
      <c r="AR49" s="29">
        <f t="shared" si="34"/>
        <v>7.70910416666667</v>
      </c>
      <c r="AS49" s="1">
        <f t="shared" si="35"/>
        <v>0.16</v>
      </c>
      <c r="AT49" s="2">
        <f t="shared" si="39"/>
        <v>121.430342465753</v>
      </c>
      <c r="AU49" s="1">
        <f t="shared" si="36"/>
        <v>35309.4387216938</v>
      </c>
    </row>
    <row r="50" s="1" customFormat="1" spans="1:47">
      <c r="A50" s="13"/>
      <c r="B50" s="13"/>
      <c r="C50" s="16">
        <v>8</v>
      </c>
      <c r="D50" s="19">
        <v>20.6236943574194</v>
      </c>
      <c r="E50" s="20">
        <f t="shared" si="37"/>
        <v>21.4300020893548</v>
      </c>
      <c r="F50" s="16" t="s">
        <v>73</v>
      </c>
      <c r="G50" s="13">
        <v>9</v>
      </c>
      <c r="H50" s="18">
        <f t="shared" si="21"/>
        <v>20.6236943574194</v>
      </c>
      <c r="I50" s="18">
        <f t="shared" si="22"/>
        <v>293.773694357419</v>
      </c>
      <c r="J50" s="18">
        <f t="shared" si="23"/>
        <v>0.212820792855151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0.282245463479139</v>
      </c>
      <c r="P50" s="18">
        <f t="shared" si="26"/>
        <v>0.0600677033173999</v>
      </c>
      <c r="Q50" s="24">
        <f t="shared" si="27"/>
        <v>0.00961083253078398</v>
      </c>
      <c r="R50" s="18">
        <f t="shared" si="28"/>
        <v>0.0123345666666667</v>
      </c>
      <c r="S50" s="25">
        <f t="shared" si="29"/>
        <v>0.779178773807807</v>
      </c>
      <c r="T50" s="3">
        <v>0.01</v>
      </c>
      <c r="U50" s="26">
        <f t="shared" si="30"/>
        <v>0.00779178773807807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0.0348917877380781</v>
      </c>
      <c r="AR50" s="29">
        <f t="shared" si="34"/>
        <v>7.70910416666667</v>
      </c>
      <c r="AS50" s="1">
        <f t="shared" si="35"/>
        <v>0.16</v>
      </c>
      <c r="AT50" s="2">
        <f t="shared" si="39"/>
        <v>121.430342465753</v>
      </c>
      <c r="AU50" s="1">
        <f t="shared" si="36"/>
        <v>35014.597707237</v>
      </c>
    </row>
    <row r="51" s="1" customFormat="1" spans="1:47">
      <c r="A51" s="13"/>
      <c r="B51" s="13"/>
      <c r="C51" s="16">
        <v>9</v>
      </c>
      <c r="D51" s="19">
        <v>12.9913143866333</v>
      </c>
      <c r="E51" s="20">
        <f t="shared" si="37"/>
        <v>20.6236943574194</v>
      </c>
      <c r="F51" s="16" t="s">
        <v>73</v>
      </c>
      <c r="G51" s="13">
        <v>10</v>
      </c>
      <c r="H51" s="18">
        <f t="shared" si="21"/>
        <v>12.9913143866333</v>
      </c>
      <c r="I51" s="18">
        <f t="shared" si="22"/>
        <v>286.141314386633</v>
      </c>
      <c r="J51" s="18">
        <f t="shared" si="23"/>
        <v>0.0879166649047278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0.299268801828406</v>
      </c>
      <c r="P51" s="18">
        <f t="shared" si="26"/>
        <v>0.0263107149667873</v>
      </c>
      <c r="Q51" s="24">
        <f t="shared" si="27"/>
        <v>0.00420971439468597</v>
      </c>
      <c r="R51" s="18">
        <f t="shared" si="28"/>
        <v>0.0123345666666667</v>
      </c>
      <c r="S51" s="25">
        <f t="shared" si="29"/>
        <v>0.341294064757252</v>
      </c>
      <c r="T51" s="3">
        <v>0.01</v>
      </c>
      <c r="U51" s="26">
        <f t="shared" si="30"/>
        <v>0.00341294064757252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0.0182129406475725</v>
      </c>
      <c r="AR51" s="29">
        <f t="shared" si="34"/>
        <v>7.70910416666667</v>
      </c>
      <c r="AS51" s="1">
        <f t="shared" si="35"/>
        <v>0.16</v>
      </c>
      <c r="AT51" s="2">
        <f t="shared" si="39"/>
        <v>121.430342465753</v>
      </c>
      <c r="AU51" s="1">
        <f t="shared" si="36"/>
        <v>18277.0454362412</v>
      </c>
    </row>
    <row r="52" s="1" customFormat="1" spans="1:47">
      <c r="A52" s="13"/>
      <c r="B52" s="13"/>
      <c r="C52" s="16">
        <v>10</v>
      </c>
      <c r="D52" s="19">
        <v>3.84804419712903</v>
      </c>
      <c r="E52" s="20">
        <f t="shared" si="37"/>
        <v>12.9913143866333</v>
      </c>
      <c r="F52" s="16" t="s">
        <v>73</v>
      </c>
      <c r="G52" s="13">
        <v>11</v>
      </c>
      <c r="H52" s="18">
        <f t="shared" si="21"/>
        <v>3.84804419712903</v>
      </c>
      <c r="I52" s="18">
        <f t="shared" si="22"/>
        <v>276.998044197129</v>
      </c>
      <c r="J52" s="18">
        <f t="shared" si="23"/>
        <v>0.0285935663238985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0.259310182518537</v>
      </c>
      <c r="O52" s="18">
        <f t="shared" si="38"/>
        <v>0.0907389460097476</v>
      </c>
      <c r="P52" s="18">
        <f t="shared" si="26"/>
        <v>0.00259455007089036</v>
      </c>
      <c r="Q52" s="24">
        <f t="shared" si="27"/>
        <v>0.000415128011342458</v>
      </c>
      <c r="R52" s="18">
        <f t="shared" si="28"/>
        <v>0.0123345666666667</v>
      </c>
      <c r="S52" s="25">
        <f t="shared" si="29"/>
        <v>0.0336556623804478</v>
      </c>
      <c r="T52" s="3">
        <v>0.01</v>
      </c>
      <c r="U52" s="26">
        <f t="shared" si="30"/>
        <v>0.000336556623804478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0.0151365566238045</v>
      </c>
      <c r="AR52" s="29">
        <f t="shared" si="34"/>
        <v>7.70910416666667</v>
      </c>
      <c r="AS52" s="1">
        <f t="shared" si="35"/>
        <v>0.16</v>
      </c>
      <c r="AT52" s="2">
        <f t="shared" si="39"/>
        <v>121.430342465753</v>
      </c>
      <c r="AU52" s="1">
        <f t="shared" si="36"/>
        <v>15189.8333451378</v>
      </c>
    </row>
    <row r="53" s="1" customFormat="1" spans="1:48">
      <c r="A53" s="13"/>
      <c r="B53" s="13"/>
      <c r="C53" s="16">
        <v>11</v>
      </c>
      <c r="D53" s="19">
        <v>-8.93331766653333</v>
      </c>
      <c r="E53" s="20">
        <f t="shared" si="37"/>
        <v>3.84804419712903</v>
      </c>
      <c r="F53" s="16" t="s">
        <v>75</v>
      </c>
      <c r="G53" s="13">
        <v>12</v>
      </c>
      <c r="H53" s="18">
        <f t="shared" si="21"/>
        <v>-8.93331766653333</v>
      </c>
      <c r="I53" s="18">
        <f t="shared" si="22"/>
        <v>264.216682333467</v>
      </c>
      <c r="J53" s="18">
        <f t="shared" si="23"/>
        <v>0.00522138506682816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0.165235437605524</v>
      </c>
      <c r="P53" s="18">
        <f t="shared" si="26"/>
        <v>0.000862757846424299</v>
      </c>
      <c r="Q53" s="24">
        <f t="shared" si="27"/>
        <v>0.000138041255427888</v>
      </c>
      <c r="R53" s="18">
        <f t="shared" si="28"/>
        <v>0.0123345666666667</v>
      </c>
      <c r="S53" s="25">
        <f t="shared" si="29"/>
        <v>0.0111914150823746</v>
      </c>
      <c r="T53" s="3">
        <v>0.01</v>
      </c>
      <c r="U53" s="26">
        <f t="shared" si="30"/>
        <v>0.000111914150823746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0.0149119141508237</v>
      </c>
      <c r="AR53" s="29">
        <f t="shared" si="34"/>
        <v>7.70910416666667</v>
      </c>
      <c r="AS53" s="1">
        <f t="shared" si="35"/>
        <v>0.16</v>
      </c>
      <c r="AT53" s="2">
        <f t="shared" si="39"/>
        <v>121.430342465753</v>
      </c>
      <c r="AU53" s="1">
        <f t="shared" si="36"/>
        <v>14964.4001893928</v>
      </c>
      <c r="AV53" s="1">
        <f>SUM(AU42:AU53)</f>
        <v>243074.087302139</v>
      </c>
    </row>
    <row r="54" s="1" customFormat="1" spans="1:46">
      <c r="A54" s="13"/>
      <c r="B54" s="13"/>
      <c r="C54" s="16">
        <v>12</v>
      </c>
      <c r="D54" s="19">
        <v>-16.587571586129</v>
      </c>
      <c r="E54" s="20">
        <f t="shared" si="37"/>
        <v>-8.93331766653333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-18</v>
      </c>
      <c r="E58" s="16"/>
      <c r="F58" s="16"/>
      <c r="G58" s="13">
        <v>1</v>
      </c>
      <c r="H58" s="18">
        <f t="shared" ref="H58:H69" si="40">E59</f>
        <v>-18</v>
      </c>
      <c r="I58" s="18">
        <f t="shared" ref="I58:I69" si="41">H58+273.15</f>
        <v>255.15</v>
      </c>
      <c r="J58" s="18">
        <f t="shared" ref="J58:J69" si="42">EXP(($C$16*(I58-$C$14))/($C$17*I58*$C$14))</f>
        <v>0.00140952687723246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0.00389407876082696</v>
      </c>
      <c r="Q58" s="24">
        <f t="shared" ref="Q58:Q69" si="46">P58*$B$60</f>
        <v>0.00112928284063982</v>
      </c>
      <c r="R58" s="18">
        <f t="shared" ref="R58:R69" si="47">L58*$B$60</f>
        <v>0.80117865</v>
      </c>
      <c r="S58" s="25">
        <f t="shared" ref="S58:S69" si="48">Q58/R58</f>
        <v>0.00140952687723246</v>
      </c>
      <c r="T58" s="3">
        <v>0.27</v>
      </c>
      <c r="U58" s="26">
        <f t="shared" ref="U58:U69" si="49">S58*T58</f>
        <v>0.000380572256852764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0.226473945189507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256.179927938573</v>
      </c>
      <c r="AF58" s="1">
        <f t="shared" ref="AF58:AF69" si="54">AE58*10000*AC58*AB58</f>
        <v>5936506.53584345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9">
        <v>-18.1455716864516</v>
      </c>
      <c r="E59" s="20">
        <f t="shared" ref="E59:E70" si="55">D58</f>
        <v>-18</v>
      </c>
      <c r="F59" s="16" t="s">
        <v>73</v>
      </c>
      <c r="G59" s="13">
        <v>2</v>
      </c>
      <c r="H59" s="18">
        <f t="shared" si="40"/>
        <v>-18.1455716864516</v>
      </c>
      <c r="I59" s="18">
        <f t="shared" si="41"/>
        <v>255.004428313548</v>
      </c>
      <c r="J59" s="18">
        <f t="shared" si="42"/>
        <v>0.00137915295557201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5.52147592123917</v>
      </c>
      <c r="P59" s="18">
        <f t="shared" si="45"/>
        <v>0.00761495983589669</v>
      </c>
      <c r="Q59" s="24">
        <f t="shared" si="46"/>
        <v>0.00220833835241004</v>
      </c>
      <c r="R59" s="18">
        <f t="shared" si="47"/>
        <v>0.80117865</v>
      </c>
      <c r="S59" s="25">
        <f t="shared" si="48"/>
        <v>0.00275636195798533</v>
      </c>
      <c r="T59" s="3">
        <v>0.27</v>
      </c>
      <c r="U59" s="26">
        <f t="shared" si="49"/>
        <v>0.000744217728656038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0.226544601504678</v>
      </c>
      <c r="AC59" s="29">
        <f t="shared" si="51"/>
        <v>10.2321666666667</v>
      </c>
      <c r="AD59" s="1">
        <f t="shared" si="52"/>
        <v>0.29</v>
      </c>
      <c r="AE59" s="30">
        <f t="shared" si="53"/>
        <v>256.179927938573</v>
      </c>
      <c r="AF59" s="1">
        <f t="shared" si="54"/>
        <v>5938358.6326772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38</v>
      </c>
      <c r="B60" s="13">
        <f>H7</f>
        <v>0.29</v>
      </c>
      <c r="C60" s="16">
        <v>2</v>
      </c>
      <c r="D60" s="19">
        <v>-12.8936334768214</v>
      </c>
      <c r="E60" s="20">
        <f t="shared" si="55"/>
        <v>-18.1455716864516</v>
      </c>
      <c r="F60" s="16" t="s">
        <v>73</v>
      </c>
      <c r="G60" s="13">
        <v>3</v>
      </c>
      <c r="H60" s="18">
        <f t="shared" si="40"/>
        <v>-12.8936334768214</v>
      </c>
      <c r="I60" s="18">
        <f t="shared" si="41"/>
        <v>260.256366523179</v>
      </c>
      <c r="J60" s="18">
        <f t="shared" si="42"/>
        <v>0.00298020985334032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8.27654596140327</v>
      </c>
      <c r="P60" s="18">
        <f t="shared" si="45"/>
        <v>0.0246658438257981</v>
      </c>
      <c r="Q60" s="24">
        <f t="shared" si="46"/>
        <v>0.00715309470948144</v>
      </c>
      <c r="R60" s="18">
        <f t="shared" si="47"/>
        <v>0.80117865</v>
      </c>
      <c r="S60" s="25">
        <f t="shared" si="48"/>
        <v>0.00892821433706632</v>
      </c>
      <c r="T60" s="3">
        <v>0.27</v>
      </c>
      <c r="U60" s="26">
        <f t="shared" si="49"/>
        <v>0.00241061787100791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0.226868383052337</v>
      </c>
      <c r="AC60" s="29">
        <f t="shared" si="51"/>
        <v>10.2321666666667</v>
      </c>
      <c r="AD60" s="1">
        <f t="shared" si="52"/>
        <v>0.29</v>
      </c>
      <c r="AE60" s="30">
        <f t="shared" si="53"/>
        <v>256.179927938573</v>
      </c>
      <c r="AF60" s="1">
        <f t="shared" si="54"/>
        <v>5946845.83976963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9">
        <v>-4.15059580441936</v>
      </c>
      <c r="E61" s="20">
        <f t="shared" si="55"/>
        <v>-12.8936334768214</v>
      </c>
      <c r="F61" s="16" t="s">
        <v>73</v>
      </c>
      <c r="G61" s="13">
        <v>4</v>
      </c>
      <c r="H61" s="18">
        <f t="shared" si="40"/>
        <v>-4.15059580441936</v>
      </c>
      <c r="I61" s="18">
        <f t="shared" si="41"/>
        <v>268.999404195581</v>
      </c>
      <c r="J61" s="18">
        <f t="shared" si="42"/>
        <v>0.0100540036110371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11.0145651175775</v>
      </c>
      <c r="P61" s="18">
        <f t="shared" si="45"/>
        <v>0.110740477466127</v>
      </c>
      <c r="Q61" s="24">
        <f t="shared" si="46"/>
        <v>0.0321147384651769</v>
      </c>
      <c r="R61" s="18">
        <f t="shared" si="47"/>
        <v>0.80117865</v>
      </c>
      <c r="S61" s="25">
        <f t="shared" si="48"/>
        <v>0.040084366283571</v>
      </c>
      <c r="T61" s="3">
        <v>0.27</v>
      </c>
      <c r="U61" s="26">
        <f t="shared" si="49"/>
        <v>0.0108227788965642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0.228502865939602</v>
      </c>
      <c r="AC61" s="29">
        <f t="shared" si="51"/>
        <v>10.2321666666667</v>
      </c>
      <c r="AD61" s="1">
        <f t="shared" si="52"/>
        <v>0.29</v>
      </c>
      <c r="AE61" s="30">
        <f t="shared" si="53"/>
        <v>256.179927938573</v>
      </c>
      <c r="AF61" s="1">
        <f t="shared" si="54"/>
        <v>5989690.14283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9">
        <v>5.42953138696667</v>
      </c>
      <c r="E62" s="20">
        <f t="shared" si="55"/>
        <v>-4.15059580441936</v>
      </c>
      <c r="F62" s="16" t="s">
        <v>73</v>
      </c>
      <c r="G62" s="13">
        <v>5</v>
      </c>
      <c r="H62" s="18">
        <f t="shared" si="40"/>
        <v>5.42953138696667</v>
      </c>
      <c r="I62" s="18">
        <f t="shared" si="41"/>
        <v>278.579531386967</v>
      </c>
      <c r="J62" s="18">
        <f t="shared" si="42"/>
        <v>0.0349086094192636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10.3586334081058</v>
      </c>
      <c r="O62" s="18">
        <f t="shared" si="56"/>
        <v>3.30787623200557</v>
      </c>
      <c r="P62" s="18">
        <f t="shared" si="45"/>
        <v>0.115473359390348</v>
      </c>
      <c r="Q62" s="24">
        <f t="shared" si="46"/>
        <v>0.0334872742232008</v>
      </c>
      <c r="R62" s="18">
        <f t="shared" si="47"/>
        <v>0.80117865</v>
      </c>
      <c r="S62" s="25">
        <f t="shared" si="48"/>
        <v>0.0417975119821289</v>
      </c>
      <c r="T62" s="3">
        <v>0.27</v>
      </c>
      <c r="U62" s="26">
        <f t="shared" si="49"/>
        <v>0.0112853282351748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0.228592739276094</v>
      </c>
      <c r="AC62" s="29">
        <f t="shared" si="51"/>
        <v>10.2321666666667</v>
      </c>
      <c r="AD62" s="1">
        <f t="shared" si="52"/>
        <v>0.29</v>
      </c>
      <c r="AE62" s="30">
        <f t="shared" si="53"/>
        <v>256.179927938573</v>
      </c>
      <c r="AF62" s="1">
        <f t="shared" si="54"/>
        <v>5992045.97077761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9">
        <v>11.4614607700323</v>
      </c>
      <c r="E63" s="20">
        <f t="shared" si="55"/>
        <v>5.42953138696667</v>
      </c>
      <c r="F63" s="16" t="s">
        <v>75</v>
      </c>
      <c r="G63" s="13">
        <v>6</v>
      </c>
      <c r="H63" s="18">
        <f t="shared" si="40"/>
        <v>11.4614607700323</v>
      </c>
      <c r="I63" s="18">
        <f t="shared" si="41"/>
        <v>284.611460770032</v>
      </c>
      <c r="J63" s="18">
        <f t="shared" si="42"/>
        <v>0.0732209352465654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5.95508787261522</v>
      </c>
      <c r="P63" s="18">
        <f t="shared" si="45"/>
        <v>0.436037103508366</v>
      </c>
      <c r="Q63" s="24">
        <f t="shared" si="46"/>
        <v>0.126450760017426</v>
      </c>
      <c r="R63" s="18">
        <f t="shared" si="47"/>
        <v>0.80117865</v>
      </c>
      <c r="S63" s="25">
        <f t="shared" si="48"/>
        <v>0.157830915760706</v>
      </c>
      <c r="T63" s="3">
        <v>0.27</v>
      </c>
      <c r="U63" s="26">
        <f t="shared" si="49"/>
        <v>0.0426143472553906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0.234679967671722</v>
      </c>
      <c r="AC63" s="29">
        <f t="shared" si="51"/>
        <v>10.2321666666667</v>
      </c>
      <c r="AD63" s="1">
        <f t="shared" si="52"/>
        <v>0.29</v>
      </c>
      <c r="AE63" s="30">
        <f t="shared" si="53"/>
        <v>256.179927938573</v>
      </c>
      <c r="AF63" s="1">
        <f t="shared" si="54"/>
        <v>6151609.01069189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9">
        <v>18.944184018</v>
      </c>
      <c r="E64" s="20">
        <f t="shared" si="55"/>
        <v>11.4614607700323</v>
      </c>
      <c r="F64" s="16" t="s">
        <v>73</v>
      </c>
      <c r="G64" s="13">
        <v>7</v>
      </c>
      <c r="H64" s="18">
        <f t="shared" si="40"/>
        <v>18.944184018</v>
      </c>
      <c r="I64" s="18">
        <f t="shared" si="41"/>
        <v>292.094184018</v>
      </c>
      <c r="J64" s="18">
        <f t="shared" si="42"/>
        <v>0.175893185468554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8.28173576910685</v>
      </c>
      <c r="P64" s="18">
        <f t="shared" si="45"/>
        <v>1.45670088563707</v>
      </c>
      <c r="Q64" s="24">
        <f t="shared" si="46"/>
        <v>0.42244325683475</v>
      </c>
      <c r="R64" s="18">
        <f t="shared" si="47"/>
        <v>0.80117865</v>
      </c>
      <c r="S64" s="25">
        <f t="shared" si="48"/>
        <v>0.52727722691406</v>
      </c>
      <c r="T64" s="3">
        <v>0.27</v>
      </c>
      <c r="U64" s="26">
        <f t="shared" si="49"/>
        <v>0.142364851266796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0.302861490601138</v>
      </c>
      <c r="AC64" s="29">
        <f t="shared" si="51"/>
        <v>10.2321666666667</v>
      </c>
      <c r="AD64" s="1">
        <f t="shared" si="52"/>
        <v>0.29</v>
      </c>
      <c r="AE64" s="30">
        <f t="shared" si="53"/>
        <v>256.179927938573</v>
      </c>
      <c r="AF64" s="1">
        <f t="shared" si="54"/>
        <v>7938834.71630472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9">
        <v>21.4300020893548</v>
      </c>
      <c r="E65" s="20">
        <f t="shared" si="55"/>
        <v>18.944184018</v>
      </c>
      <c r="F65" s="16" t="s">
        <v>73</v>
      </c>
      <c r="G65" s="13">
        <v>8</v>
      </c>
      <c r="H65" s="18">
        <f t="shared" si="40"/>
        <v>21.4300020893548</v>
      </c>
      <c r="I65" s="18">
        <f t="shared" si="41"/>
        <v>294.580002089355</v>
      </c>
      <c r="J65" s="18">
        <f t="shared" si="42"/>
        <v>0.233030632887971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9.58771988346978</v>
      </c>
      <c r="P65" s="18">
        <f t="shared" si="45"/>
        <v>2.23423243239755</v>
      </c>
      <c r="Q65" s="24">
        <f t="shared" si="46"/>
        <v>0.647927405395289</v>
      </c>
      <c r="R65" s="18">
        <f t="shared" si="47"/>
        <v>0.80117865</v>
      </c>
      <c r="S65" s="25">
        <f t="shared" si="48"/>
        <v>0.808717762755272</v>
      </c>
      <c r="T65" s="3">
        <v>0.27</v>
      </c>
      <c r="U65" s="26">
        <f t="shared" si="49"/>
        <v>0.218353795943923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0.317626142551904</v>
      </c>
      <c r="AC65" s="29">
        <f t="shared" si="51"/>
        <v>10.2321666666667</v>
      </c>
      <c r="AD65" s="1">
        <f t="shared" si="52"/>
        <v>0.29</v>
      </c>
      <c r="AE65" s="30">
        <f t="shared" si="53"/>
        <v>256.179927938573</v>
      </c>
      <c r="AF65" s="1">
        <f t="shared" si="54"/>
        <v>8325856.95293257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9">
        <v>20.6236943574194</v>
      </c>
      <c r="E66" s="20">
        <f t="shared" si="55"/>
        <v>21.4300020893548</v>
      </c>
      <c r="F66" s="16" t="s">
        <v>73</v>
      </c>
      <c r="G66" s="13">
        <v>9</v>
      </c>
      <c r="H66" s="18">
        <f t="shared" si="40"/>
        <v>20.6236943574194</v>
      </c>
      <c r="I66" s="18">
        <f t="shared" si="41"/>
        <v>293.773694357419</v>
      </c>
      <c r="J66" s="18">
        <f t="shared" si="42"/>
        <v>0.212820792855151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10.1161724510722</v>
      </c>
      <c r="P66" s="18">
        <f t="shared" si="45"/>
        <v>2.15293184169663</v>
      </c>
      <c r="Q66" s="24">
        <f t="shared" si="46"/>
        <v>0.624350234092022</v>
      </c>
      <c r="R66" s="18">
        <f t="shared" si="47"/>
        <v>0.80117865</v>
      </c>
      <c r="S66" s="25">
        <f t="shared" si="48"/>
        <v>0.779289655424571</v>
      </c>
      <c r="T66" s="3">
        <v>0.27</v>
      </c>
      <c r="U66" s="26">
        <f t="shared" si="49"/>
        <v>0.210408206964634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0.316082314613228</v>
      </c>
      <c r="AC66" s="29">
        <f t="shared" si="51"/>
        <v>10.2321666666667</v>
      </c>
      <c r="AD66" s="1">
        <f t="shared" si="52"/>
        <v>0.29</v>
      </c>
      <c r="AE66" s="30">
        <f t="shared" si="53"/>
        <v>256.179927938573</v>
      </c>
      <c r="AF66" s="1">
        <f t="shared" si="54"/>
        <v>8285388.96602795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9">
        <v>12.9913143866333</v>
      </c>
      <c r="E67" s="20">
        <f t="shared" si="55"/>
        <v>20.6236943574194</v>
      </c>
      <c r="F67" s="16" t="s">
        <v>73</v>
      </c>
      <c r="G67" s="13">
        <v>10</v>
      </c>
      <c r="H67" s="18">
        <f t="shared" si="40"/>
        <v>12.9913143866333</v>
      </c>
      <c r="I67" s="18">
        <f t="shared" si="41"/>
        <v>286.141314386633</v>
      </c>
      <c r="J67" s="18">
        <f t="shared" si="42"/>
        <v>0.0879166649047278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10.7259256093756</v>
      </c>
      <c r="P67" s="18">
        <f t="shared" si="45"/>
        <v>0.942987607592513</v>
      </c>
      <c r="Q67" s="24">
        <f t="shared" si="46"/>
        <v>0.273466406201829</v>
      </c>
      <c r="R67" s="18">
        <f t="shared" si="47"/>
        <v>0.80117865</v>
      </c>
      <c r="S67" s="25">
        <f t="shared" si="48"/>
        <v>0.341330121817186</v>
      </c>
      <c r="T67" s="3">
        <v>0.27</v>
      </c>
      <c r="U67" s="26">
        <f t="shared" si="49"/>
        <v>0.0921591328906403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0.244306519520651</v>
      </c>
      <c r="AC67" s="29">
        <f t="shared" si="51"/>
        <v>10.2321666666667</v>
      </c>
      <c r="AD67" s="1">
        <f t="shared" si="52"/>
        <v>0.29</v>
      </c>
      <c r="AE67" s="30">
        <f t="shared" si="53"/>
        <v>256.179927938573</v>
      </c>
      <c r="AF67" s="1">
        <f t="shared" si="54"/>
        <v>6403947.47691582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9">
        <v>3.84804419712903</v>
      </c>
      <c r="E68" s="20">
        <f t="shared" si="55"/>
        <v>12.9913143866333</v>
      </c>
      <c r="F68" s="16" t="s">
        <v>73</v>
      </c>
      <c r="G68" s="13">
        <v>11</v>
      </c>
      <c r="H68" s="18">
        <f t="shared" si="40"/>
        <v>3.84804419712903</v>
      </c>
      <c r="I68" s="18">
        <f t="shared" si="41"/>
        <v>276.998044197129</v>
      </c>
      <c r="J68" s="18">
        <f t="shared" si="42"/>
        <v>0.0285935663238985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9.29379110169394</v>
      </c>
      <c r="O68" s="18">
        <f t="shared" si="56"/>
        <v>3.25183190008915</v>
      </c>
      <c r="P68" s="18">
        <f t="shared" si="45"/>
        <v>0.0929814711093681</v>
      </c>
      <c r="Q68" s="24">
        <f t="shared" si="46"/>
        <v>0.0269646266217168</v>
      </c>
      <c r="R68" s="18">
        <f t="shared" si="47"/>
        <v>0.80117865</v>
      </c>
      <c r="S68" s="25">
        <f t="shared" si="48"/>
        <v>0.0336561971811365</v>
      </c>
      <c r="T68" s="3">
        <v>0.27</v>
      </c>
      <c r="U68" s="26">
        <f t="shared" si="49"/>
        <v>0.00908717323890686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0.22816563776032</v>
      </c>
      <c r="AC68" s="29">
        <f t="shared" si="51"/>
        <v>10.2321666666667</v>
      </c>
      <c r="AD68" s="1">
        <f t="shared" si="52"/>
        <v>0.29</v>
      </c>
      <c r="AE68" s="30">
        <f t="shared" si="53"/>
        <v>256.179927938573</v>
      </c>
      <c r="AF68" s="1">
        <f t="shared" si="54"/>
        <v>5980850.46244775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9">
        <v>-8.93331766653333</v>
      </c>
      <c r="E69" s="20">
        <f t="shared" si="55"/>
        <v>3.84804419712903</v>
      </c>
      <c r="F69" s="16" t="s">
        <v>75</v>
      </c>
      <c r="G69" s="13">
        <v>12</v>
      </c>
      <c r="H69" s="18">
        <f t="shared" si="40"/>
        <v>-8.93331766653333</v>
      </c>
      <c r="I69" s="18">
        <f t="shared" si="41"/>
        <v>264.216682333467</v>
      </c>
      <c r="J69" s="18">
        <f t="shared" si="42"/>
        <v>0.00522138506682816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5.92153542897979</v>
      </c>
      <c r="P69" s="18">
        <f t="shared" si="45"/>
        <v>0.0309186166615689</v>
      </c>
      <c r="Q69" s="24">
        <f t="shared" si="46"/>
        <v>0.00896639883185499</v>
      </c>
      <c r="R69" s="18">
        <f t="shared" si="47"/>
        <v>0.80117865</v>
      </c>
      <c r="S69" s="25">
        <f t="shared" si="48"/>
        <v>0.011191509948318</v>
      </c>
      <c r="T69" s="3">
        <v>0.27</v>
      </c>
      <c r="U69" s="26">
        <f t="shared" si="49"/>
        <v>0.00302170768604586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0.226987117803399</v>
      </c>
      <c r="AC69" s="29">
        <f t="shared" si="51"/>
        <v>10.2321666666667</v>
      </c>
      <c r="AD69" s="1">
        <f t="shared" si="52"/>
        <v>0.29</v>
      </c>
      <c r="AE69" s="30">
        <f t="shared" si="53"/>
        <v>256.179927938573</v>
      </c>
      <c r="AF69" s="1">
        <f t="shared" si="54"/>
        <v>5949958.20496961</v>
      </c>
      <c r="AG69" s="1">
        <f>SUM(AF58:AF69)</f>
        <v>78839892.9121882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9">
        <v>-16.587571586129</v>
      </c>
      <c r="E70" s="20">
        <f t="shared" si="55"/>
        <v>-8.93331766653333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-18</v>
      </c>
      <c r="E74" s="16"/>
      <c r="F74" s="16"/>
      <c r="G74" s="13">
        <v>1</v>
      </c>
      <c r="H74" s="18">
        <f t="shared" ref="H74:H85" si="57">E75</f>
        <v>-18</v>
      </c>
      <c r="I74" s="18">
        <f t="shared" ref="I74:I85" si="58">H74+273.15</f>
        <v>255.15</v>
      </c>
      <c r="J74" s="18">
        <f t="shared" ref="J74:J85" si="59">EXP(($C$16*(I74-$C$14))/($C$17*I74*$C$14))</f>
        <v>0.00140952687723246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0.000734673598951103</v>
      </c>
      <c r="Q74" s="24">
        <f t="shared" ref="Q74:Q85" si="63">P74*$B$76</f>
        <v>0.000191015135727287</v>
      </c>
      <c r="R74" s="18">
        <f t="shared" ref="R74:R85" si="64">L74*$B$76</f>
        <v>0.1355172</v>
      </c>
      <c r="S74" s="25">
        <f t="shared" ref="S74:S85" si="65">Q74/R74</f>
        <v>0.00140952687723246</v>
      </c>
      <c r="T74" s="3">
        <v>0.01</v>
      </c>
      <c r="U74" s="26">
        <f t="shared" ref="U74:U85" si="66">S74*T74</f>
        <v>1.40952687723246e-5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0.00550409526877232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1.43767054864113</v>
      </c>
      <c r="AX74" s="1">
        <f t="shared" ref="AX74:AX85" si="72">AW74*10000*AV74*0.67*AU74*AT74</f>
        <v>718.47976451546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-18.1455716864516</v>
      </c>
      <c r="E75" s="20">
        <f t="shared" ref="E75:E86" si="73">D74</f>
        <v>-18</v>
      </c>
      <c r="F75" s="16" t="s">
        <v>73</v>
      </c>
      <c r="G75" s="13">
        <v>2</v>
      </c>
      <c r="H75" s="18">
        <f t="shared" si="57"/>
        <v>-18.1455716864516</v>
      </c>
      <c r="I75" s="18">
        <f t="shared" si="58"/>
        <v>255.004428313548</v>
      </c>
      <c r="J75" s="18">
        <f t="shared" si="59"/>
        <v>0.00137915295557201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1.04170532640105</v>
      </c>
      <c r="P75" s="18">
        <f t="shared" si="62"/>
        <v>0.00143667097974111</v>
      </c>
      <c r="Q75" s="24">
        <f t="shared" si="63"/>
        <v>0.000373534454732689</v>
      </c>
      <c r="R75" s="18">
        <f t="shared" si="64"/>
        <v>0.1355172</v>
      </c>
      <c r="S75" s="25">
        <f t="shared" si="65"/>
        <v>0.00275636195798533</v>
      </c>
      <c r="T75" s="3">
        <v>0.01</v>
      </c>
      <c r="U75" s="26">
        <f t="shared" si="66"/>
        <v>2.75636195798533e-5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0.00551756361957985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1.43767054864113</v>
      </c>
      <c r="AX75" s="1">
        <f t="shared" si="72"/>
        <v>720.237862267057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-12.8936334768214</v>
      </c>
      <c r="E76" s="20">
        <f t="shared" si="73"/>
        <v>-18.1455716864516</v>
      </c>
      <c r="F76" s="16" t="s">
        <v>73</v>
      </c>
      <c r="G76" s="13">
        <v>3</v>
      </c>
      <c r="H76" s="18">
        <f t="shared" si="57"/>
        <v>-12.8936334768214</v>
      </c>
      <c r="I76" s="18">
        <f t="shared" si="58"/>
        <v>260.256366523179</v>
      </c>
      <c r="J76" s="18">
        <f t="shared" si="59"/>
        <v>0.00298020985334032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1.56148865542131</v>
      </c>
      <c r="P76" s="18">
        <f t="shared" si="62"/>
        <v>0.00465356387676571</v>
      </c>
      <c r="Q76" s="24">
        <f t="shared" si="63"/>
        <v>0.00120992660795908</v>
      </c>
      <c r="R76" s="18">
        <f t="shared" si="64"/>
        <v>0.1355172</v>
      </c>
      <c r="S76" s="25">
        <f t="shared" si="65"/>
        <v>0.00892821433706632</v>
      </c>
      <c r="T76" s="3">
        <v>0.01</v>
      </c>
      <c r="U76" s="26">
        <f t="shared" si="66"/>
        <v>8.92821433706632e-5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0.00557928214337066</v>
      </c>
      <c r="AU76" s="29">
        <f t="shared" si="70"/>
        <v>52.122</v>
      </c>
      <c r="AV76" s="1">
        <f t="shared" si="71"/>
        <v>0.26</v>
      </c>
      <c r="AW76" s="2">
        <f t="shared" si="75"/>
        <v>1.43767054864113</v>
      </c>
      <c r="AX76" s="1">
        <f t="shared" si="72"/>
        <v>728.294319917972</v>
      </c>
    </row>
    <row r="77" s="1" customFormat="1" spans="1:50">
      <c r="A77" s="13"/>
      <c r="B77" s="13"/>
      <c r="C77" s="16">
        <v>3</v>
      </c>
      <c r="D77" s="19">
        <v>-4.15059580441936</v>
      </c>
      <c r="E77" s="20">
        <f t="shared" si="73"/>
        <v>-12.8936334768214</v>
      </c>
      <c r="F77" s="16" t="s">
        <v>73</v>
      </c>
      <c r="G77" s="13">
        <v>4</v>
      </c>
      <c r="H77" s="18">
        <f t="shared" si="57"/>
        <v>-4.15059580441936</v>
      </c>
      <c r="I77" s="18">
        <f t="shared" si="58"/>
        <v>268.999404195581</v>
      </c>
      <c r="J77" s="18">
        <f t="shared" si="59"/>
        <v>0.0100540036110371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2.07805509154454</v>
      </c>
      <c r="P77" s="18">
        <f t="shared" si="62"/>
        <v>0.0208927733943229</v>
      </c>
      <c r="Q77" s="24">
        <f t="shared" si="63"/>
        <v>0.00543212108252394</v>
      </c>
      <c r="R77" s="18">
        <f t="shared" si="64"/>
        <v>0.1355172</v>
      </c>
      <c r="S77" s="25">
        <f t="shared" si="65"/>
        <v>0.040084366283571</v>
      </c>
      <c r="T77" s="3">
        <v>0.01</v>
      </c>
      <c r="U77" s="26">
        <f t="shared" si="66"/>
        <v>0.00040084366283571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0.00589084366283571</v>
      </c>
      <c r="AU77" s="29">
        <f t="shared" si="70"/>
        <v>52.122</v>
      </c>
      <c r="AV77" s="1">
        <f t="shared" si="71"/>
        <v>0.26</v>
      </c>
      <c r="AW77" s="2">
        <f t="shared" si="75"/>
        <v>1.43767054864113</v>
      </c>
      <c r="AX77" s="1">
        <f t="shared" si="72"/>
        <v>768.964155050977</v>
      </c>
    </row>
    <row r="78" s="1" customFormat="1" spans="1:50">
      <c r="A78" s="13"/>
      <c r="B78" s="13"/>
      <c r="C78" s="16">
        <v>4</v>
      </c>
      <c r="D78" s="19">
        <v>5.42953138696667</v>
      </c>
      <c r="E78" s="20">
        <f t="shared" si="73"/>
        <v>-4.15059580441936</v>
      </c>
      <c r="F78" s="16" t="s">
        <v>73</v>
      </c>
      <c r="G78" s="13">
        <v>5</v>
      </c>
      <c r="H78" s="18">
        <f t="shared" si="57"/>
        <v>5.42953138696667</v>
      </c>
      <c r="I78" s="18">
        <f t="shared" si="58"/>
        <v>278.579531386967</v>
      </c>
      <c r="J78" s="18">
        <f t="shared" si="59"/>
        <v>0.0349086094192636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1.95430420224271</v>
      </c>
      <c r="O78" s="18">
        <f t="shared" si="74"/>
        <v>0.624078115907511</v>
      </c>
      <c r="P78" s="18">
        <f t="shared" si="62"/>
        <v>0.0217856991953252</v>
      </c>
      <c r="Q78" s="24">
        <f t="shared" si="63"/>
        <v>0.00566428179078456</v>
      </c>
      <c r="R78" s="18">
        <f t="shared" si="64"/>
        <v>0.1355172</v>
      </c>
      <c r="S78" s="25">
        <f t="shared" si="65"/>
        <v>0.0417975119821289</v>
      </c>
      <c r="T78" s="3">
        <v>0.01</v>
      </c>
      <c r="U78" s="26">
        <f t="shared" si="66"/>
        <v>0.000417975119821289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0.00590797511982129</v>
      </c>
      <c r="AU78" s="29">
        <f t="shared" si="70"/>
        <v>52.122</v>
      </c>
      <c r="AV78" s="1">
        <f t="shared" si="71"/>
        <v>0.26</v>
      </c>
      <c r="AW78" s="2">
        <f t="shared" si="75"/>
        <v>1.43767054864113</v>
      </c>
      <c r="AX78" s="1">
        <f t="shared" si="72"/>
        <v>771.200418156857</v>
      </c>
    </row>
    <row r="79" s="1" customFormat="1" spans="1:50">
      <c r="A79" s="13"/>
      <c r="B79" s="13"/>
      <c r="C79" s="16">
        <v>5</v>
      </c>
      <c r="D79" s="19">
        <v>11.4614607700323</v>
      </c>
      <c r="E79" s="20">
        <f t="shared" si="73"/>
        <v>5.42953138696667</v>
      </c>
      <c r="F79" s="16" t="s">
        <v>75</v>
      </c>
      <c r="G79" s="13">
        <v>6</v>
      </c>
      <c r="H79" s="18">
        <f t="shared" si="57"/>
        <v>11.4614607700323</v>
      </c>
      <c r="I79" s="18">
        <f t="shared" si="58"/>
        <v>284.611460770032</v>
      </c>
      <c r="J79" s="18">
        <f t="shared" si="59"/>
        <v>0.0732209352465654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1.12351241671219</v>
      </c>
      <c r="P79" s="18">
        <f t="shared" si="62"/>
        <v>0.0822646299127952</v>
      </c>
      <c r="Q79" s="24">
        <f t="shared" si="63"/>
        <v>0.0213888037773267</v>
      </c>
      <c r="R79" s="18">
        <f t="shared" si="64"/>
        <v>0.1355172</v>
      </c>
      <c r="S79" s="25">
        <f t="shared" si="65"/>
        <v>0.157830915760706</v>
      </c>
      <c r="T79" s="3">
        <v>0.01</v>
      </c>
      <c r="U79" s="26">
        <f t="shared" si="66"/>
        <v>0.00157830915760706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0.00706830915760706</v>
      </c>
      <c r="AU79" s="29">
        <f t="shared" si="70"/>
        <v>52.122</v>
      </c>
      <c r="AV79" s="1">
        <f t="shared" si="71"/>
        <v>0.26</v>
      </c>
      <c r="AW79" s="2">
        <f t="shared" si="75"/>
        <v>1.43767054864113</v>
      </c>
      <c r="AX79" s="1">
        <f t="shared" si="72"/>
        <v>922.665188571985</v>
      </c>
    </row>
    <row r="80" s="1" customFormat="1" spans="1:50">
      <c r="A80" s="13"/>
      <c r="B80" s="13"/>
      <c r="C80" s="16">
        <v>6</v>
      </c>
      <c r="D80" s="19">
        <v>18.944184018</v>
      </c>
      <c r="E80" s="20">
        <f t="shared" si="73"/>
        <v>11.4614607700323</v>
      </c>
      <c r="F80" s="16" t="s">
        <v>73</v>
      </c>
      <c r="G80" s="13">
        <v>7</v>
      </c>
      <c r="H80" s="18">
        <f t="shared" si="57"/>
        <v>18.944184018</v>
      </c>
      <c r="I80" s="18">
        <f t="shared" si="58"/>
        <v>292.094184018</v>
      </c>
      <c r="J80" s="18">
        <f t="shared" si="59"/>
        <v>0.175893185468554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1.56246778679939</v>
      </c>
      <c r="P80" s="18">
        <f t="shared" si="62"/>
        <v>0.274827436212146</v>
      </c>
      <c r="Q80" s="24">
        <f t="shared" si="63"/>
        <v>0.0714551334151581</v>
      </c>
      <c r="R80" s="18">
        <f t="shared" si="64"/>
        <v>0.1355172</v>
      </c>
      <c r="S80" s="25">
        <f t="shared" si="65"/>
        <v>0.52727722691406</v>
      </c>
      <c r="T80" s="3">
        <v>0.01</v>
      </c>
      <c r="U80" s="26">
        <f t="shared" si="66"/>
        <v>0.0052727722691406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0.0152227722691406</v>
      </c>
      <c r="AU80" s="29">
        <f t="shared" si="70"/>
        <v>52.122</v>
      </c>
      <c r="AV80" s="1">
        <f t="shared" si="71"/>
        <v>0.26</v>
      </c>
      <c r="AW80" s="2">
        <f t="shared" si="75"/>
        <v>1.43767054864113</v>
      </c>
      <c r="AX80" s="1">
        <f t="shared" si="72"/>
        <v>1987.1120140775</v>
      </c>
    </row>
    <row r="81" s="1" customFormat="1" spans="1:50">
      <c r="A81" s="13"/>
      <c r="B81" s="13"/>
      <c r="C81" s="16">
        <v>7</v>
      </c>
      <c r="D81" s="19">
        <v>21.4300020893548</v>
      </c>
      <c r="E81" s="20">
        <f t="shared" si="73"/>
        <v>18.944184018</v>
      </c>
      <c r="F81" s="16" t="s">
        <v>73</v>
      </c>
      <c r="G81" s="13">
        <v>8</v>
      </c>
      <c r="H81" s="18">
        <f t="shared" si="57"/>
        <v>21.4300020893548</v>
      </c>
      <c r="I81" s="18">
        <f t="shared" si="58"/>
        <v>294.580002089355</v>
      </c>
      <c r="J81" s="18">
        <f t="shared" si="59"/>
        <v>0.233030632887971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1.80886035058724</v>
      </c>
      <c r="P81" s="18">
        <f t="shared" si="62"/>
        <v>0.421519872303303</v>
      </c>
      <c r="Q81" s="24">
        <f t="shared" si="63"/>
        <v>0.109595166798859</v>
      </c>
      <c r="R81" s="18">
        <f t="shared" si="64"/>
        <v>0.1355172</v>
      </c>
      <c r="S81" s="25">
        <f t="shared" si="65"/>
        <v>0.808717762755272</v>
      </c>
      <c r="T81" s="3">
        <v>0.01</v>
      </c>
      <c r="U81" s="26">
        <f t="shared" si="66"/>
        <v>0.00808717762755272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0.0180371776275527</v>
      </c>
      <c r="AU81" s="29">
        <f t="shared" si="70"/>
        <v>52.122</v>
      </c>
      <c r="AV81" s="1">
        <f t="shared" si="71"/>
        <v>0.26</v>
      </c>
      <c r="AW81" s="2">
        <f t="shared" si="75"/>
        <v>1.43767054864113</v>
      </c>
      <c r="AX81" s="1">
        <f t="shared" si="72"/>
        <v>2354.49179230107</v>
      </c>
    </row>
    <row r="82" s="1" customFormat="1" spans="1:50">
      <c r="A82" s="13"/>
      <c r="B82" s="13"/>
      <c r="C82" s="16">
        <v>8</v>
      </c>
      <c r="D82" s="19">
        <v>20.6236943574194</v>
      </c>
      <c r="E82" s="20">
        <f t="shared" si="73"/>
        <v>21.4300020893548</v>
      </c>
      <c r="F82" s="16" t="s">
        <v>73</v>
      </c>
      <c r="G82" s="13">
        <v>9</v>
      </c>
      <c r="H82" s="18">
        <f t="shared" si="57"/>
        <v>20.6236943574194</v>
      </c>
      <c r="I82" s="18">
        <f t="shared" si="58"/>
        <v>293.773694357419</v>
      </c>
      <c r="J82" s="18">
        <f t="shared" si="59"/>
        <v>0.212820792855151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1.90856047828394</v>
      </c>
      <c r="P82" s="18">
        <f t="shared" si="62"/>
        <v>0.406181354200395</v>
      </c>
      <c r="Q82" s="24">
        <f t="shared" si="63"/>
        <v>0.105607152092103</v>
      </c>
      <c r="R82" s="18">
        <f t="shared" si="64"/>
        <v>0.1355172</v>
      </c>
      <c r="S82" s="25">
        <f t="shared" si="65"/>
        <v>0.779289655424571</v>
      </c>
      <c r="T82" s="3">
        <v>0.01</v>
      </c>
      <c r="U82" s="26">
        <f t="shared" si="66"/>
        <v>0.00779289655424571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0.0177428965542457</v>
      </c>
      <c r="AU82" s="29">
        <f t="shared" si="70"/>
        <v>52.122</v>
      </c>
      <c r="AV82" s="1">
        <f t="shared" si="71"/>
        <v>0.26</v>
      </c>
      <c r="AW82" s="2">
        <f t="shared" si="75"/>
        <v>1.43767054864113</v>
      </c>
      <c r="AX82" s="1">
        <f t="shared" si="72"/>
        <v>2316.07766864835</v>
      </c>
    </row>
    <row r="83" s="1" customFormat="1" spans="1:50">
      <c r="A83" s="13"/>
      <c r="B83" s="13"/>
      <c r="C83" s="16">
        <v>9</v>
      </c>
      <c r="D83" s="19">
        <v>12.9913143866333</v>
      </c>
      <c r="E83" s="20">
        <f t="shared" si="73"/>
        <v>20.6236943574194</v>
      </c>
      <c r="F83" s="16" t="s">
        <v>73</v>
      </c>
      <c r="G83" s="13">
        <v>10</v>
      </c>
      <c r="H83" s="18">
        <f t="shared" si="57"/>
        <v>12.9913143866333</v>
      </c>
      <c r="I83" s="18">
        <f t="shared" si="58"/>
        <v>286.141314386633</v>
      </c>
      <c r="J83" s="18">
        <f t="shared" si="59"/>
        <v>0.0879166649047278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2.02359912408355</v>
      </c>
      <c r="P83" s="18">
        <f t="shared" si="62"/>
        <v>0.177908086093554</v>
      </c>
      <c r="Q83" s="24">
        <f t="shared" si="63"/>
        <v>0.046256102384324</v>
      </c>
      <c r="R83" s="18">
        <f t="shared" si="64"/>
        <v>0.1355172</v>
      </c>
      <c r="S83" s="25">
        <f t="shared" si="65"/>
        <v>0.341330121817186</v>
      </c>
      <c r="T83" s="3">
        <v>0.01</v>
      </c>
      <c r="U83" s="26">
        <f t="shared" si="66"/>
        <v>0.00341330121817186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0.00890330121817186</v>
      </c>
      <c r="AU83" s="29">
        <f t="shared" si="70"/>
        <v>52.122</v>
      </c>
      <c r="AV83" s="1">
        <f t="shared" si="71"/>
        <v>0.26</v>
      </c>
      <c r="AW83" s="2">
        <f t="shared" si="75"/>
        <v>1.43767054864113</v>
      </c>
      <c r="AX83" s="1">
        <f t="shared" si="72"/>
        <v>1162.19677354333</v>
      </c>
    </row>
    <row r="84" s="1" customFormat="1" spans="1:50">
      <c r="A84" s="13"/>
      <c r="B84" s="13"/>
      <c r="C84" s="16">
        <v>10</v>
      </c>
      <c r="D84" s="19">
        <v>3.84804419712903</v>
      </c>
      <c r="E84" s="20">
        <f t="shared" si="73"/>
        <v>12.9913143866333</v>
      </c>
      <c r="F84" s="16" t="s">
        <v>73</v>
      </c>
      <c r="G84" s="13">
        <v>11</v>
      </c>
      <c r="H84" s="18">
        <f t="shared" si="57"/>
        <v>3.84804419712903</v>
      </c>
      <c r="I84" s="18">
        <f t="shared" si="58"/>
        <v>276.998044197129</v>
      </c>
      <c r="J84" s="18">
        <f t="shared" si="59"/>
        <v>0.0285935663238985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1.75340648609049</v>
      </c>
      <c r="O84" s="18">
        <f t="shared" si="74"/>
        <v>0.613504551899499</v>
      </c>
      <c r="P84" s="18">
        <f t="shared" si="62"/>
        <v>0.017542283094752</v>
      </c>
      <c r="Q84" s="24">
        <f t="shared" si="63"/>
        <v>0.00456099360463551</v>
      </c>
      <c r="R84" s="18">
        <f t="shared" si="64"/>
        <v>0.1355172</v>
      </c>
      <c r="S84" s="25">
        <f t="shared" si="65"/>
        <v>0.0336561971811365</v>
      </c>
      <c r="T84" s="3">
        <v>0.01</v>
      </c>
      <c r="U84" s="26">
        <f t="shared" si="66"/>
        <v>0.000336561971811365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0.00582656197181136</v>
      </c>
      <c r="AU84" s="29">
        <f t="shared" si="70"/>
        <v>52.122</v>
      </c>
      <c r="AV84" s="1">
        <f t="shared" si="71"/>
        <v>0.26</v>
      </c>
      <c r="AW84" s="2">
        <f t="shared" si="75"/>
        <v>1.43767054864113</v>
      </c>
      <c r="AX84" s="1">
        <f t="shared" si="72"/>
        <v>760.573113113193</v>
      </c>
    </row>
    <row r="85" s="1" customFormat="1" spans="1:51">
      <c r="A85" s="13"/>
      <c r="B85" s="13"/>
      <c r="C85" s="16">
        <v>11</v>
      </c>
      <c r="D85" s="19">
        <v>-8.93331766653333</v>
      </c>
      <c r="E85" s="20">
        <f t="shared" si="73"/>
        <v>3.84804419712903</v>
      </c>
      <c r="F85" s="16" t="s">
        <v>75</v>
      </c>
      <c r="G85" s="13">
        <v>12</v>
      </c>
      <c r="H85" s="18">
        <f t="shared" si="57"/>
        <v>-8.93331766653333</v>
      </c>
      <c r="I85" s="18">
        <f t="shared" si="58"/>
        <v>264.216682333467</v>
      </c>
      <c r="J85" s="18">
        <f t="shared" si="59"/>
        <v>0.00522138506682816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1.11718226880475</v>
      </c>
      <c r="P85" s="18">
        <f t="shared" si="62"/>
        <v>0.00583323881526231</v>
      </c>
      <c r="Q85" s="24">
        <f t="shared" si="63"/>
        <v>0.0015166420919682</v>
      </c>
      <c r="R85" s="18">
        <f t="shared" si="64"/>
        <v>0.1355172</v>
      </c>
      <c r="S85" s="25">
        <f t="shared" si="65"/>
        <v>0.011191509948318</v>
      </c>
      <c r="T85" s="3">
        <v>0.01</v>
      </c>
      <c r="U85" s="26">
        <f t="shared" si="66"/>
        <v>0.00011191509948318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0.00560191509948318</v>
      </c>
      <c r="AU85" s="29">
        <f t="shared" si="70"/>
        <v>52.122</v>
      </c>
      <c r="AV85" s="1">
        <f t="shared" si="71"/>
        <v>0.26</v>
      </c>
      <c r="AW85" s="2">
        <f t="shared" si="75"/>
        <v>1.43767054864113</v>
      </c>
      <c r="AX85" s="1">
        <f t="shared" si="72"/>
        <v>731.248723899725</v>
      </c>
      <c r="AY85" s="1">
        <f>SUM(AX74:AX85)</f>
        <v>13941.5417940635</v>
      </c>
    </row>
    <row r="86" s="1" customFormat="1" spans="1:46">
      <c r="A86" s="13"/>
      <c r="B86" s="13"/>
      <c r="C86" s="16">
        <v>12</v>
      </c>
      <c r="D86" s="19">
        <v>-16.587571586129</v>
      </c>
      <c r="E86" s="20">
        <f t="shared" si="73"/>
        <v>-8.93331766653333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-18</v>
      </c>
      <c r="E90" s="16"/>
      <c r="F90" s="16"/>
      <c r="G90" s="13">
        <v>1</v>
      </c>
      <c r="H90" s="18">
        <f t="shared" ref="H90:H101" si="76">E91</f>
        <v>-18</v>
      </c>
      <c r="I90" s="18">
        <f t="shared" ref="I90:I101" si="77">H90+273.15</f>
        <v>255.15</v>
      </c>
      <c r="J90" s="18">
        <f t="shared" ref="J90:J101" si="78">EXP(($C$16*(I90-$C$14))/($C$17*I90*$C$14))</f>
        <v>0.00140952687723246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0.000401292301948081</v>
      </c>
      <c r="Q90" s="24">
        <f t="shared" ref="Q90:Q101" si="82">P90*$B$76</f>
        <v>0.000104335998506501</v>
      </c>
      <c r="R90" s="18">
        <f t="shared" ref="R90:R101" si="83">L90*$B$76</f>
        <v>0.074022</v>
      </c>
      <c r="S90" s="25">
        <f t="shared" ref="S90:S101" si="84">Q90/R90</f>
        <v>0.00140952687723246</v>
      </c>
      <c r="T90" s="3">
        <v>0.01</v>
      </c>
      <c r="U90" s="26">
        <f t="shared" ref="U90:U101" si="85">S90*T90</f>
        <v>1.40952687723246e-5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0.00550409526877232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0.425613453138621</v>
      </c>
      <c r="AX90" s="1">
        <f t="shared" ref="AX90:AX101" si="91">AW90*10000*AV90*0.67*AU90*AT90</f>
        <v>116.181480724421</v>
      </c>
      <c r="AZ90" s="2">
        <f>$E$10/12</f>
        <v>0.106039263194403</v>
      </c>
      <c r="BA90" s="1">
        <f t="shared" ref="BA90:BA101" si="92">AZ90*10000*AV90*0.67*AU90*AT90</f>
        <v>28.9459802597919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-18.1455716864516</v>
      </c>
      <c r="E91" s="20">
        <f t="shared" ref="E91:E102" si="93">D90</f>
        <v>-18</v>
      </c>
      <c r="F91" s="16" t="s">
        <v>73</v>
      </c>
      <c r="G91" s="13">
        <v>2</v>
      </c>
      <c r="H91" s="18">
        <f t="shared" si="76"/>
        <v>-18.1455716864516</v>
      </c>
      <c r="I91" s="18">
        <f t="shared" si="77"/>
        <v>255.004428313548</v>
      </c>
      <c r="J91" s="18">
        <f t="shared" si="78"/>
        <v>0.00137915295557201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0.568998707698052</v>
      </c>
      <c r="P91" s="18">
        <f t="shared" si="81"/>
        <v>0.000784736249438423</v>
      </c>
      <c r="Q91" s="24">
        <f t="shared" si="82"/>
        <v>0.00020403142485399</v>
      </c>
      <c r="R91" s="18">
        <f t="shared" si="83"/>
        <v>0.074022</v>
      </c>
      <c r="S91" s="25">
        <f t="shared" si="84"/>
        <v>0.00275636195798533</v>
      </c>
      <c r="T91" s="3">
        <v>0.01</v>
      </c>
      <c r="U91" s="26">
        <f t="shared" si="85"/>
        <v>2.75636195798533e-5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0.00551756361957985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0.425613453138621</v>
      </c>
      <c r="AX91" s="1">
        <f t="shared" si="91"/>
        <v>116.465773212709</v>
      </c>
      <c r="AZ91" s="2">
        <f t="shared" ref="AZ91:AZ101" si="96">$E$10/12</f>
        <v>0.106039263194403</v>
      </c>
      <c r="BA91" s="1">
        <f t="shared" si="92"/>
        <v>29.016810177802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-12.8936334768214</v>
      </c>
      <c r="E92" s="20">
        <f t="shared" si="93"/>
        <v>-18.1455716864516</v>
      </c>
      <c r="F92" s="16" t="s">
        <v>73</v>
      </c>
      <c r="G92" s="13">
        <v>3</v>
      </c>
      <c r="H92" s="18">
        <f t="shared" si="76"/>
        <v>-12.8936334768214</v>
      </c>
      <c r="I92" s="18">
        <f t="shared" si="77"/>
        <v>260.256366523179</v>
      </c>
      <c r="J92" s="18">
        <f t="shared" si="78"/>
        <v>0.00298020985334032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0.852913971448614</v>
      </c>
      <c r="P92" s="18">
        <f t="shared" si="81"/>
        <v>0.00254186262176278</v>
      </c>
      <c r="Q92" s="24">
        <f t="shared" si="82"/>
        <v>0.000660884281658323</v>
      </c>
      <c r="R92" s="18">
        <f t="shared" si="83"/>
        <v>0.074022</v>
      </c>
      <c r="S92" s="25">
        <f t="shared" si="84"/>
        <v>0.00892821433706632</v>
      </c>
      <c r="T92" s="3">
        <v>0.01</v>
      </c>
      <c r="U92" s="26">
        <f t="shared" si="85"/>
        <v>8.92821433706632e-5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0.00557928214337066</v>
      </c>
      <c r="AU92" s="29">
        <f t="shared" si="89"/>
        <v>28.47</v>
      </c>
      <c r="AV92" s="1">
        <f t="shared" si="90"/>
        <v>0.26</v>
      </c>
      <c r="AW92" s="2">
        <f t="shared" si="95"/>
        <v>0.425613453138621</v>
      </c>
      <c r="AX92" s="1">
        <f t="shared" si="91"/>
        <v>117.768539449846</v>
      </c>
      <c r="AZ92" s="2">
        <f t="shared" si="96"/>
        <v>0.106039263194403</v>
      </c>
      <c r="BA92" s="1">
        <f t="shared" si="92"/>
        <v>29.3413872579714</v>
      </c>
    </row>
    <row r="93" s="1" customFormat="1" spans="1:53">
      <c r="A93" s="13"/>
      <c r="B93" s="13"/>
      <c r="C93" s="16">
        <v>3</v>
      </c>
      <c r="D93" s="19">
        <v>-4.15059580441936</v>
      </c>
      <c r="E93" s="20">
        <f t="shared" si="93"/>
        <v>-12.8936334768214</v>
      </c>
      <c r="F93" s="16" t="s">
        <v>73</v>
      </c>
      <c r="G93" s="13">
        <v>4</v>
      </c>
      <c r="H93" s="18">
        <f t="shared" si="76"/>
        <v>-4.15059580441936</v>
      </c>
      <c r="I93" s="18">
        <f t="shared" si="77"/>
        <v>268.999404195581</v>
      </c>
      <c r="J93" s="18">
        <f t="shared" si="78"/>
        <v>0.0100540036110371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1.13507210882685</v>
      </c>
      <c r="P93" s="18">
        <f t="shared" si="81"/>
        <v>0.0114120190809327</v>
      </c>
      <c r="Q93" s="24">
        <f t="shared" si="82"/>
        <v>0.00296712496104249</v>
      </c>
      <c r="R93" s="18">
        <f t="shared" si="83"/>
        <v>0.074022</v>
      </c>
      <c r="S93" s="25">
        <f t="shared" si="84"/>
        <v>0.040084366283571</v>
      </c>
      <c r="T93" s="3">
        <v>0.01</v>
      </c>
      <c r="U93" s="26">
        <f t="shared" si="85"/>
        <v>0.00040084366283571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0.00589084366283571</v>
      </c>
      <c r="AU93" s="29">
        <f t="shared" si="89"/>
        <v>28.47</v>
      </c>
      <c r="AV93" s="1">
        <f t="shared" si="90"/>
        <v>0.26</v>
      </c>
      <c r="AW93" s="2">
        <f t="shared" si="95"/>
        <v>0.425613453138621</v>
      </c>
      <c r="AX93" s="1">
        <f t="shared" si="91"/>
        <v>124.3450387473</v>
      </c>
      <c r="AZ93" s="2">
        <f t="shared" si="96"/>
        <v>0.106039263194403</v>
      </c>
      <c r="BA93" s="1">
        <f t="shared" si="92"/>
        <v>30.9798860759901</v>
      </c>
    </row>
    <row r="94" s="1" customFormat="1" spans="1:53">
      <c r="A94" s="13"/>
      <c r="B94" s="13"/>
      <c r="C94" s="16">
        <v>4</v>
      </c>
      <c r="D94" s="19">
        <v>5.42953138696667</v>
      </c>
      <c r="E94" s="20">
        <f t="shared" si="93"/>
        <v>-4.15059580441936</v>
      </c>
      <c r="F94" s="16" t="s">
        <v>73</v>
      </c>
      <c r="G94" s="13">
        <v>5</v>
      </c>
      <c r="H94" s="18">
        <f t="shared" si="76"/>
        <v>5.42953138696667</v>
      </c>
      <c r="I94" s="18">
        <f t="shared" si="77"/>
        <v>278.579531386967</v>
      </c>
      <c r="J94" s="18">
        <f t="shared" si="78"/>
        <v>0.0349086094192636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1.06747708525862</v>
      </c>
      <c r="O94" s="18">
        <f t="shared" si="94"/>
        <v>0.340883004487296</v>
      </c>
      <c r="P94" s="18">
        <f t="shared" si="81"/>
        <v>0.0118997516613121</v>
      </c>
      <c r="Q94" s="24">
        <f t="shared" si="82"/>
        <v>0.00309393543194115</v>
      </c>
      <c r="R94" s="18">
        <f t="shared" si="83"/>
        <v>0.074022</v>
      </c>
      <c r="S94" s="25">
        <f t="shared" si="84"/>
        <v>0.0417975119821289</v>
      </c>
      <c r="T94" s="3">
        <v>0.01</v>
      </c>
      <c r="U94" s="26">
        <f t="shared" si="85"/>
        <v>0.000417975119821289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0.00590797511982129</v>
      </c>
      <c r="AU94" s="29">
        <f t="shared" si="89"/>
        <v>28.47</v>
      </c>
      <c r="AV94" s="1">
        <f t="shared" si="90"/>
        <v>0.26</v>
      </c>
      <c r="AW94" s="2">
        <f t="shared" si="95"/>
        <v>0.425613453138621</v>
      </c>
      <c r="AX94" s="1">
        <f t="shared" si="91"/>
        <v>124.706652771469</v>
      </c>
      <c r="AZ94" s="2">
        <f t="shared" si="96"/>
        <v>0.106039263194403</v>
      </c>
      <c r="BA94" s="1">
        <f t="shared" si="92"/>
        <v>31.0699802316163</v>
      </c>
    </row>
    <row r="95" s="1" customFormat="1" spans="1:53">
      <c r="A95" s="13"/>
      <c r="B95" s="13"/>
      <c r="C95" s="16">
        <v>5</v>
      </c>
      <c r="D95" s="19">
        <v>11.4614607700323</v>
      </c>
      <c r="E95" s="20">
        <f t="shared" si="93"/>
        <v>5.42953138696667</v>
      </c>
      <c r="F95" s="16" t="s">
        <v>75</v>
      </c>
      <c r="G95" s="13">
        <v>6</v>
      </c>
      <c r="H95" s="18">
        <f t="shared" si="76"/>
        <v>11.4614607700323</v>
      </c>
      <c r="I95" s="18">
        <f t="shared" si="77"/>
        <v>284.611460770032</v>
      </c>
      <c r="J95" s="18">
        <f t="shared" si="78"/>
        <v>0.0732209352465654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0.613683252825984</v>
      </c>
      <c r="P95" s="18">
        <f t="shared" si="81"/>
        <v>0.044934461717073</v>
      </c>
      <c r="Q95" s="24">
        <f t="shared" si="82"/>
        <v>0.011682960046439</v>
      </c>
      <c r="R95" s="18">
        <f t="shared" si="83"/>
        <v>0.074022</v>
      </c>
      <c r="S95" s="25">
        <f t="shared" si="84"/>
        <v>0.157830915760706</v>
      </c>
      <c r="T95" s="3">
        <v>0.01</v>
      </c>
      <c r="U95" s="26">
        <f t="shared" si="85"/>
        <v>0.00157830915760706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0.00706830915760706</v>
      </c>
      <c r="AU95" s="29">
        <f t="shared" si="89"/>
        <v>28.47</v>
      </c>
      <c r="AV95" s="1">
        <f t="shared" si="90"/>
        <v>0.26</v>
      </c>
      <c r="AW95" s="2">
        <f t="shared" si="95"/>
        <v>0.425613453138621</v>
      </c>
      <c r="AX95" s="1">
        <f t="shared" si="91"/>
        <v>149.199202420772</v>
      </c>
      <c r="AZ95" s="2">
        <f t="shared" si="96"/>
        <v>0.106039263194403</v>
      </c>
      <c r="BA95" s="1">
        <f t="shared" si="92"/>
        <v>37.1721649708719</v>
      </c>
    </row>
    <row r="96" s="1" customFormat="1" spans="1:53">
      <c r="A96" s="13"/>
      <c r="B96" s="13"/>
      <c r="C96" s="16">
        <v>6</v>
      </c>
      <c r="D96" s="19">
        <v>18.944184018</v>
      </c>
      <c r="E96" s="20">
        <f t="shared" si="93"/>
        <v>11.4614607700323</v>
      </c>
      <c r="F96" s="16" t="s">
        <v>73</v>
      </c>
      <c r="G96" s="13">
        <v>7</v>
      </c>
      <c r="H96" s="18">
        <f t="shared" si="76"/>
        <v>18.944184018</v>
      </c>
      <c r="I96" s="18">
        <f t="shared" si="77"/>
        <v>292.094184018</v>
      </c>
      <c r="J96" s="18">
        <f t="shared" si="78"/>
        <v>0.175893185468554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0.853448791108911</v>
      </c>
      <c r="P96" s="18">
        <f t="shared" si="81"/>
        <v>0.150115826502433</v>
      </c>
      <c r="Q96" s="24">
        <f t="shared" si="82"/>
        <v>0.0390301148906326</v>
      </c>
      <c r="R96" s="18">
        <f t="shared" si="83"/>
        <v>0.074022</v>
      </c>
      <c r="S96" s="25">
        <f t="shared" si="84"/>
        <v>0.52727722691406</v>
      </c>
      <c r="T96" s="3">
        <v>0.01</v>
      </c>
      <c r="U96" s="26">
        <f t="shared" si="85"/>
        <v>0.0052727722691406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0.0152227722691406</v>
      </c>
      <c r="AU96" s="29">
        <f t="shared" si="89"/>
        <v>28.47</v>
      </c>
      <c r="AV96" s="1">
        <f t="shared" si="90"/>
        <v>0.26</v>
      </c>
      <c r="AW96" s="2">
        <f t="shared" si="95"/>
        <v>0.425613453138621</v>
      </c>
      <c r="AX96" s="1">
        <f t="shared" si="91"/>
        <v>321.32514729417</v>
      </c>
      <c r="AZ96" s="2">
        <f t="shared" si="96"/>
        <v>0.106039263194403</v>
      </c>
      <c r="BA96" s="1">
        <f t="shared" si="92"/>
        <v>80.0564023849346</v>
      </c>
    </row>
    <row r="97" s="1" customFormat="1" spans="1:53">
      <c r="A97" s="13"/>
      <c r="B97" s="13"/>
      <c r="C97" s="16">
        <v>7</v>
      </c>
      <c r="D97" s="19">
        <v>21.4300020893548</v>
      </c>
      <c r="E97" s="20">
        <f t="shared" si="93"/>
        <v>18.944184018</v>
      </c>
      <c r="F97" s="16" t="s">
        <v>73</v>
      </c>
      <c r="G97" s="13">
        <v>8</v>
      </c>
      <c r="H97" s="18">
        <f t="shared" si="76"/>
        <v>21.4300020893548</v>
      </c>
      <c r="I97" s="18">
        <f t="shared" si="77"/>
        <v>294.580002089355</v>
      </c>
      <c r="J97" s="18">
        <f t="shared" si="78"/>
        <v>0.233030632887971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0.988032964606478</v>
      </c>
      <c r="P97" s="18">
        <f t="shared" si="81"/>
        <v>0.230241947056426</v>
      </c>
      <c r="Q97" s="24">
        <f t="shared" si="82"/>
        <v>0.0598629062346707</v>
      </c>
      <c r="R97" s="18">
        <f t="shared" si="83"/>
        <v>0.074022</v>
      </c>
      <c r="S97" s="25">
        <f t="shared" si="84"/>
        <v>0.808717762755272</v>
      </c>
      <c r="T97" s="3">
        <v>0.01</v>
      </c>
      <c r="U97" s="26">
        <f t="shared" si="85"/>
        <v>0.00808717762755272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0.0180371776275527</v>
      </c>
      <c r="AU97" s="29">
        <f t="shared" si="89"/>
        <v>28.47</v>
      </c>
      <c r="AV97" s="1">
        <f t="shared" si="90"/>
        <v>0.26</v>
      </c>
      <c r="AW97" s="2">
        <f t="shared" si="95"/>
        <v>0.425613453138621</v>
      </c>
      <c r="AX97" s="1">
        <f t="shared" si="91"/>
        <v>380.732146252602</v>
      </c>
      <c r="AZ97" s="2">
        <f t="shared" si="96"/>
        <v>0.106039263194403</v>
      </c>
      <c r="BA97" s="1">
        <f t="shared" si="92"/>
        <v>94.8573311424451</v>
      </c>
    </row>
    <row r="98" s="1" customFormat="1" spans="1:53">
      <c r="A98" s="13"/>
      <c r="B98" s="13"/>
      <c r="C98" s="16">
        <v>8</v>
      </c>
      <c r="D98" s="19">
        <v>20.6236943574194</v>
      </c>
      <c r="E98" s="20">
        <f t="shared" si="93"/>
        <v>21.4300020893548</v>
      </c>
      <c r="F98" s="16" t="s">
        <v>73</v>
      </c>
      <c r="G98" s="13">
        <v>9</v>
      </c>
      <c r="H98" s="18">
        <f t="shared" si="76"/>
        <v>20.6236943574194</v>
      </c>
      <c r="I98" s="18">
        <f t="shared" si="77"/>
        <v>293.773694357419</v>
      </c>
      <c r="J98" s="18">
        <f t="shared" si="78"/>
        <v>0.212820792855151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1.04249101755005</v>
      </c>
      <c r="P98" s="18">
        <f t="shared" si="81"/>
        <v>0.221863764899375</v>
      </c>
      <c r="Q98" s="24">
        <f t="shared" si="82"/>
        <v>0.0576845788738376</v>
      </c>
      <c r="R98" s="18">
        <f t="shared" si="83"/>
        <v>0.074022</v>
      </c>
      <c r="S98" s="25">
        <f t="shared" si="84"/>
        <v>0.779289655424571</v>
      </c>
      <c r="T98" s="3">
        <v>0.01</v>
      </c>
      <c r="U98" s="26">
        <f t="shared" si="85"/>
        <v>0.00779289655424571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0.0177428965542457</v>
      </c>
      <c r="AU98" s="29">
        <f t="shared" si="89"/>
        <v>28.47</v>
      </c>
      <c r="AV98" s="1">
        <f t="shared" si="90"/>
        <v>0.26</v>
      </c>
      <c r="AW98" s="2">
        <f t="shared" si="95"/>
        <v>0.425613453138621</v>
      </c>
      <c r="AX98" s="1">
        <f t="shared" si="91"/>
        <v>374.520405870861</v>
      </c>
      <c r="AZ98" s="2">
        <f t="shared" si="96"/>
        <v>0.106039263194403</v>
      </c>
      <c r="BA98" s="1">
        <f t="shared" si="92"/>
        <v>93.3097100125741</v>
      </c>
    </row>
    <row r="99" s="1" customFormat="1" spans="1:53">
      <c r="A99" s="13"/>
      <c r="B99" s="13"/>
      <c r="C99" s="16">
        <v>9</v>
      </c>
      <c r="D99" s="19">
        <v>12.9913143866333</v>
      </c>
      <c r="E99" s="20">
        <f t="shared" si="93"/>
        <v>20.6236943574194</v>
      </c>
      <c r="F99" s="16" t="s">
        <v>73</v>
      </c>
      <c r="G99" s="13">
        <v>10</v>
      </c>
      <c r="H99" s="18">
        <f t="shared" si="76"/>
        <v>12.9913143866333</v>
      </c>
      <c r="I99" s="18">
        <f t="shared" si="77"/>
        <v>286.141314386633</v>
      </c>
      <c r="J99" s="18">
        <f t="shared" si="78"/>
        <v>0.0879166649047278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1.10532725265068</v>
      </c>
      <c r="P99" s="18">
        <f t="shared" si="81"/>
        <v>0.0971766856813529</v>
      </c>
      <c r="Q99" s="24">
        <f t="shared" si="82"/>
        <v>0.0252659382771518</v>
      </c>
      <c r="R99" s="18">
        <f t="shared" si="83"/>
        <v>0.074022</v>
      </c>
      <c r="S99" s="25">
        <f t="shared" si="84"/>
        <v>0.341330121817186</v>
      </c>
      <c r="T99" s="3">
        <v>0.01</v>
      </c>
      <c r="U99" s="26">
        <f t="shared" si="85"/>
        <v>0.00341330121817186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0.00890330121817186</v>
      </c>
      <c r="AU99" s="29">
        <f t="shared" si="89"/>
        <v>28.47</v>
      </c>
      <c r="AV99" s="1">
        <f t="shared" si="90"/>
        <v>0.26</v>
      </c>
      <c r="AW99" s="2">
        <f t="shared" si="95"/>
        <v>0.425613453138621</v>
      </c>
      <c r="AX99" s="1">
        <f t="shared" si="91"/>
        <v>187.93256082093</v>
      </c>
      <c r="AZ99" s="2">
        <f t="shared" si="96"/>
        <v>0.106039263194403</v>
      </c>
      <c r="BA99" s="1">
        <f t="shared" si="92"/>
        <v>46.8223692947936</v>
      </c>
    </row>
    <row r="100" s="1" customFormat="1" spans="1:53">
      <c r="A100" s="13"/>
      <c r="B100" s="13"/>
      <c r="C100" s="16">
        <v>10</v>
      </c>
      <c r="D100" s="19">
        <v>3.84804419712903</v>
      </c>
      <c r="E100" s="20">
        <f t="shared" si="93"/>
        <v>12.9913143866333</v>
      </c>
      <c r="F100" s="16" t="s">
        <v>73</v>
      </c>
      <c r="G100" s="13">
        <v>11</v>
      </c>
      <c r="H100" s="18">
        <f t="shared" si="76"/>
        <v>3.84804419712903</v>
      </c>
      <c r="I100" s="18">
        <f t="shared" si="77"/>
        <v>276.998044197129</v>
      </c>
      <c r="J100" s="18">
        <f t="shared" si="78"/>
        <v>0.0285935663238985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0.957743038620858</v>
      </c>
      <c r="O100" s="18">
        <f t="shared" si="94"/>
        <v>0.335107528348466</v>
      </c>
      <c r="P100" s="18">
        <f t="shared" si="81"/>
        <v>0.00958191933746956</v>
      </c>
      <c r="Q100" s="24">
        <f t="shared" si="82"/>
        <v>0.00249129902774209</v>
      </c>
      <c r="R100" s="18">
        <f t="shared" si="83"/>
        <v>0.074022</v>
      </c>
      <c r="S100" s="25">
        <f t="shared" si="84"/>
        <v>0.0336561971811365</v>
      </c>
      <c r="T100" s="3">
        <v>0.01</v>
      </c>
      <c r="U100" s="26">
        <f t="shared" si="85"/>
        <v>0.000336561971811365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0.00582656197181136</v>
      </c>
      <c r="AU100" s="29">
        <f t="shared" si="89"/>
        <v>28.47</v>
      </c>
      <c r="AV100" s="1">
        <f t="shared" si="90"/>
        <v>0.26</v>
      </c>
      <c r="AW100" s="2">
        <f t="shared" si="95"/>
        <v>0.425613453138621</v>
      </c>
      <c r="AX100" s="1">
        <f t="shared" si="91"/>
        <v>122.988168692915</v>
      </c>
      <c r="AZ100" s="2">
        <f t="shared" si="96"/>
        <v>0.106039263194403</v>
      </c>
      <c r="BA100" s="1">
        <f t="shared" si="92"/>
        <v>30.6418293257712</v>
      </c>
    </row>
    <row r="101" s="1" customFormat="1" spans="1:54">
      <c r="A101" s="13"/>
      <c r="B101" s="13"/>
      <c r="C101" s="16">
        <v>11</v>
      </c>
      <c r="D101" s="19">
        <v>-8.93331766653333</v>
      </c>
      <c r="E101" s="20">
        <f t="shared" si="93"/>
        <v>3.84804419712903</v>
      </c>
      <c r="F101" s="16" t="s">
        <v>75</v>
      </c>
      <c r="G101" s="13">
        <v>12</v>
      </c>
      <c r="H101" s="18">
        <f t="shared" si="76"/>
        <v>-8.93331766653333</v>
      </c>
      <c r="I101" s="18">
        <f t="shared" si="77"/>
        <v>264.216682333467</v>
      </c>
      <c r="J101" s="18">
        <f t="shared" si="78"/>
        <v>0.00522138506682816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0.610225609010997</v>
      </c>
      <c r="P101" s="18">
        <f t="shared" si="81"/>
        <v>0.00318622288228614</v>
      </c>
      <c r="Q101" s="24">
        <f t="shared" si="82"/>
        <v>0.000828417949394395</v>
      </c>
      <c r="R101" s="18">
        <f t="shared" si="83"/>
        <v>0.074022</v>
      </c>
      <c r="S101" s="25">
        <f t="shared" si="84"/>
        <v>0.011191509948318</v>
      </c>
      <c r="T101" s="3">
        <v>0.01</v>
      </c>
      <c r="U101" s="26">
        <f t="shared" si="85"/>
        <v>0.00011191509948318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0.00560191509948318</v>
      </c>
      <c r="AU101" s="29">
        <f t="shared" si="89"/>
        <v>28.47</v>
      </c>
      <c r="AV101" s="1">
        <f t="shared" si="90"/>
        <v>0.26</v>
      </c>
      <c r="AW101" s="2">
        <f t="shared" si="95"/>
        <v>0.425613453138621</v>
      </c>
      <c r="AX101" s="1">
        <f t="shared" si="91"/>
        <v>118.246280154889</v>
      </c>
      <c r="AY101" s="1">
        <f>SUM(AX90:AX101)</f>
        <v>2254.41139641289</v>
      </c>
      <c r="AZ101" s="2">
        <f t="shared" si="96"/>
        <v>0.106039263194403</v>
      </c>
      <c r="BA101" s="1">
        <f t="shared" si="92"/>
        <v>29.4604137407742</v>
      </c>
      <c r="BB101" s="1">
        <f>SUM(BA90:BA101)</f>
        <v>561.674264875336</v>
      </c>
    </row>
    <row r="102" s="1" customFormat="1" spans="1:46">
      <c r="A102" s="13"/>
      <c r="B102" s="13"/>
      <c r="C102" s="16">
        <v>12</v>
      </c>
      <c r="D102" s="19">
        <v>-16.587571586129</v>
      </c>
      <c r="E102" s="20">
        <f t="shared" si="93"/>
        <v>-8.93331766653333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3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77777777777778" style="1" customWidth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38</v>
      </c>
      <c r="M1" s="2"/>
    </row>
    <row r="2" s="1" customFormat="1" spans="1:13">
      <c r="A2" s="4" t="s">
        <v>10</v>
      </c>
      <c r="B2" s="5" t="s">
        <v>11</v>
      </c>
      <c r="C2" s="3"/>
      <c r="D2" s="3"/>
      <c r="E2" s="6">
        <v>6.3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14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15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16</v>
      </c>
      <c r="C5" s="3"/>
      <c r="D5" s="3"/>
      <c r="E5" s="6">
        <v>44.6219178082192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17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304.476164383562</v>
      </c>
      <c r="F7" s="3">
        <v>134.758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18</v>
      </c>
      <c r="B14" s="4" t="s">
        <v>19</v>
      </c>
      <c r="C14" s="4">
        <v>308.16</v>
      </c>
      <c r="D14" s="13"/>
      <c r="E14" s="13"/>
      <c r="F14" s="13"/>
      <c r="G14" s="14" t="s">
        <v>20</v>
      </c>
      <c r="H14" s="14" t="s">
        <v>21</v>
      </c>
      <c r="I14" s="14">
        <f>(AV38+AV53+AY69+AY85+AY101+BB101+AG69)</f>
        <v>9578504.81540923</v>
      </c>
      <c r="J14" s="14" t="s">
        <v>22</v>
      </c>
      <c r="K14" s="14">
        <f>I14/(10000*1000)</f>
        <v>0.957850481540923</v>
      </c>
      <c r="L14" s="14" t="s">
        <v>23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24</v>
      </c>
      <c r="B15" s="4" t="s">
        <v>19</v>
      </c>
      <c r="C15" s="4"/>
      <c r="D15" s="13"/>
      <c r="E15" s="13"/>
      <c r="F15" s="13"/>
      <c r="G15" s="14"/>
      <c r="H15" s="14" t="s">
        <v>25</v>
      </c>
      <c r="I15" s="14">
        <v>5809682.97469897</v>
      </c>
      <c r="J15" s="14" t="s">
        <v>22</v>
      </c>
      <c r="K15" s="14">
        <f>I15/(10000*1000)</f>
        <v>0.580968297469897</v>
      </c>
      <c r="L15" s="14" t="s">
        <v>23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26</v>
      </c>
      <c r="B16" s="4" t="s">
        <v>27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28</v>
      </c>
      <c r="B17" s="4" t="s">
        <v>29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31</v>
      </c>
      <c r="AT17" s="2"/>
    </row>
    <row r="18" s="1" customFormat="1" spans="1:46">
      <c r="A18" s="4" t="s">
        <v>32</v>
      </c>
      <c r="B18" s="4" t="s">
        <v>33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35</v>
      </c>
      <c r="B19" s="4" t="s">
        <v>33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38</v>
      </c>
      <c r="B20" s="4" t="s">
        <v>39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40</v>
      </c>
      <c r="B21" s="4" t="s">
        <v>41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42</v>
      </c>
      <c r="B22" s="4" t="s">
        <v>37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43</v>
      </c>
      <c r="B23" s="4" t="s">
        <v>44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45</v>
      </c>
      <c r="T25" s="23"/>
      <c r="U25" s="23"/>
      <c r="V25" s="23" t="s">
        <v>46</v>
      </c>
      <c r="W25" s="23"/>
      <c r="X25" s="23"/>
      <c r="Y25" s="23" t="s">
        <v>47</v>
      </c>
      <c r="Z25" s="23"/>
      <c r="AA25" s="23"/>
      <c r="AB25" s="23" t="s">
        <v>48</v>
      </c>
      <c r="AC25" s="23"/>
      <c r="AD25" s="23"/>
      <c r="AE25" s="23" t="s">
        <v>49</v>
      </c>
      <c r="AF25" s="23"/>
      <c r="AG25" s="23"/>
      <c r="AH25" s="23" t="s">
        <v>50</v>
      </c>
      <c r="AI25" s="23"/>
      <c r="AJ25" s="23"/>
      <c r="AK25" s="31" t="s">
        <v>51</v>
      </c>
      <c r="AL25" s="32"/>
      <c r="AM25" s="33"/>
      <c r="AN25" s="23" t="s">
        <v>52</v>
      </c>
      <c r="AO25" s="23"/>
      <c r="AP25" s="23"/>
      <c r="AT25" s="2"/>
    </row>
    <row r="26" s="1" customFormat="1" spans="1:47">
      <c r="A26" s="15" t="s">
        <v>10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12</v>
      </c>
      <c r="T26" s="3" t="s">
        <v>13</v>
      </c>
      <c r="U26" s="3"/>
      <c r="V26" s="4" t="s">
        <v>12</v>
      </c>
      <c r="W26" s="3" t="s">
        <v>13</v>
      </c>
      <c r="X26" s="3"/>
      <c r="Y26" s="4" t="s">
        <v>12</v>
      </c>
      <c r="Z26" s="3" t="s">
        <v>13</v>
      </c>
      <c r="AA26" s="3"/>
      <c r="AB26" s="4" t="s">
        <v>12</v>
      </c>
      <c r="AC26" s="3" t="s">
        <v>13</v>
      </c>
      <c r="AD26" s="3"/>
      <c r="AE26" s="4" t="s">
        <v>12</v>
      </c>
      <c r="AF26" s="3" t="s">
        <v>13</v>
      </c>
      <c r="AG26" s="3"/>
      <c r="AH26" s="4" t="s">
        <v>12</v>
      </c>
      <c r="AI26" s="3" t="s">
        <v>13</v>
      </c>
      <c r="AJ26" s="3"/>
      <c r="AK26" s="4" t="s">
        <v>12</v>
      </c>
      <c r="AL26" s="3" t="s">
        <v>13</v>
      </c>
      <c r="AM26" s="3"/>
      <c r="AN26" s="34" t="s">
        <v>12</v>
      </c>
      <c r="AO26" s="34" t="s">
        <v>13</v>
      </c>
      <c r="AP26" s="34"/>
      <c r="AQ26" s="1" t="s">
        <v>67</v>
      </c>
      <c r="AR26" s="1" t="s">
        <v>68</v>
      </c>
      <c r="AS26" s="1" t="s">
        <v>38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5</v>
      </c>
      <c r="E27" s="16"/>
      <c r="F27" s="16"/>
      <c r="G27" s="13">
        <v>1</v>
      </c>
      <c r="H27" s="18">
        <f t="shared" ref="H27:H38" si="0">E28</f>
        <v>5</v>
      </c>
      <c r="I27" s="18">
        <f t="shared" ref="I27:I38" si="1">H27+273.15</f>
        <v>278.15</v>
      </c>
      <c r="J27" s="18">
        <f t="shared" ref="J27:J38" si="2">EXP(($C$16*(I27-$C$14))/($C$17*I27*$C$14))</f>
        <v>0.0330744063381255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0.0368831263493327</v>
      </c>
      <c r="Q27" s="24">
        <f t="shared" ref="Q27:Q38" si="6">P27*$B$29</f>
        <v>0.00442597516191993</v>
      </c>
      <c r="R27" s="18">
        <f t="shared" ref="R27:R38" si="7">L27*$B$29</f>
        <v>0.133818733333333</v>
      </c>
      <c r="S27" s="25">
        <f t="shared" ref="S27:S38" si="8">Q27/R27</f>
        <v>0.0330744063381255</v>
      </c>
      <c r="T27" s="3">
        <v>0.01</v>
      </c>
      <c r="U27" s="26">
        <f t="shared" ref="U27:U38" si="9">S27*T27</f>
        <v>0.000330744063381255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0.0222307440633813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0.525</v>
      </c>
      <c r="AU27" s="1">
        <f t="shared" ref="AU27:AU38" si="17">AT27*10000*AS27*0.67*AR27*AQ27</f>
        <v>1046.41756158705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6.17854395451613</v>
      </c>
      <c r="E28" s="20">
        <f t="shared" ref="E28:E39" si="18">D27</f>
        <v>5</v>
      </c>
      <c r="F28" s="16" t="s">
        <v>73</v>
      </c>
      <c r="G28" s="13">
        <v>2</v>
      </c>
      <c r="H28" s="18">
        <f t="shared" si="0"/>
        <v>6.17854395451613</v>
      </c>
      <c r="I28" s="18">
        <f t="shared" si="1"/>
        <v>279.328543954516</v>
      </c>
      <c r="J28" s="18">
        <f t="shared" si="2"/>
        <v>0.0383385235756691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2.19342909587289</v>
      </c>
      <c r="P28" s="18">
        <f t="shared" si="5"/>
        <v>0.0840928331036813</v>
      </c>
      <c r="Q28" s="24">
        <f t="shared" si="6"/>
        <v>0.0100911399724418</v>
      </c>
      <c r="R28" s="18">
        <f t="shared" si="7"/>
        <v>0.133818733333333</v>
      </c>
      <c r="S28" s="25">
        <f t="shared" si="8"/>
        <v>0.0754090232441927</v>
      </c>
      <c r="T28" s="3">
        <v>0.01</v>
      </c>
      <c r="U28" s="26">
        <f t="shared" si="9"/>
        <v>0.000754090232441927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0.0226540902324419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0.525</v>
      </c>
      <c r="AU28" s="1">
        <f t="shared" si="17"/>
        <v>1066.34477880806</v>
      </c>
    </row>
    <row r="29" s="1" customFormat="1" spans="1:47">
      <c r="A29" s="13" t="s">
        <v>38</v>
      </c>
      <c r="B29" s="13">
        <f>I2</f>
        <v>0.12</v>
      </c>
      <c r="C29" s="16">
        <v>2</v>
      </c>
      <c r="D29" s="19">
        <v>6.85068592357143</v>
      </c>
      <c r="E29" s="20">
        <f t="shared" si="18"/>
        <v>6.17854395451613</v>
      </c>
      <c r="F29" s="16" t="s">
        <v>73</v>
      </c>
      <c r="G29" s="13">
        <v>3</v>
      </c>
      <c r="H29" s="18">
        <f t="shared" si="0"/>
        <v>6.85068592357143</v>
      </c>
      <c r="I29" s="18">
        <f t="shared" si="1"/>
        <v>280.000685923571</v>
      </c>
      <c r="J29" s="18">
        <f t="shared" si="2"/>
        <v>0.0416845896765918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3.22449237388032</v>
      </c>
      <c r="P29" s="18">
        <f t="shared" si="5"/>
        <v>0.134411641520501</v>
      </c>
      <c r="Q29" s="24">
        <f t="shared" si="6"/>
        <v>0.0161293969824601</v>
      </c>
      <c r="R29" s="18">
        <f t="shared" si="7"/>
        <v>0.133818733333333</v>
      </c>
      <c r="S29" s="25">
        <f t="shared" si="8"/>
        <v>0.120531681780927</v>
      </c>
      <c r="T29" s="3">
        <v>0.01</v>
      </c>
      <c r="U29" s="26">
        <f t="shared" si="9"/>
        <v>0.00120531681780927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0.0231053168178093</v>
      </c>
      <c r="AR29" s="29">
        <f t="shared" si="15"/>
        <v>111.515611111111</v>
      </c>
      <c r="AS29" s="1">
        <f t="shared" si="16"/>
        <v>0.12</v>
      </c>
      <c r="AT29" s="2">
        <f t="shared" si="20"/>
        <v>0.525</v>
      </c>
      <c r="AU29" s="1">
        <f t="shared" si="17"/>
        <v>1087.5843478408</v>
      </c>
    </row>
    <row r="30" s="1" customFormat="1" spans="1:47">
      <c r="A30" s="13"/>
      <c r="B30" s="13"/>
      <c r="C30" s="16">
        <v>3</v>
      </c>
      <c r="D30" s="19">
        <v>10.7984983410968</v>
      </c>
      <c r="E30" s="20">
        <f t="shared" si="18"/>
        <v>6.85068592357143</v>
      </c>
      <c r="F30" s="16" t="s">
        <v>73</v>
      </c>
      <c r="G30" s="13">
        <v>4</v>
      </c>
      <c r="H30" s="18">
        <f t="shared" si="0"/>
        <v>10.7984983410968</v>
      </c>
      <c r="I30" s="18">
        <f t="shared" si="1"/>
        <v>283.948498341097</v>
      </c>
      <c r="J30" s="18">
        <f t="shared" si="2"/>
        <v>0.0675998686839766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4.20523684347093</v>
      </c>
      <c r="P30" s="18">
        <f t="shared" si="5"/>
        <v>0.284273458403655</v>
      </c>
      <c r="Q30" s="24">
        <f t="shared" si="6"/>
        <v>0.0341128150084386</v>
      </c>
      <c r="R30" s="18">
        <f t="shared" si="7"/>
        <v>0.133818733333333</v>
      </c>
      <c r="S30" s="25">
        <f t="shared" si="8"/>
        <v>0.254918083281105</v>
      </c>
      <c r="T30" s="3">
        <v>0.01</v>
      </c>
      <c r="U30" s="26">
        <f t="shared" si="9"/>
        <v>0.00254918083281105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0.024449180832811</v>
      </c>
      <c r="AR30" s="29">
        <f t="shared" si="15"/>
        <v>111.515611111111</v>
      </c>
      <c r="AS30" s="1">
        <f t="shared" si="16"/>
        <v>0.12</v>
      </c>
      <c r="AT30" s="2">
        <f t="shared" si="20"/>
        <v>0.525</v>
      </c>
      <c r="AU30" s="1">
        <f t="shared" si="17"/>
        <v>1150.84102074718</v>
      </c>
    </row>
    <row r="31" s="1" customFormat="1" spans="1:47">
      <c r="A31" s="13"/>
      <c r="B31" s="13"/>
      <c r="C31" s="16">
        <v>4</v>
      </c>
      <c r="D31" s="19">
        <v>15.6004288586333</v>
      </c>
      <c r="E31" s="20">
        <f t="shared" si="18"/>
        <v>10.7984983410968</v>
      </c>
      <c r="F31" s="16" t="s">
        <v>73</v>
      </c>
      <c r="G31" s="13">
        <v>5</v>
      </c>
      <c r="H31" s="18">
        <f t="shared" si="0"/>
        <v>15.6004288586333</v>
      </c>
      <c r="I31" s="18">
        <f t="shared" si="1"/>
        <v>288.750428858633</v>
      </c>
      <c r="J31" s="18">
        <f t="shared" si="2"/>
        <v>0.119565155953206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3.72491521581391</v>
      </c>
      <c r="O31" s="18">
        <f t="shared" si="19"/>
        <v>1.31120428036448</v>
      </c>
      <c r="P31" s="18">
        <f t="shared" si="5"/>
        <v>0.15677434426829</v>
      </c>
      <c r="Q31" s="24">
        <f t="shared" si="6"/>
        <v>0.0188129213121948</v>
      </c>
      <c r="R31" s="18">
        <f t="shared" si="7"/>
        <v>0.133818733333333</v>
      </c>
      <c r="S31" s="25">
        <f t="shared" si="8"/>
        <v>0.140585109749418</v>
      </c>
      <c r="T31" s="3">
        <v>0.01</v>
      </c>
      <c r="U31" s="26">
        <f t="shared" si="9"/>
        <v>0.00140585109749418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0.0308558510974942</v>
      </c>
      <c r="AR31" s="29">
        <f t="shared" si="15"/>
        <v>111.515611111111</v>
      </c>
      <c r="AS31" s="1">
        <f t="shared" si="16"/>
        <v>0.12</v>
      </c>
      <c r="AT31" s="2">
        <f t="shared" si="20"/>
        <v>0.525</v>
      </c>
      <c r="AU31" s="1">
        <f t="shared" si="17"/>
        <v>1452.40772751814</v>
      </c>
    </row>
    <row r="32" s="1" customFormat="1" spans="1:47">
      <c r="A32" s="13"/>
      <c r="B32" s="13"/>
      <c r="C32" s="16">
        <v>5</v>
      </c>
      <c r="D32" s="19">
        <v>20.3628141096774</v>
      </c>
      <c r="E32" s="20">
        <f t="shared" si="18"/>
        <v>15.6004288586333</v>
      </c>
      <c r="F32" s="16" t="s">
        <v>75</v>
      </c>
      <c r="G32" s="13">
        <v>6</v>
      </c>
      <c r="H32" s="18">
        <f t="shared" si="0"/>
        <v>20.3628141096774</v>
      </c>
      <c r="I32" s="18">
        <f t="shared" si="1"/>
        <v>293.512814109677</v>
      </c>
      <c r="J32" s="18">
        <f t="shared" si="2"/>
        <v>0.206642765505781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2.2695860472073</v>
      </c>
      <c r="P32" s="18">
        <f t="shared" si="5"/>
        <v>0.46899353734825</v>
      </c>
      <c r="Q32" s="24">
        <f t="shared" si="6"/>
        <v>0.05627922448179</v>
      </c>
      <c r="R32" s="18">
        <f t="shared" si="7"/>
        <v>0.133818733333333</v>
      </c>
      <c r="S32" s="25">
        <f t="shared" si="8"/>
        <v>0.420563123562097</v>
      </c>
      <c r="T32" s="3">
        <v>0.01</v>
      </c>
      <c r="U32" s="26">
        <f t="shared" si="9"/>
        <v>0.00420563123562097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0.033655631235621</v>
      </c>
      <c r="AR32" s="29">
        <f t="shared" si="15"/>
        <v>111.515611111111</v>
      </c>
      <c r="AS32" s="1">
        <f t="shared" si="16"/>
        <v>0.12</v>
      </c>
      <c r="AT32" s="2">
        <f t="shared" si="20"/>
        <v>0.525</v>
      </c>
      <c r="AU32" s="1">
        <f t="shared" si="17"/>
        <v>1584.1954489172</v>
      </c>
    </row>
    <row r="33" s="1" customFormat="1" spans="1:47">
      <c r="A33" s="13"/>
      <c r="B33" s="13"/>
      <c r="C33" s="16">
        <v>6</v>
      </c>
      <c r="D33" s="19">
        <v>24.099099023</v>
      </c>
      <c r="E33" s="20">
        <f t="shared" si="18"/>
        <v>20.3628141096774</v>
      </c>
      <c r="F33" s="16" t="s">
        <v>73</v>
      </c>
      <c r="G33" s="13">
        <v>7</v>
      </c>
      <c r="H33" s="18">
        <f t="shared" si="0"/>
        <v>24.099099023</v>
      </c>
      <c r="I33" s="18">
        <f t="shared" si="1"/>
        <v>297.249099023</v>
      </c>
      <c r="J33" s="18">
        <f t="shared" si="2"/>
        <v>0.313551846852521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2.91574862097016</v>
      </c>
      <c r="P33" s="18">
        <f t="shared" si="5"/>
        <v>0.914238365062884</v>
      </c>
      <c r="Q33" s="24">
        <f t="shared" si="6"/>
        <v>0.109708603807546</v>
      </c>
      <c r="R33" s="18">
        <f t="shared" si="7"/>
        <v>0.133818733333333</v>
      </c>
      <c r="S33" s="25">
        <f t="shared" si="8"/>
        <v>0.819829937668514</v>
      </c>
      <c r="T33" s="3">
        <v>0.01</v>
      </c>
      <c r="U33" s="26">
        <f t="shared" si="9"/>
        <v>0.00819829937668514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0.0430982993766851</v>
      </c>
      <c r="AR33" s="29">
        <f t="shared" si="15"/>
        <v>111.515611111111</v>
      </c>
      <c r="AS33" s="1">
        <f t="shared" si="16"/>
        <v>0.12</v>
      </c>
      <c r="AT33" s="2">
        <f t="shared" si="20"/>
        <v>0.525</v>
      </c>
      <c r="AU33" s="1">
        <f t="shared" si="17"/>
        <v>2028.66882069804</v>
      </c>
    </row>
    <row r="34" s="1" customFormat="1" spans="1:47">
      <c r="A34" s="13"/>
      <c r="B34" s="13"/>
      <c r="C34" s="16">
        <v>7</v>
      </c>
      <c r="D34" s="19">
        <v>26.7743832287097</v>
      </c>
      <c r="E34" s="20">
        <f t="shared" si="18"/>
        <v>24.099099023</v>
      </c>
      <c r="F34" s="16" t="s">
        <v>73</v>
      </c>
      <c r="G34" s="13">
        <v>8</v>
      </c>
      <c r="H34" s="18">
        <f t="shared" si="0"/>
        <v>26.7743832287097</v>
      </c>
      <c r="I34" s="18">
        <f t="shared" si="1"/>
        <v>299.92438322871</v>
      </c>
      <c r="J34" s="18">
        <f t="shared" si="2"/>
        <v>0.419954624022041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3.11666636701839</v>
      </c>
      <c r="P34" s="18">
        <f t="shared" si="5"/>
        <v>1.30885845236335</v>
      </c>
      <c r="Q34" s="24">
        <f t="shared" si="6"/>
        <v>0.157063014283602</v>
      </c>
      <c r="R34" s="18">
        <f t="shared" si="7"/>
        <v>0.133818733333333</v>
      </c>
      <c r="S34" s="25">
        <f t="shared" si="8"/>
        <v>1.17369975317558</v>
      </c>
      <c r="T34" s="3">
        <v>0.01</v>
      </c>
      <c r="U34" s="26">
        <f t="shared" si="9"/>
        <v>0.0117369975317558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0.0466369975317558</v>
      </c>
      <c r="AR34" s="29">
        <f t="shared" si="15"/>
        <v>111.515611111111</v>
      </c>
      <c r="AS34" s="1">
        <f t="shared" si="16"/>
        <v>0.12</v>
      </c>
      <c r="AT34" s="2">
        <f t="shared" si="20"/>
        <v>0.525</v>
      </c>
      <c r="AU34" s="1">
        <f t="shared" si="17"/>
        <v>2195.23795954757</v>
      </c>
    </row>
    <row r="35" s="1" customFormat="1" spans="1:47">
      <c r="A35" s="13"/>
      <c r="B35" s="13"/>
      <c r="C35" s="16">
        <v>8</v>
      </c>
      <c r="D35" s="19">
        <v>27.5595316132258</v>
      </c>
      <c r="E35" s="20">
        <f t="shared" si="18"/>
        <v>26.7743832287097</v>
      </c>
      <c r="F35" s="16" t="s">
        <v>73</v>
      </c>
      <c r="G35" s="13">
        <v>9</v>
      </c>
      <c r="H35" s="18">
        <f t="shared" si="0"/>
        <v>27.5595316132258</v>
      </c>
      <c r="I35" s="18">
        <f t="shared" si="1"/>
        <v>300.709531613226</v>
      </c>
      <c r="J35" s="18">
        <f t="shared" si="2"/>
        <v>0.457103617955875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2.92296402576615</v>
      </c>
      <c r="P35" s="18">
        <f t="shared" si="5"/>
        <v>1.33609743133258</v>
      </c>
      <c r="Q35" s="24">
        <f t="shared" si="6"/>
        <v>0.160331691759909</v>
      </c>
      <c r="R35" s="18">
        <f t="shared" si="7"/>
        <v>0.133818733333333</v>
      </c>
      <c r="S35" s="25">
        <f t="shared" si="8"/>
        <v>1.19812591082097</v>
      </c>
      <c r="T35" s="3">
        <v>0.01</v>
      </c>
      <c r="U35" s="26">
        <f t="shared" si="9"/>
        <v>0.0119812591082097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0.0414312591082097</v>
      </c>
      <c r="AR35" s="29">
        <f t="shared" si="15"/>
        <v>111.515611111111</v>
      </c>
      <c r="AS35" s="1">
        <f t="shared" si="16"/>
        <v>0.12</v>
      </c>
      <c r="AT35" s="2">
        <f t="shared" si="20"/>
        <v>0.525</v>
      </c>
      <c r="AU35" s="1">
        <f t="shared" si="17"/>
        <v>1950.20000256798</v>
      </c>
    </row>
    <row r="36" s="1" customFormat="1" spans="1:47">
      <c r="A36" s="13"/>
      <c r="B36" s="13"/>
      <c r="C36" s="16">
        <v>9</v>
      </c>
      <c r="D36" s="19">
        <v>24.0563357793333</v>
      </c>
      <c r="E36" s="20">
        <f t="shared" si="18"/>
        <v>27.5595316132258</v>
      </c>
      <c r="F36" s="16" t="s">
        <v>73</v>
      </c>
      <c r="G36" s="13">
        <v>10</v>
      </c>
      <c r="H36" s="18">
        <f t="shared" si="0"/>
        <v>24.0563357793333</v>
      </c>
      <c r="I36" s="18">
        <f t="shared" si="1"/>
        <v>297.206335779333</v>
      </c>
      <c r="J36" s="18">
        <f t="shared" si="2"/>
        <v>0.3120775188315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2.70202270554468</v>
      </c>
      <c r="P36" s="18">
        <f t="shared" si="5"/>
        <v>0.843240541772762</v>
      </c>
      <c r="Q36" s="24">
        <f t="shared" si="6"/>
        <v>0.101188865012731</v>
      </c>
      <c r="R36" s="18">
        <f t="shared" si="7"/>
        <v>0.133818733333333</v>
      </c>
      <c r="S36" s="25">
        <f t="shared" si="8"/>
        <v>0.75616367374123</v>
      </c>
      <c r="T36" s="3">
        <v>0.01</v>
      </c>
      <c r="U36" s="26">
        <f t="shared" si="9"/>
        <v>0.0075616367374123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0.0370116367374123</v>
      </c>
      <c r="AR36" s="29">
        <f t="shared" si="15"/>
        <v>111.515611111111</v>
      </c>
      <c r="AS36" s="1">
        <f t="shared" si="16"/>
        <v>0.12</v>
      </c>
      <c r="AT36" s="2">
        <f t="shared" si="20"/>
        <v>0.525</v>
      </c>
      <c r="AU36" s="1">
        <f t="shared" si="17"/>
        <v>1742.16510948478</v>
      </c>
    </row>
    <row r="37" s="1" customFormat="1" spans="1:47">
      <c r="A37" s="13"/>
      <c r="B37" s="13"/>
      <c r="C37" s="16">
        <v>10</v>
      </c>
      <c r="D37" s="19">
        <v>19.4772844193548</v>
      </c>
      <c r="E37" s="20">
        <f t="shared" si="18"/>
        <v>24.0563357793333</v>
      </c>
      <c r="F37" s="16" t="s">
        <v>73</v>
      </c>
      <c r="G37" s="13">
        <v>11</v>
      </c>
      <c r="H37" s="18">
        <f t="shared" si="0"/>
        <v>19.4772844193548</v>
      </c>
      <c r="I37" s="18">
        <f t="shared" si="1"/>
        <v>292.627284419355</v>
      </c>
      <c r="J37" s="18">
        <f t="shared" si="2"/>
        <v>0.186905780076246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1.76584305558333</v>
      </c>
      <c r="O37" s="18">
        <f t="shared" si="19"/>
        <v>1.20809521929971</v>
      </c>
      <c r="P37" s="18">
        <f t="shared" si="5"/>
        <v>0.225799979369595</v>
      </c>
      <c r="Q37" s="24">
        <f t="shared" si="6"/>
        <v>0.0270959975243514</v>
      </c>
      <c r="R37" s="18">
        <f t="shared" si="7"/>
        <v>0.133818733333333</v>
      </c>
      <c r="S37" s="25">
        <f t="shared" si="8"/>
        <v>0.20248284264399</v>
      </c>
      <c r="T37" s="3">
        <v>0.01</v>
      </c>
      <c r="U37" s="26">
        <f t="shared" si="9"/>
        <v>0.0020248284264399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0.0239248284264399</v>
      </c>
      <c r="AR37" s="29">
        <f t="shared" si="15"/>
        <v>111.515611111111</v>
      </c>
      <c r="AS37" s="1">
        <f t="shared" si="16"/>
        <v>0.12</v>
      </c>
      <c r="AT37" s="2">
        <f t="shared" si="20"/>
        <v>0.525</v>
      </c>
      <c r="AU37" s="1">
        <f t="shared" si="17"/>
        <v>1126.15936524691</v>
      </c>
    </row>
    <row r="38" s="1" customFormat="1" spans="1:48">
      <c r="A38" s="13"/>
      <c r="B38" s="13"/>
      <c r="C38" s="16">
        <v>11</v>
      </c>
      <c r="D38" s="19">
        <v>13.9606521681333</v>
      </c>
      <c r="E38" s="20">
        <f t="shared" si="18"/>
        <v>19.4772844193548</v>
      </c>
      <c r="F38" s="16" t="s">
        <v>75</v>
      </c>
      <c r="G38" s="13">
        <v>12</v>
      </c>
      <c r="H38" s="18">
        <f t="shared" si="0"/>
        <v>13.9606521681333</v>
      </c>
      <c r="I38" s="18">
        <f t="shared" si="1"/>
        <v>287.110652168133</v>
      </c>
      <c r="J38" s="18">
        <f t="shared" si="2"/>
        <v>0.098619969195118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2.09745135104122</v>
      </c>
      <c r="P38" s="18">
        <f t="shared" si="5"/>
        <v>0.206850587627944</v>
      </c>
      <c r="Q38" s="24">
        <f t="shared" si="6"/>
        <v>0.0248220705153533</v>
      </c>
      <c r="R38" s="18">
        <f t="shared" si="7"/>
        <v>0.133818733333333</v>
      </c>
      <c r="S38" s="25">
        <f t="shared" si="8"/>
        <v>0.185490251604185</v>
      </c>
      <c r="T38" s="3">
        <v>0.01</v>
      </c>
      <c r="U38" s="26">
        <f t="shared" si="9"/>
        <v>0.00185490251604185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0.0237549025160418</v>
      </c>
      <c r="AR38" s="29">
        <f t="shared" si="15"/>
        <v>111.515611111111</v>
      </c>
      <c r="AS38" s="1">
        <f t="shared" si="16"/>
        <v>0.12</v>
      </c>
      <c r="AT38" s="2">
        <f t="shared" si="20"/>
        <v>0.525</v>
      </c>
      <c r="AU38" s="1">
        <f t="shared" si="17"/>
        <v>1118.16082699276</v>
      </c>
      <c r="AV38" s="1">
        <f>SUM(AU27:AU38)</f>
        <v>17548.3829699565</v>
      </c>
    </row>
    <row r="39" s="1" customFormat="1" spans="1:46">
      <c r="A39" s="13"/>
      <c r="B39" s="13"/>
      <c r="C39" s="16">
        <v>12</v>
      </c>
      <c r="D39" s="19">
        <v>7.77107473203226</v>
      </c>
      <c r="E39" s="20">
        <f t="shared" si="18"/>
        <v>13.9606521681333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45</v>
      </c>
      <c r="T40" s="23"/>
      <c r="U40" s="23"/>
      <c r="V40" s="23" t="s">
        <v>46</v>
      </c>
      <c r="W40" s="23"/>
      <c r="X40" s="23"/>
      <c r="Y40" s="23" t="s">
        <v>47</v>
      </c>
      <c r="Z40" s="23"/>
      <c r="AA40" s="23"/>
      <c r="AB40" s="23" t="s">
        <v>48</v>
      </c>
      <c r="AC40" s="23"/>
      <c r="AD40" s="23"/>
      <c r="AE40" s="23" t="s">
        <v>49</v>
      </c>
      <c r="AF40" s="23"/>
      <c r="AG40" s="23"/>
      <c r="AH40" s="23" t="s">
        <v>50</v>
      </c>
      <c r="AI40" s="23"/>
      <c r="AJ40" s="23"/>
      <c r="AK40" s="31" t="s">
        <v>51</v>
      </c>
      <c r="AL40" s="32"/>
      <c r="AM40" s="33"/>
      <c r="AN40" s="23" t="s">
        <v>52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12</v>
      </c>
      <c r="T41" s="3" t="s">
        <v>13</v>
      </c>
      <c r="U41" s="3"/>
      <c r="V41" s="4" t="s">
        <v>12</v>
      </c>
      <c r="W41" s="3" t="s">
        <v>13</v>
      </c>
      <c r="X41" s="3"/>
      <c r="Y41" s="4" t="s">
        <v>12</v>
      </c>
      <c r="Z41" s="3" t="s">
        <v>13</v>
      </c>
      <c r="AA41" s="3"/>
      <c r="AB41" s="4" t="s">
        <v>12</v>
      </c>
      <c r="AC41" s="3" t="s">
        <v>13</v>
      </c>
      <c r="AD41" s="3"/>
      <c r="AE41" s="4" t="s">
        <v>12</v>
      </c>
      <c r="AF41" s="3" t="s">
        <v>13</v>
      </c>
      <c r="AG41" s="3"/>
      <c r="AH41" s="4" t="s">
        <v>12</v>
      </c>
      <c r="AI41" s="3" t="s">
        <v>13</v>
      </c>
      <c r="AJ41" s="3"/>
      <c r="AK41" s="4" t="s">
        <v>12</v>
      </c>
      <c r="AL41" s="3" t="s">
        <v>13</v>
      </c>
      <c r="AM41" s="3"/>
      <c r="AN41" s="34" t="s">
        <v>12</v>
      </c>
      <c r="AO41" s="34" t="s">
        <v>13</v>
      </c>
      <c r="AP41" s="34"/>
      <c r="AQ41" s="1" t="s">
        <v>67</v>
      </c>
      <c r="AR41" s="1" t="s">
        <v>68</v>
      </c>
      <c r="AS41" s="1" t="s">
        <v>38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</v>
      </c>
      <c r="E42" s="16"/>
      <c r="F42" s="16"/>
      <c r="G42" s="13">
        <v>1</v>
      </c>
      <c r="H42" s="18">
        <f t="shared" ref="H42:H53" si="21">E43</f>
        <v>5</v>
      </c>
      <c r="I42" s="18">
        <f t="shared" ref="I42:I53" si="22">H42+273.15</f>
        <v>278.15</v>
      </c>
      <c r="J42" s="18">
        <f t="shared" ref="J42:J53" si="23">EXP(($C$16*(I42-$C$14))/($C$17*I42*$C$14))</f>
        <v>0.0330744063381255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0.0025497404371127</v>
      </c>
      <c r="Q42" s="24">
        <f t="shared" ref="Q42:Q53" si="27">P42*$B$44</f>
        <v>0.000331466256824651</v>
      </c>
      <c r="R42" s="18">
        <f t="shared" ref="R42:R53" si="28">L42*$B$44</f>
        <v>0.0100218354166667</v>
      </c>
      <c r="S42" s="25">
        <f t="shared" ref="S42:S53" si="29">Q42/R42</f>
        <v>0.0330744063381255</v>
      </c>
      <c r="T42" s="3">
        <v>0.01</v>
      </c>
      <c r="U42" s="26">
        <f t="shared" ref="U42:U53" si="30">S42*T42</f>
        <v>0.000330744063381255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0.0151307440633813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>$E$5/12</f>
        <v>3.71849315068493</v>
      </c>
      <c r="AU42" s="1">
        <f t="shared" ref="AU42:AU53" si="36">AT42*10000*AS42*0.67*AR42*AQ42</f>
        <v>377.789027466011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6.17854395451613</v>
      </c>
      <c r="E43" s="20">
        <f t="shared" ref="E43:E54" si="37">D42</f>
        <v>5</v>
      </c>
      <c r="F43" s="16" t="s">
        <v>73</v>
      </c>
      <c r="G43" s="13">
        <v>2</v>
      </c>
      <c r="H43" s="18">
        <f t="shared" si="21"/>
        <v>6.17854395451613</v>
      </c>
      <c r="I43" s="18">
        <f t="shared" si="22"/>
        <v>279.328543954516</v>
      </c>
      <c r="J43" s="18">
        <f t="shared" si="23"/>
        <v>0.0383385235756691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0.151632342896221</v>
      </c>
      <c r="P43" s="18">
        <f t="shared" si="26"/>
        <v>0.0058133601529607</v>
      </c>
      <c r="Q43" s="24">
        <f t="shared" si="27"/>
        <v>0.000755736819884891</v>
      </c>
      <c r="R43" s="18">
        <f t="shared" si="28"/>
        <v>0.0100218354166667</v>
      </c>
      <c r="S43" s="25">
        <f t="shared" si="29"/>
        <v>0.0754090232441927</v>
      </c>
      <c r="T43" s="3">
        <v>0.01</v>
      </c>
      <c r="U43" s="26">
        <f t="shared" si="30"/>
        <v>0.000754090232441927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0.0155540902324419</v>
      </c>
      <c r="AR43" s="29">
        <f t="shared" si="34"/>
        <v>7.70910416666667</v>
      </c>
      <c r="AS43" s="1">
        <f t="shared" si="35"/>
        <v>0.13</v>
      </c>
      <c r="AT43" s="2">
        <f t="shared" ref="AT43:AT53" si="39">$E$5/12</f>
        <v>3.71849315068493</v>
      </c>
      <c r="AU43" s="1">
        <f t="shared" si="36"/>
        <v>388.359263590615</v>
      </c>
    </row>
    <row r="44" s="1" customFormat="1" spans="1:47">
      <c r="A44" s="13" t="s">
        <v>38</v>
      </c>
      <c r="B44" s="13">
        <f>I5</f>
        <v>0.13</v>
      </c>
      <c r="C44" s="16">
        <v>2</v>
      </c>
      <c r="D44" s="19">
        <v>6.85068592357143</v>
      </c>
      <c r="E44" s="20">
        <f t="shared" si="37"/>
        <v>6.17854395451613</v>
      </c>
      <c r="F44" s="16" t="s">
        <v>73</v>
      </c>
      <c r="G44" s="13">
        <v>3</v>
      </c>
      <c r="H44" s="18">
        <f t="shared" si="21"/>
        <v>6.85068592357143</v>
      </c>
      <c r="I44" s="18">
        <f t="shared" si="22"/>
        <v>280.000685923571</v>
      </c>
      <c r="J44" s="18">
        <f t="shared" si="23"/>
        <v>0.0416845896765918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0.222910024409927</v>
      </c>
      <c r="P44" s="18">
        <f t="shared" si="26"/>
        <v>0.00929191290232685</v>
      </c>
      <c r="Q44" s="24">
        <f t="shared" si="27"/>
        <v>0.00120794867730249</v>
      </c>
      <c r="R44" s="18">
        <f t="shared" si="28"/>
        <v>0.0100218354166667</v>
      </c>
      <c r="S44" s="25">
        <f t="shared" si="29"/>
        <v>0.120531681780927</v>
      </c>
      <c r="T44" s="3">
        <v>0.01</v>
      </c>
      <c r="U44" s="26">
        <f t="shared" si="30"/>
        <v>0.00120531681780927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0.0160053168178093</v>
      </c>
      <c r="AR44" s="29">
        <f t="shared" si="34"/>
        <v>7.70910416666667</v>
      </c>
      <c r="AS44" s="1">
        <f t="shared" si="35"/>
        <v>0.13</v>
      </c>
      <c r="AT44" s="2">
        <f t="shared" si="39"/>
        <v>3.71849315068493</v>
      </c>
      <c r="AU44" s="1">
        <f t="shared" si="36"/>
        <v>399.625626443536</v>
      </c>
    </row>
    <row r="45" s="1" customFormat="1" spans="1:47">
      <c r="A45" s="13"/>
      <c r="B45" s="13"/>
      <c r="C45" s="16">
        <v>3</v>
      </c>
      <c r="D45" s="19">
        <v>10.7984983410968</v>
      </c>
      <c r="E45" s="20">
        <f t="shared" si="37"/>
        <v>6.85068592357143</v>
      </c>
      <c r="F45" s="16" t="s">
        <v>73</v>
      </c>
      <c r="G45" s="13">
        <v>4</v>
      </c>
      <c r="H45" s="18">
        <f t="shared" si="21"/>
        <v>10.7984983410968</v>
      </c>
      <c r="I45" s="18">
        <f t="shared" si="22"/>
        <v>283.948498341097</v>
      </c>
      <c r="J45" s="18">
        <f t="shared" si="23"/>
        <v>0.0675998686839766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0.290709153174266</v>
      </c>
      <c r="P45" s="18">
        <f t="shared" si="26"/>
        <v>0.0196519005798105</v>
      </c>
      <c r="Q45" s="24">
        <f t="shared" si="27"/>
        <v>0.00255474707537536</v>
      </c>
      <c r="R45" s="18">
        <f t="shared" si="28"/>
        <v>0.0100218354166667</v>
      </c>
      <c r="S45" s="25">
        <f t="shared" si="29"/>
        <v>0.254918083281105</v>
      </c>
      <c r="T45" s="3">
        <v>0.01</v>
      </c>
      <c r="U45" s="26">
        <f t="shared" si="30"/>
        <v>0.00254918083281105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0.017349180832811</v>
      </c>
      <c r="AR45" s="29">
        <f t="shared" si="34"/>
        <v>7.70910416666667</v>
      </c>
      <c r="AS45" s="1">
        <f t="shared" si="35"/>
        <v>0.13</v>
      </c>
      <c r="AT45" s="2">
        <f t="shared" si="39"/>
        <v>3.71849315068493</v>
      </c>
      <c r="AU45" s="1">
        <f t="shared" si="36"/>
        <v>433.179632588072</v>
      </c>
    </row>
    <row r="46" s="1" customFormat="1" spans="1:47">
      <c r="A46" s="13"/>
      <c r="B46" s="13"/>
      <c r="C46" s="16">
        <v>4</v>
      </c>
      <c r="D46" s="19">
        <v>15.6004288586333</v>
      </c>
      <c r="E46" s="20">
        <f t="shared" si="37"/>
        <v>10.7984983410968</v>
      </c>
      <c r="F46" s="16" t="s">
        <v>73</v>
      </c>
      <c r="G46" s="13">
        <v>5</v>
      </c>
      <c r="H46" s="18">
        <f t="shared" si="21"/>
        <v>15.6004288586333</v>
      </c>
      <c r="I46" s="18">
        <f t="shared" si="22"/>
        <v>288.750428858633</v>
      </c>
      <c r="J46" s="18">
        <f t="shared" si="23"/>
        <v>0.119565155953206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0.257504389964733</v>
      </c>
      <c r="O46" s="18">
        <f t="shared" si="38"/>
        <v>0.0906439042963894</v>
      </c>
      <c r="P46" s="18">
        <f t="shared" si="26"/>
        <v>0.0108378525534053</v>
      </c>
      <c r="Q46" s="24">
        <f t="shared" si="27"/>
        <v>0.00140892083194269</v>
      </c>
      <c r="R46" s="18">
        <f t="shared" si="28"/>
        <v>0.0100218354166667</v>
      </c>
      <c r="S46" s="25">
        <f t="shared" si="29"/>
        <v>0.140585109749418</v>
      </c>
      <c r="T46" s="3">
        <v>0.01</v>
      </c>
      <c r="U46" s="26">
        <f t="shared" si="30"/>
        <v>0.00140585109749418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0.0285058510974942</v>
      </c>
      <c r="AR46" s="29">
        <f t="shared" si="34"/>
        <v>7.70910416666667</v>
      </c>
      <c r="AS46" s="1">
        <f t="shared" si="35"/>
        <v>0.13</v>
      </c>
      <c r="AT46" s="2">
        <f t="shared" si="39"/>
        <v>3.71849315068493</v>
      </c>
      <c r="AU46" s="1">
        <f t="shared" si="36"/>
        <v>711.742774717627</v>
      </c>
    </row>
    <row r="47" s="1" customFormat="1" spans="1:47">
      <c r="A47" s="13"/>
      <c r="B47" s="13"/>
      <c r="C47" s="16">
        <v>5</v>
      </c>
      <c r="D47" s="19">
        <v>20.3628141096774</v>
      </c>
      <c r="E47" s="20">
        <f t="shared" si="37"/>
        <v>15.6004288586333</v>
      </c>
      <c r="F47" s="16" t="s">
        <v>75</v>
      </c>
      <c r="G47" s="13">
        <v>6</v>
      </c>
      <c r="H47" s="18">
        <f t="shared" si="21"/>
        <v>20.3628141096774</v>
      </c>
      <c r="I47" s="18">
        <f t="shared" si="22"/>
        <v>293.512814109677</v>
      </c>
      <c r="J47" s="18">
        <f t="shared" si="23"/>
        <v>0.206642765505781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0.156897093409651</v>
      </c>
      <c r="P47" s="18">
        <f t="shared" si="26"/>
        <v>0.0324216492819891</v>
      </c>
      <c r="Q47" s="24">
        <f t="shared" si="27"/>
        <v>0.00421481440665858</v>
      </c>
      <c r="R47" s="18">
        <f t="shared" si="28"/>
        <v>0.0100218354166667</v>
      </c>
      <c r="S47" s="25">
        <f t="shared" si="29"/>
        <v>0.420563123562097</v>
      </c>
      <c r="T47" s="3">
        <v>0.01</v>
      </c>
      <c r="U47" s="26">
        <f t="shared" si="30"/>
        <v>0.00420563123562097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0.031305631235621</v>
      </c>
      <c r="AR47" s="29">
        <f t="shared" si="34"/>
        <v>7.70910416666667</v>
      </c>
      <c r="AS47" s="1">
        <f t="shared" si="35"/>
        <v>0.13</v>
      </c>
      <c r="AT47" s="2">
        <f t="shared" si="39"/>
        <v>3.71849315068493</v>
      </c>
      <c r="AU47" s="1">
        <f t="shared" si="36"/>
        <v>781.648538179811</v>
      </c>
    </row>
    <row r="48" s="1" customFormat="1" spans="1:47">
      <c r="A48" s="13"/>
      <c r="B48" s="13"/>
      <c r="C48" s="16">
        <v>6</v>
      </c>
      <c r="D48" s="19">
        <v>24.099099023</v>
      </c>
      <c r="E48" s="20">
        <f t="shared" si="37"/>
        <v>20.3628141096774</v>
      </c>
      <c r="F48" s="16" t="s">
        <v>73</v>
      </c>
      <c r="G48" s="13">
        <v>7</v>
      </c>
      <c r="H48" s="18">
        <f t="shared" si="21"/>
        <v>24.099099023</v>
      </c>
      <c r="I48" s="18">
        <f t="shared" si="22"/>
        <v>297.249099023</v>
      </c>
      <c r="J48" s="18">
        <f t="shared" si="23"/>
        <v>0.313551846852521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0.201566485794328</v>
      </c>
      <c r="P48" s="18">
        <f t="shared" si="26"/>
        <v>0.0632015438843841</v>
      </c>
      <c r="Q48" s="24">
        <f t="shared" si="27"/>
        <v>0.00821620070496993</v>
      </c>
      <c r="R48" s="18">
        <f t="shared" si="28"/>
        <v>0.0100218354166667</v>
      </c>
      <c r="S48" s="25">
        <f t="shared" si="29"/>
        <v>0.819829937668514</v>
      </c>
      <c r="T48" s="3">
        <v>0.01</v>
      </c>
      <c r="U48" s="26">
        <f t="shared" si="30"/>
        <v>0.00819829937668514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0.0426982993766851</v>
      </c>
      <c r="AR48" s="29">
        <f t="shared" si="34"/>
        <v>7.70910416666667</v>
      </c>
      <c r="AS48" s="1">
        <f t="shared" si="35"/>
        <v>0.13</v>
      </c>
      <c r="AT48" s="2">
        <f t="shared" si="39"/>
        <v>3.71849315068493</v>
      </c>
      <c r="AU48" s="1">
        <f t="shared" si="36"/>
        <v>1066.10414718532</v>
      </c>
    </row>
    <row r="49" s="1" customFormat="1" spans="1:47">
      <c r="A49" s="13"/>
      <c r="B49" s="13"/>
      <c r="C49" s="16">
        <v>7</v>
      </c>
      <c r="D49" s="19">
        <v>26.7743832287097</v>
      </c>
      <c r="E49" s="20">
        <f t="shared" si="37"/>
        <v>24.099099023</v>
      </c>
      <c r="F49" s="16" t="s">
        <v>73</v>
      </c>
      <c r="G49" s="13">
        <v>8</v>
      </c>
      <c r="H49" s="18">
        <f t="shared" si="21"/>
        <v>26.7743832287097</v>
      </c>
      <c r="I49" s="18">
        <f t="shared" si="22"/>
        <v>299.92438322871</v>
      </c>
      <c r="J49" s="18">
        <f t="shared" si="23"/>
        <v>0.419954624022041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0.215455983576611</v>
      </c>
      <c r="P49" s="18">
        <f t="shared" si="26"/>
        <v>0.0904817365762147</v>
      </c>
      <c r="Q49" s="24">
        <f t="shared" si="27"/>
        <v>0.0117626257549079</v>
      </c>
      <c r="R49" s="18">
        <f t="shared" si="28"/>
        <v>0.0100218354166667</v>
      </c>
      <c r="S49" s="25">
        <f t="shared" si="29"/>
        <v>1.17369975317558</v>
      </c>
      <c r="T49" s="3">
        <v>0.01</v>
      </c>
      <c r="U49" s="26">
        <f t="shared" si="30"/>
        <v>0.0117369975317558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0.0462369975317558</v>
      </c>
      <c r="AR49" s="29">
        <f t="shared" si="34"/>
        <v>7.70910416666667</v>
      </c>
      <c r="AS49" s="1">
        <f t="shared" si="35"/>
        <v>0.13</v>
      </c>
      <c r="AT49" s="2">
        <f t="shared" si="39"/>
        <v>3.71849315068493</v>
      </c>
      <c r="AU49" s="1">
        <f t="shared" si="36"/>
        <v>1154.45944081132</v>
      </c>
    </row>
    <row r="50" s="1" customFormat="1" spans="1:47">
      <c r="A50" s="13"/>
      <c r="B50" s="13"/>
      <c r="C50" s="16">
        <v>8</v>
      </c>
      <c r="D50" s="19">
        <v>27.5595316132258</v>
      </c>
      <c r="E50" s="20">
        <f t="shared" si="37"/>
        <v>26.7743832287097</v>
      </c>
      <c r="F50" s="16" t="s">
        <v>73</v>
      </c>
      <c r="G50" s="13">
        <v>9</v>
      </c>
      <c r="H50" s="18">
        <f t="shared" si="21"/>
        <v>27.5595316132258</v>
      </c>
      <c r="I50" s="18">
        <f t="shared" si="22"/>
        <v>300.709531613226</v>
      </c>
      <c r="J50" s="18">
        <f t="shared" si="23"/>
        <v>0.457103617955875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0.202065288667063</v>
      </c>
      <c r="P50" s="18">
        <f t="shared" si="26"/>
        <v>0.0923647745130127</v>
      </c>
      <c r="Q50" s="24">
        <f t="shared" si="27"/>
        <v>0.0120074206866917</v>
      </c>
      <c r="R50" s="18">
        <f t="shared" si="28"/>
        <v>0.0100218354166667</v>
      </c>
      <c r="S50" s="25">
        <f t="shared" si="29"/>
        <v>1.19812591082097</v>
      </c>
      <c r="T50" s="3">
        <v>0.01</v>
      </c>
      <c r="U50" s="26">
        <f t="shared" si="30"/>
        <v>0.0119812591082097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0.0390812591082097</v>
      </c>
      <c r="AR50" s="29">
        <f t="shared" si="34"/>
        <v>7.70910416666667</v>
      </c>
      <c r="AS50" s="1">
        <f t="shared" si="35"/>
        <v>0.13</v>
      </c>
      <c r="AT50" s="2">
        <f t="shared" si="39"/>
        <v>3.71849315068493</v>
      </c>
      <c r="AU50" s="1">
        <f t="shared" si="36"/>
        <v>975.792783804336</v>
      </c>
    </row>
    <row r="51" s="1" customFormat="1" spans="1:47">
      <c r="A51" s="13"/>
      <c r="B51" s="13"/>
      <c r="C51" s="16">
        <v>9</v>
      </c>
      <c r="D51" s="19">
        <v>24.0563357793333</v>
      </c>
      <c r="E51" s="20">
        <f t="shared" si="37"/>
        <v>27.5595316132258</v>
      </c>
      <c r="F51" s="16" t="s">
        <v>73</v>
      </c>
      <c r="G51" s="13">
        <v>10</v>
      </c>
      <c r="H51" s="18">
        <f t="shared" si="21"/>
        <v>24.0563357793333</v>
      </c>
      <c r="I51" s="18">
        <f t="shared" si="22"/>
        <v>297.206335779333</v>
      </c>
      <c r="J51" s="18">
        <f t="shared" si="23"/>
        <v>0.3120775188315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0.186791555820717</v>
      </c>
      <c r="P51" s="18">
        <f t="shared" si="26"/>
        <v>0.0582934452792049</v>
      </c>
      <c r="Q51" s="24">
        <f t="shared" si="27"/>
        <v>0.00757814788629664</v>
      </c>
      <c r="R51" s="18">
        <f t="shared" si="28"/>
        <v>0.0100218354166667</v>
      </c>
      <c r="S51" s="25">
        <f t="shared" si="29"/>
        <v>0.756163673741231</v>
      </c>
      <c r="T51" s="3">
        <v>0.01</v>
      </c>
      <c r="U51" s="26">
        <f t="shared" si="30"/>
        <v>0.0075616367374123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0.0346616367374123</v>
      </c>
      <c r="AR51" s="29">
        <f t="shared" si="34"/>
        <v>7.70910416666667</v>
      </c>
      <c r="AS51" s="1">
        <f t="shared" si="35"/>
        <v>0.13</v>
      </c>
      <c r="AT51" s="2">
        <f t="shared" si="39"/>
        <v>3.71849315068493</v>
      </c>
      <c r="AU51" s="1">
        <f t="shared" si="36"/>
        <v>865.442305980084</v>
      </c>
    </row>
    <row r="52" s="1" customFormat="1" spans="1:47">
      <c r="A52" s="13"/>
      <c r="B52" s="13"/>
      <c r="C52" s="16">
        <v>10</v>
      </c>
      <c r="D52" s="19">
        <v>19.4772844193548</v>
      </c>
      <c r="E52" s="20">
        <f t="shared" si="37"/>
        <v>24.0563357793333</v>
      </c>
      <c r="F52" s="16" t="s">
        <v>73</v>
      </c>
      <c r="G52" s="13">
        <v>11</v>
      </c>
      <c r="H52" s="18">
        <f t="shared" si="21"/>
        <v>19.4772844193548</v>
      </c>
      <c r="I52" s="18">
        <f t="shared" si="22"/>
        <v>292.627284419355</v>
      </c>
      <c r="J52" s="18">
        <f t="shared" si="23"/>
        <v>0.186905780076246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0.122073205014436</v>
      </c>
      <c r="O52" s="18">
        <f t="shared" si="38"/>
        <v>0.0835159471937423</v>
      </c>
      <c r="P52" s="18">
        <f t="shared" si="26"/>
        <v>0.015609613259053</v>
      </c>
      <c r="Q52" s="24">
        <f t="shared" si="27"/>
        <v>0.00202924972367689</v>
      </c>
      <c r="R52" s="18">
        <f t="shared" si="28"/>
        <v>0.0100218354166667</v>
      </c>
      <c r="S52" s="25">
        <f t="shared" si="29"/>
        <v>0.20248284264399</v>
      </c>
      <c r="T52" s="3">
        <v>0.01</v>
      </c>
      <c r="U52" s="26">
        <f t="shared" si="30"/>
        <v>0.0020248284264399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0.0168248284264399</v>
      </c>
      <c r="AR52" s="29">
        <f t="shared" si="34"/>
        <v>7.70910416666667</v>
      </c>
      <c r="AS52" s="1">
        <f t="shared" si="35"/>
        <v>0.13</v>
      </c>
      <c r="AT52" s="2">
        <f t="shared" si="39"/>
        <v>3.71849315068493</v>
      </c>
      <c r="AU52" s="1">
        <f t="shared" si="36"/>
        <v>420.087441958013</v>
      </c>
    </row>
    <row r="53" s="1" customFormat="1" spans="1:48">
      <c r="A53" s="13"/>
      <c r="B53" s="13"/>
      <c r="C53" s="16">
        <v>11</v>
      </c>
      <c r="D53" s="19">
        <v>13.9606521681333</v>
      </c>
      <c r="E53" s="20">
        <f t="shared" si="37"/>
        <v>19.4772844193548</v>
      </c>
      <c r="F53" s="16" t="s">
        <v>75</v>
      </c>
      <c r="G53" s="13">
        <v>12</v>
      </c>
      <c r="H53" s="18">
        <f t="shared" si="21"/>
        <v>13.9606521681333</v>
      </c>
      <c r="I53" s="18">
        <f t="shared" si="22"/>
        <v>287.110652168133</v>
      </c>
      <c r="J53" s="18">
        <f t="shared" si="23"/>
        <v>0.098619969195118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0.144997375601356</v>
      </c>
      <c r="P53" s="18">
        <f t="shared" si="26"/>
        <v>0.0142996367151787</v>
      </c>
      <c r="Q53" s="24">
        <f t="shared" si="27"/>
        <v>0.00185895277297323</v>
      </c>
      <c r="R53" s="18">
        <f t="shared" si="28"/>
        <v>0.0100218354166667</v>
      </c>
      <c r="S53" s="25">
        <f t="shared" si="29"/>
        <v>0.185490251604185</v>
      </c>
      <c r="T53" s="3">
        <v>0.01</v>
      </c>
      <c r="U53" s="26">
        <f t="shared" si="30"/>
        <v>0.00185490251604185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0.0166549025160418</v>
      </c>
      <c r="AR53" s="29">
        <f t="shared" si="34"/>
        <v>7.70910416666667</v>
      </c>
      <c r="AS53" s="1">
        <f t="shared" si="35"/>
        <v>0.13</v>
      </c>
      <c r="AT53" s="2">
        <f t="shared" si="39"/>
        <v>3.71849315068493</v>
      </c>
      <c r="AU53" s="1">
        <f t="shared" si="36"/>
        <v>415.844680058026</v>
      </c>
      <c r="AV53" s="1">
        <f>SUM(AU42:AU53)</f>
        <v>7990.07566278277</v>
      </c>
    </row>
    <row r="54" s="1" customFormat="1" spans="1:46">
      <c r="A54" s="13"/>
      <c r="B54" s="13"/>
      <c r="C54" s="16">
        <v>12</v>
      </c>
      <c r="D54" s="19">
        <v>7.77107473203226</v>
      </c>
      <c r="E54" s="20">
        <f t="shared" si="37"/>
        <v>13.9606521681333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45</v>
      </c>
      <c r="T56" s="23"/>
      <c r="U56" s="23"/>
      <c r="V56" s="23" t="s">
        <v>46</v>
      </c>
      <c r="W56" s="23" t="s">
        <v>47</v>
      </c>
      <c r="X56" s="23" t="s">
        <v>48</v>
      </c>
      <c r="Y56" s="23" t="s">
        <v>49</v>
      </c>
      <c r="Z56" s="23" t="s">
        <v>50</v>
      </c>
      <c r="AA56" s="23" t="s">
        <v>51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12</v>
      </c>
      <c r="T57" s="3" t="s">
        <v>13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38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5</v>
      </c>
      <c r="E58" s="16"/>
      <c r="F58" s="16"/>
      <c r="G58" s="13">
        <v>1</v>
      </c>
      <c r="H58" s="18">
        <f t="shared" ref="H58:H69" si="40">E59</f>
        <v>5</v>
      </c>
      <c r="I58" s="18">
        <f t="shared" ref="I58:I69" si="41">H58+273.15</f>
        <v>278.15</v>
      </c>
      <c r="J58" s="18">
        <f t="shared" ref="J58:J69" si="42">EXP(($C$16*(I58-$C$14))/($C$17*I58*$C$14))</f>
        <v>0.0330744063381255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0.100283419109545</v>
      </c>
      <c r="Q58" s="24">
        <f t="shared" ref="Q58:Q69" si="46">P58*$B$60</f>
        <v>0.0290821915417681</v>
      </c>
      <c r="R58" s="18">
        <f t="shared" ref="R58:R69" si="47">L58*$B$60</f>
        <v>0.87929595</v>
      </c>
      <c r="S58" s="25">
        <f t="shared" ref="S58:S69" si="48">Q58/R58</f>
        <v>0.0330744063381255</v>
      </c>
      <c r="T58" s="3">
        <v>0.27</v>
      </c>
      <c r="U58" s="26">
        <f t="shared" ref="U58:U69" si="49">S58*T58</f>
        <v>0.00893008971129389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0.228135116430904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>$E$7/12</f>
        <v>25.3730136986301</v>
      </c>
      <c r="AF58" s="1">
        <f t="shared" ref="AF58:AF69" si="53">AE58*10000*AC58*AB58</f>
        <v>650036.143817316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6.17854395451613</v>
      </c>
      <c r="E59" s="20">
        <f t="shared" ref="E59:E70" si="54">D58</f>
        <v>5</v>
      </c>
      <c r="F59" s="16" t="s">
        <v>73</v>
      </c>
      <c r="G59" s="13">
        <v>2</v>
      </c>
      <c r="H59" s="18">
        <f t="shared" si="40"/>
        <v>6.17854395451613</v>
      </c>
      <c r="I59" s="18">
        <f t="shared" si="41"/>
        <v>279.328543954516</v>
      </c>
      <c r="J59" s="18">
        <f t="shared" si="42"/>
        <v>0.0383385235756691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5">L59+O58-P58-N59</f>
        <v>5.96382658089045</v>
      </c>
      <c r="P59" s="18">
        <f t="shared" si="45"/>
        <v>0.228644305972671</v>
      </c>
      <c r="Q59" s="24">
        <f t="shared" si="46"/>
        <v>0.0663068487320745</v>
      </c>
      <c r="R59" s="18">
        <f t="shared" si="47"/>
        <v>0.87929595</v>
      </c>
      <c r="S59" s="25">
        <f t="shared" si="48"/>
        <v>0.0754090232441927</v>
      </c>
      <c r="T59" s="3">
        <v>0.27</v>
      </c>
      <c r="U59" s="26">
        <f t="shared" si="49"/>
        <v>0.020360436275932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0.230356032768414</v>
      </c>
      <c r="AC59" s="29">
        <f t="shared" si="51"/>
        <v>11.2298333333333</v>
      </c>
      <c r="AD59" s="1">
        <f t="shared" si="52"/>
        <v>0.29</v>
      </c>
      <c r="AE59" s="30">
        <f t="shared" ref="AE59:AE69" si="56">$E$7/12</f>
        <v>25.3730136986301</v>
      </c>
      <c r="AF59" s="1">
        <f t="shared" si="53"/>
        <v>656364.305453986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38</v>
      </c>
      <c r="B60" s="13">
        <f>H7</f>
        <v>0.29</v>
      </c>
      <c r="C60" s="16">
        <v>2</v>
      </c>
      <c r="D60" s="19">
        <v>6.85068592357143</v>
      </c>
      <c r="E60" s="20">
        <f t="shared" si="54"/>
        <v>6.17854395451613</v>
      </c>
      <c r="F60" s="16" t="s">
        <v>73</v>
      </c>
      <c r="G60" s="13">
        <v>3</v>
      </c>
      <c r="H60" s="18">
        <f t="shared" si="40"/>
        <v>6.85068592357143</v>
      </c>
      <c r="I60" s="18">
        <f t="shared" si="41"/>
        <v>280.000685923571</v>
      </c>
      <c r="J60" s="18">
        <f t="shared" si="42"/>
        <v>0.0416845896765918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5"/>
        <v>8.76723727491778</v>
      </c>
      <c r="P60" s="18">
        <f t="shared" si="45"/>
        <v>0.365458688402269</v>
      </c>
      <c r="Q60" s="24">
        <f t="shared" si="46"/>
        <v>0.105983019636658</v>
      </c>
      <c r="R60" s="18">
        <f t="shared" si="47"/>
        <v>0.87929595</v>
      </c>
      <c r="S60" s="25">
        <f t="shared" si="48"/>
        <v>0.120531681780927</v>
      </c>
      <c r="T60" s="3">
        <v>0.27</v>
      </c>
      <c r="U60" s="26">
        <f t="shared" si="49"/>
        <v>0.0325435540808503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0.232723212557909</v>
      </c>
      <c r="AC60" s="29">
        <f t="shared" si="51"/>
        <v>11.2298333333333</v>
      </c>
      <c r="AD60" s="1">
        <f t="shared" si="52"/>
        <v>0.29</v>
      </c>
      <c r="AE60" s="30">
        <f t="shared" si="56"/>
        <v>25.3730136986301</v>
      </c>
      <c r="AF60" s="1">
        <f t="shared" si="53"/>
        <v>663109.222440723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10.7984983410968</v>
      </c>
      <c r="E61" s="20">
        <f t="shared" si="54"/>
        <v>6.85068592357143</v>
      </c>
      <c r="F61" s="16" t="s">
        <v>73</v>
      </c>
      <c r="G61" s="13">
        <v>4</v>
      </c>
      <c r="H61" s="18">
        <f t="shared" si="40"/>
        <v>10.7984983410968</v>
      </c>
      <c r="I61" s="18">
        <f t="shared" si="41"/>
        <v>283.948498341097</v>
      </c>
      <c r="J61" s="18">
        <f t="shared" si="42"/>
        <v>0.0675998686839766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5"/>
        <v>11.4338335865155</v>
      </c>
      <c r="P61" s="18">
        <f t="shared" si="45"/>
        <v>0.77292564900289</v>
      </c>
      <c r="Q61" s="24">
        <f t="shared" si="46"/>
        <v>0.224148438210838</v>
      </c>
      <c r="R61" s="18">
        <f t="shared" si="47"/>
        <v>0.87929595</v>
      </c>
      <c r="S61" s="25">
        <f t="shared" si="48"/>
        <v>0.254918083281105</v>
      </c>
      <c r="T61" s="3">
        <v>0.27</v>
      </c>
      <c r="U61" s="26">
        <f t="shared" si="49"/>
        <v>0.0688278824858983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0.23977325756701</v>
      </c>
      <c r="AC61" s="29">
        <f t="shared" si="51"/>
        <v>11.2298333333333</v>
      </c>
      <c r="AD61" s="1">
        <f t="shared" si="52"/>
        <v>0.29</v>
      </c>
      <c r="AE61" s="30">
        <f t="shared" si="56"/>
        <v>25.3730136986301</v>
      </c>
      <c r="AF61" s="1">
        <f t="shared" si="53"/>
        <v>683197.248094776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15.6004288586333</v>
      </c>
      <c r="E62" s="20">
        <f t="shared" si="54"/>
        <v>10.7984983410968</v>
      </c>
      <c r="F62" s="16" t="s">
        <v>73</v>
      </c>
      <c r="G62" s="13">
        <v>5</v>
      </c>
      <c r="H62" s="18">
        <f t="shared" si="40"/>
        <v>15.6004288586333</v>
      </c>
      <c r="I62" s="18">
        <f t="shared" si="41"/>
        <v>288.750428858633</v>
      </c>
      <c r="J62" s="18">
        <f t="shared" si="42"/>
        <v>0.119565155953206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10.127862540637</v>
      </c>
      <c r="O62" s="18">
        <f t="shared" si="55"/>
        <v>3.56510039687563</v>
      </c>
      <c r="P62" s="18">
        <f t="shared" si="45"/>
        <v>0.426261784941272</v>
      </c>
      <c r="Q62" s="24">
        <f t="shared" si="46"/>
        <v>0.123615917632969</v>
      </c>
      <c r="R62" s="18">
        <f t="shared" si="47"/>
        <v>0.87929595</v>
      </c>
      <c r="S62" s="25">
        <f t="shared" si="48"/>
        <v>0.140585109749418</v>
      </c>
      <c r="T62" s="3">
        <v>0.27</v>
      </c>
      <c r="U62" s="26">
        <f t="shared" si="49"/>
        <v>0.0379579796323429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0.282575235442564</v>
      </c>
      <c r="AC62" s="29">
        <f t="shared" si="51"/>
        <v>11.2298333333333</v>
      </c>
      <c r="AD62" s="1">
        <f t="shared" si="52"/>
        <v>0.29</v>
      </c>
      <c r="AE62" s="30">
        <f t="shared" si="56"/>
        <v>25.3730136986301</v>
      </c>
      <c r="AF62" s="1">
        <f t="shared" si="53"/>
        <v>805154.941768849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20.3628141096774</v>
      </c>
      <c r="E63" s="20">
        <f t="shared" si="54"/>
        <v>15.6004288586333</v>
      </c>
      <c r="F63" s="16" t="s">
        <v>75</v>
      </c>
      <c r="G63" s="13">
        <v>6</v>
      </c>
      <c r="H63" s="18">
        <f t="shared" si="40"/>
        <v>20.3628141096774</v>
      </c>
      <c r="I63" s="18">
        <f t="shared" si="41"/>
        <v>293.512814109677</v>
      </c>
      <c r="J63" s="18">
        <f t="shared" si="42"/>
        <v>0.206642765505781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5"/>
        <v>6.17089361193436</v>
      </c>
      <c r="P63" s="18">
        <f t="shared" si="45"/>
        <v>1.27517052161207</v>
      </c>
      <c r="Q63" s="24">
        <f t="shared" si="46"/>
        <v>0.369799451267501</v>
      </c>
      <c r="R63" s="18">
        <f t="shared" si="47"/>
        <v>0.87929595</v>
      </c>
      <c r="S63" s="25">
        <f t="shared" si="48"/>
        <v>0.420563123562097</v>
      </c>
      <c r="T63" s="3">
        <v>0.27</v>
      </c>
      <c r="U63" s="26">
        <f t="shared" si="49"/>
        <v>0.113552043361766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0.297263162025191</v>
      </c>
      <c r="AC63" s="29">
        <f t="shared" si="51"/>
        <v>11.2298333333333</v>
      </c>
      <c r="AD63" s="1">
        <f t="shared" si="52"/>
        <v>0.29</v>
      </c>
      <c r="AE63" s="30">
        <f t="shared" si="56"/>
        <v>25.3730136986301</v>
      </c>
      <c r="AF63" s="1">
        <f t="shared" si="53"/>
        <v>847005.943516467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24.099099023</v>
      </c>
      <c r="E64" s="20">
        <f t="shared" si="54"/>
        <v>20.3628141096774</v>
      </c>
      <c r="F64" s="16" t="s">
        <v>73</v>
      </c>
      <c r="G64" s="13">
        <v>7</v>
      </c>
      <c r="H64" s="18">
        <f t="shared" si="40"/>
        <v>24.099099023</v>
      </c>
      <c r="I64" s="18">
        <f t="shared" si="41"/>
        <v>297.249099023</v>
      </c>
      <c r="J64" s="18">
        <f t="shared" si="42"/>
        <v>0.313551846852521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5"/>
        <v>7.92777809032229</v>
      </c>
      <c r="P64" s="18">
        <f t="shared" si="45"/>
        <v>2.4857694616575</v>
      </c>
      <c r="Q64" s="24">
        <f t="shared" si="46"/>
        <v>0.720873143880676</v>
      </c>
      <c r="R64" s="18">
        <f t="shared" si="47"/>
        <v>0.87929595</v>
      </c>
      <c r="S64" s="25">
        <f t="shared" si="48"/>
        <v>0.819829937668514</v>
      </c>
      <c r="T64" s="3">
        <v>0.27</v>
      </c>
      <c r="U64" s="26">
        <f t="shared" si="49"/>
        <v>0.221354083170499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0.333409098360028</v>
      </c>
      <c r="AC64" s="29">
        <f t="shared" si="51"/>
        <v>11.2298333333333</v>
      </c>
      <c r="AD64" s="1">
        <f t="shared" si="52"/>
        <v>0.29</v>
      </c>
      <c r="AE64" s="30">
        <f t="shared" si="56"/>
        <v>25.3730136986301</v>
      </c>
      <c r="AF64" s="1">
        <f t="shared" si="53"/>
        <v>949998.264196215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26.7743832287097</v>
      </c>
      <c r="E65" s="20">
        <f t="shared" si="54"/>
        <v>24.099099023</v>
      </c>
      <c r="F65" s="16" t="s">
        <v>73</v>
      </c>
      <c r="G65" s="13">
        <v>8</v>
      </c>
      <c r="H65" s="18">
        <f t="shared" si="40"/>
        <v>26.7743832287097</v>
      </c>
      <c r="I65" s="18">
        <f t="shared" si="41"/>
        <v>299.92438322871</v>
      </c>
      <c r="J65" s="18">
        <f t="shared" si="42"/>
        <v>0.419954624022041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5"/>
        <v>8.47406362866478</v>
      </c>
      <c r="P65" s="18">
        <f t="shared" si="45"/>
        <v>3.55872220511477</v>
      </c>
      <c r="Q65" s="24">
        <f t="shared" si="46"/>
        <v>1.03202943948328</v>
      </c>
      <c r="R65" s="18">
        <f t="shared" si="47"/>
        <v>0.87929595</v>
      </c>
      <c r="S65" s="25">
        <f t="shared" si="48"/>
        <v>1.17369975317558</v>
      </c>
      <c r="T65" s="3">
        <v>0.27</v>
      </c>
      <c r="U65" s="26">
        <f t="shared" si="49"/>
        <v>0.316898933357406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0.351973462751344</v>
      </c>
      <c r="AC65" s="29">
        <f t="shared" si="51"/>
        <v>11.2298333333333</v>
      </c>
      <c r="AD65" s="1">
        <f t="shared" si="52"/>
        <v>0.29</v>
      </c>
      <c r="AE65" s="30">
        <f t="shared" si="56"/>
        <v>25.3730136986301</v>
      </c>
      <c r="AF65" s="1">
        <f t="shared" si="53"/>
        <v>1002894.58296617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27.5595316132258</v>
      </c>
      <c r="E66" s="20">
        <f t="shared" si="54"/>
        <v>26.7743832287097</v>
      </c>
      <c r="F66" s="16" t="s">
        <v>73</v>
      </c>
      <c r="G66" s="13">
        <v>9</v>
      </c>
      <c r="H66" s="18">
        <f t="shared" si="40"/>
        <v>27.5595316132258</v>
      </c>
      <c r="I66" s="18">
        <f t="shared" si="41"/>
        <v>300.709531613226</v>
      </c>
      <c r="J66" s="18">
        <f t="shared" si="42"/>
        <v>0.457103617955875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5"/>
        <v>7.94739642355001</v>
      </c>
      <c r="P66" s="18">
        <f t="shared" si="45"/>
        <v>3.63278365853429</v>
      </c>
      <c r="Q66" s="24">
        <f t="shared" si="46"/>
        <v>1.05350726097494</v>
      </c>
      <c r="R66" s="18">
        <f t="shared" si="47"/>
        <v>0.87929595</v>
      </c>
      <c r="S66" s="25">
        <f t="shared" si="48"/>
        <v>1.19812591082098</v>
      </c>
      <c r="T66" s="3">
        <v>0.27</v>
      </c>
      <c r="U66" s="26">
        <f t="shared" si="49"/>
        <v>0.323493995921663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0.353254883407579</v>
      </c>
      <c r="AC66" s="29">
        <f t="shared" si="51"/>
        <v>11.2298333333333</v>
      </c>
      <c r="AD66" s="1">
        <f t="shared" si="52"/>
        <v>0.29</v>
      </c>
      <c r="AE66" s="30">
        <f t="shared" si="56"/>
        <v>25.3730136986301</v>
      </c>
      <c r="AF66" s="1">
        <f t="shared" si="53"/>
        <v>1006545.79526097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24.0563357793333</v>
      </c>
      <c r="E67" s="20">
        <f t="shared" si="54"/>
        <v>27.5595316132258</v>
      </c>
      <c r="F67" s="16" t="s">
        <v>73</v>
      </c>
      <c r="G67" s="13">
        <v>10</v>
      </c>
      <c r="H67" s="18">
        <f t="shared" si="40"/>
        <v>24.0563357793333</v>
      </c>
      <c r="I67" s="18">
        <f t="shared" si="41"/>
        <v>297.206335779333</v>
      </c>
      <c r="J67" s="18">
        <f t="shared" si="42"/>
        <v>0.3120775188315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5"/>
        <v>7.34666776501572</v>
      </c>
      <c r="P67" s="18">
        <f t="shared" si="45"/>
        <v>2.29272984778547</v>
      </c>
      <c r="Q67" s="24">
        <f t="shared" si="46"/>
        <v>0.664891655857785</v>
      </c>
      <c r="R67" s="18">
        <f t="shared" si="47"/>
        <v>0.87929595</v>
      </c>
      <c r="S67" s="25">
        <f t="shared" si="48"/>
        <v>0.756163673741231</v>
      </c>
      <c r="T67" s="3">
        <v>0.27</v>
      </c>
      <c r="U67" s="26">
        <f t="shared" si="49"/>
        <v>0.204164191910132</v>
      </c>
      <c r="V67" s="3">
        <v>229.1</v>
      </c>
      <c r="W67" s="27">
        <v>15.1</v>
      </c>
      <c r="X67" s="27">
        <v>6</v>
      </c>
      <c r="Y67" s="27">
        <v>3</v>
      </c>
      <c r="Z67" s="27">
        <v>7</v>
      </c>
      <c r="AA67" s="3">
        <v>30.2</v>
      </c>
      <c r="AB67" s="2">
        <f t="shared" si="50"/>
        <v>0.330069102488139</v>
      </c>
      <c r="AC67" s="29">
        <f t="shared" si="51"/>
        <v>11.2298333333333</v>
      </c>
      <c r="AD67" s="1">
        <f t="shared" si="52"/>
        <v>0.29</v>
      </c>
      <c r="AE67" s="30">
        <f t="shared" si="56"/>
        <v>25.3730136986301</v>
      </c>
      <c r="AF67" s="1">
        <f t="shared" si="53"/>
        <v>940481.456477636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19.4772844193548</v>
      </c>
      <c r="E68" s="20">
        <f t="shared" si="54"/>
        <v>24.0563357793333</v>
      </c>
      <c r="F68" s="16" t="s">
        <v>73</v>
      </c>
      <c r="G68" s="13">
        <v>11</v>
      </c>
      <c r="H68" s="18">
        <f t="shared" si="40"/>
        <v>19.4772844193548</v>
      </c>
      <c r="I68" s="18">
        <f t="shared" si="41"/>
        <v>292.627284419355</v>
      </c>
      <c r="J68" s="18">
        <f t="shared" si="42"/>
        <v>0.186905780076246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4.80124102136874</v>
      </c>
      <c r="O68" s="18">
        <f t="shared" si="55"/>
        <v>3.28475189586151</v>
      </c>
      <c r="P68" s="18">
        <f t="shared" si="45"/>
        <v>0.613939115452924</v>
      </c>
      <c r="Q68" s="24">
        <f t="shared" si="46"/>
        <v>0.178042343481348</v>
      </c>
      <c r="R68" s="18">
        <f t="shared" si="47"/>
        <v>0.87929595</v>
      </c>
      <c r="S68" s="25">
        <f t="shared" si="48"/>
        <v>0.20248284264399</v>
      </c>
      <c r="T68" s="3">
        <v>0.27</v>
      </c>
      <c r="U68" s="26">
        <f t="shared" si="49"/>
        <v>0.0546703675138774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0.237022452407946</v>
      </c>
      <c r="AC68" s="29">
        <f t="shared" si="51"/>
        <v>11.2298333333333</v>
      </c>
      <c r="AD68" s="1">
        <f t="shared" si="52"/>
        <v>0.29</v>
      </c>
      <c r="AE68" s="30">
        <f t="shared" si="56"/>
        <v>25.3730136986301</v>
      </c>
      <c r="AF68" s="1">
        <f t="shared" si="53"/>
        <v>675359.249254593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13.9606521681333</v>
      </c>
      <c r="E69" s="20">
        <f t="shared" si="54"/>
        <v>19.4772844193548</v>
      </c>
      <c r="F69" s="16" t="s">
        <v>75</v>
      </c>
      <c r="G69" s="13">
        <v>12</v>
      </c>
      <c r="H69" s="18">
        <f t="shared" si="40"/>
        <v>13.9606521681333</v>
      </c>
      <c r="I69" s="18">
        <f t="shared" si="41"/>
        <v>287.110652168133</v>
      </c>
      <c r="J69" s="18">
        <f t="shared" si="42"/>
        <v>0.098619969195118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5"/>
        <v>5.70286778040859</v>
      </c>
      <c r="P69" s="18">
        <f t="shared" si="45"/>
        <v>0.562416644827726</v>
      </c>
      <c r="Q69" s="24">
        <f t="shared" si="46"/>
        <v>0.163100827000041</v>
      </c>
      <c r="R69" s="18">
        <f t="shared" si="47"/>
        <v>0.87929595</v>
      </c>
      <c r="S69" s="25">
        <f t="shared" si="48"/>
        <v>0.185490251604185</v>
      </c>
      <c r="T69" s="3">
        <v>0.27</v>
      </c>
      <c r="U69" s="26">
        <f t="shared" si="49"/>
        <v>0.0500823679331298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0.236131004089407</v>
      </c>
      <c r="AC69" s="29">
        <f t="shared" si="51"/>
        <v>11.2298333333333</v>
      </c>
      <c r="AD69" s="1">
        <f t="shared" si="52"/>
        <v>0.29</v>
      </c>
      <c r="AE69" s="30">
        <f t="shared" si="56"/>
        <v>25.3730136986301</v>
      </c>
      <c r="AF69" s="1">
        <f t="shared" si="53"/>
        <v>672819.203528791</v>
      </c>
      <c r="AG69" s="1">
        <f>SUM(AF58:AF69)</f>
        <v>9552966.35677649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46">
      <c r="A70" s="13"/>
      <c r="B70" s="13"/>
      <c r="C70" s="16">
        <v>12</v>
      </c>
      <c r="D70" s="19">
        <v>7.77107473203226</v>
      </c>
      <c r="E70" s="20">
        <f t="shared" si="54"/>
        <v>13.9606521681333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45</v>
      </c>
      <c r="T72" s="23"/>
      <c r="U72" s="23"/>
      <c r="V72" s="23" t="s">
        <v>46</v>
      </c>
      <c r="W72" s="23"/>
      <c r="X72" s="23"/>
      <c r="Y72" s="23" t="s">
        <v>47</v>
      </c>
      <c r="Z72" s="23"/>
      <c r="AA72" s="23"/>
      <c r="AB72" s="23" t="s">
        <v>48</v>
      </c>
      <c r="AC72" s="23"/>
      <c r="AD72" s="23"/>
      <c r="AE72" s="23" t="s">
        <v>49</v>
      </c>
      <c r="AF72" s="23"/>
      <c r="AG72" s="23"/>
      <c r="AH72" s="23" t="s">
        <v>50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52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12</v>
      </c>
      <c r="T73" s="3" t="s">
        <v>13</v>
      </c>
      <c r="U73" s="3"/>
      <c r="V73" s="4" t="s">
        <v>12</v>
      </c>
      <c r="W73" s="3" t="s">
        <v>13</v>
      </c>
      <c r="X73" s="3"/>
      <c r="Y73" s="4" t="s">
        <v>12</v>
      </c>
      <c r="Z73" s="3" t="s">
        <v>13</v>
      </c>
      <c r="AA73" s="3"/>
      <c r="AB73" s="4" t="s">
        <v>12</v>
      </c>
      <c r="AC73" s="3" t="s">
        <v>13</v>
      </c>
      <c r="AD73" s="3"/>
      <c r="AE73" s="4" t="s">
        <v>12</v>
      </c>
      <c r="AF73" s="3" t="s">
        <v>13</v>
      </c>
      <c r="AG73" s="3"/>
      <c r="AH73" s="4" t="s">
        <v>12</v>
      </c>
      <c r="AI73" s="3" t="s">
        <v>13</v>
      </c>
      <c r="AJ73" s="3"/>
      <c r="AK73" s="4" t="s">
        <v>12</v>
      </c>
      <c r="AL73" s="3" t="s">
        <v>13</v>
      </c>
      <c r="AM73" s="3"/>
      <c r="AN73" s="4" t="s">
        <v>12</v>
      </c>
      <c r="AO73" s="3" t="s">
        <v>13</v>
      </c>
      <c r="AP73" s="3"/>
      <c r="AQ73" s="34" t="s">
        <v>12</v>
      </c>
      <c r="AR73" s="34" t="s">
        <v>13</v>
      </c>
      <c r="AS73" s="34"/>
      <c r="AT73" s="2" t="s">
        <v>67</v>
      </c>
      <c r="AU73" s="1" t="s">
        <v>68</v>
      </c>
      <c r="AV73" s="1" t="s">
        <v>38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</v>
      </c>
      <c r="E74" s="16"/>
      <c r="F74" s="16"/>
      <c r="G74" s="13">
        <v>1</v>
      </c>
      <c r="H74" s="18">
        <f t="shared" ref="H74:H85" si="57">E75</f>
        <v>5</v>
      </c>
      <c r="I74" s="18">
        <f t="shared" ref="I74:I85" si="58">H74+273.15</f>
        <v>278.15</v>
      </c>
      <c r="J74" s="18">
        <f t="shared" ref="J74:J85" si="59">EXP(($C$16*(I74-$C$14))/($C$17*I74*$C$14))</f>
        <v>0.0330744063381255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0.0172390420715578</v>
      </c>
      <c r="Q74" s="24">
        <f t="shared" ref="Q74:Q85" si="63">P74*$B$76</f>
        <v>0.00448215093860502</v>
      </c>
      <c r="R74" s="18">
        <f t="shared" ref="R74:R85" si="64">L74*$B$76</f>
        <v>0.1355172</v>
      </c>
      <c r="S74" s="25">
        <f t="shared" ref="S74:S85" si="65">Q74/R74</f>
        <v>0.0330744063381255</v>
      </c>
      <c r="T74" s="3">
        <v>0.01</v>
      </c>
      <c r="U74" s="26">
        <f t="shared" ref="U74:U85" si="66">S74*T74</f>
        <v>0.000330744063381255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0.005</v>
      </c>
      <c r="AF74" s="3">
        <v>0.49</v>
      </c>
      <c r="AG74" s="26">
        <f t="shared" ref="AG74:AG85" si="67">AF74*AE74</f>
        <v>0.00245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0.00778074406338126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6.17854395451613</v>
      </c>
      <c r="E75" s="20">
        <f t="shared" ref="E75:E86" si="74">D74</f>
        <v>5</v>
      </c>
      <c r="F75" s="16" t="s">
        <v>73</v>
      </c>
      <c r="G75" s="13">
        <v>2</v>
      </c>
      <c r="H75" s="18">
        <f t="shared" si="57"/>
        <v>6.17854395451613</v>
      </c>
      <c r="I75" s="18">
        <f t="shared" si="58"/>
        <v>279.328543954516</v>
      </c>
      <c r="J75" s="18">
        <f t="shared" si="59"/>
        <v>0.0383385235756691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1.02520095792844</v>
      </c>
      <c r="P75" s="18">
        <f t="shared" si="62"/>
        <v>0.0393046910953381</v>
      </c>
      <c r="Q75" s="24">
        <f t="shared" si="63"/>
        <v>0.0102192196847879</v>
      </c>
      <c r="R75" s="18">
        <f t="shared" si="64"/>
        <v>0.1355172</v>
      </c>
      <c r="S75" s="25">
        <f t="shared" si="65"/>
        <v>0.0754090232441927</v>
      </c>
      <c r="T75" s="3">
        <v>0.01</v>
      </c>
      <c r="U75" s="26">
        <f t="shared" si="66"/>
        <v>0.000754090232441927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0.00624409023244193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38</v>
      </c>
      <c r="B76" s="13">
        <f>H8</f>
        <v>0.26</v>
      </c>
      <c r="C76" s="16">
        <v>2</v>
      </c>
      <c r="D76" s="19">
        <v>6.85068592357143</v>
      </c>
      <c r="E76" s="20">
        <f t="shared" si="74"/>
        <v>6.17854395451613</v>
      </c>
      <c r="F76" s="16" t="s">
        <v>73</v>
      </c>
      <c r="G76" s="13">
        <v>3</v>
      </c>
      <c r="H76" s="18">
        <f t="shared" si="57"/>
        <v>6.85068592357143</v>
      </c>
      <c r="I76" s="18">
        <f t="shared" si="58"/>
        <v>280.000685923571</v>
      </c>
      <c r="J76" s="18">
        <f t="shared" si="59"/>
        <v>0.0416845896765918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1.5071162668331</v>
      </c>
      <c r="P76" s="18">
        <f t="shared" si="62"/>
        <v>0.0628235231778548</v>
      </c>
      <c r="Q76" s="24">
        <f t="shared" si="63"/>
        <v>0.0163341160262422</v>
      </c>
      <c r="R76" s="18">
        <f t="shared" si="64"/>
        <v>0.1355172</v>
      </c>
      <c r="S76" s="25">
        <f t="shared" si="65"/>
        <v>0.120531681780927</v>
      </c>
      <c r="T76" s="3">
        <v>0.01</v>
      </c>
      <c r="U76" s="26">
        <f t="shared" si="66"/>
        <v>0.00120531681780927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0.00669531681780927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9">
        <v>10.7984983410968</v>
      </c>
      <c r="E77" s="20">
        <f t="shared" si="74"/>
        <v>6.85068592357143</v>
      </c>
      <c r="F77" s="16" t="s">
        <v>73</v>
      </c>
      <c r="G77" s="13">
        <v>4</v>
      </c>
      <c r="H77" s="18">
        <f t="shared" si="57"/>
        <v>10.7984983410968</v>
      </c>
      <c r="I77" s="18">
        <f t="shared" si="58"/>
        <v>283.948498341097</v>
      </c>
      <c r="J77" s="18">
        <f t="shared" si="59"/>
        <v>0.0675998686839766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1.96551274365525</v>
      </c>
      <c r="P77" s="18">
        <f t="shared" si="62"/>
        <v>0.132868403367777</v>
      </c>
      <c r="Q77" s="24">
        <f t="shared" si="63"/>
        <v>0.0345457848756221</v>
      </c>
      <c r="R77" s="18">
        <f t="shared" si="64"/>
        <v>0.1355172</v>
      </c>
      <c r="S77" s="25">
        <f t="shared" si="65"/>
        <v>0.254918083281105</v>
      </c>
      <c r="T77" s="3">
        <v>0.01</v>
      </c>
      <c r="U77" s="26">
        <f t="shared" si="66"/>
        <v>0.00254918083281105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0.00803918083281105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9">
        <v>15.6004288586333</v>
      </c>
      <c r="E78" s="20">
        <f t="shared" si="74"/>
        <v>10.7984983410968</v>
      </c>
      <c r="F78" s="16" t="s">
        <v>73</v>
      </c>
      <c r="G78" s="13">
        <v>5</v>
      </c>
      <c r="H78" s="18">
        <f t="shared" si="57"/>
        <v>15.6004288586333</v>
      </c>
      <c r="I78" s="18">
        <f t="shared" si="58"/>
        <v>288.750428858633</v>
      </c>
      <c r="J78" s="18">
        <f t="shared" si="59"/>
        <v>0.119565155953206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1.7410121232731</v>
      </c>
      <c r="O78" s="18">
        <f t="shared" si="75"/>
        <v>0.612852217014374</v>
      </c>
      <c r="P78" s="18">
        <f t="shared" si="62"/>
        <v>0.0732757709035916</v>
      </c>
      <c r="Q78" s="24">
        <f t="shared" si="63"/>
        <v>0.0190517004349338</v>
      </c>
      <c r="R78" s="18">
        <f t="shared" si="64"/>
        <v>0.1355172</v>
      </c>
      <c r="S78" s="25">
        <f t="shared" si="65"/>
        <v>0.140585109749418</v>
      </c>
      <c r="T78" s="3">
        <v>0.01</v>
      </c>
      <c r="U78" s="26">
        <f t="shared" si="66"/>
        <v>0.00140585109749418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0.0113558510974942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9">
        <v>20.3628141096774</v>
      </c>
      <c r="E79" s="20">
        <f t="shared" si="74"/>
        <v>15.6004288586333</v>
      </c>
      <c r="F79" s="16" t="s">
        <v>75</v>
      </c>
      <c r="G79" s="13">
        <v>6</v>
      </c>
      <c r="H79" s="18">
        <f t="shared" si="57"/>
        <v>20.3628141096774</v>
      </c>
      <c r="I79" s="18">
        <f t="shared" si="58"/>
        <v>293.512814109677</v>
      </c>
      <c r="J79" s="18">
        <f t="shared" si="59"/>
        <v>0.206642765505781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1.06079644611078</v>
      </c>
      <c r="P79" s="18">
        <f t="shared" si="62"/>
        <v>0.219205911263036</v>
      </c>
      <c r="Q79" s="24">
        <f t="shared" si="63"/>
        <v>0.0569935369283894</v>
      </c>
      <c r="R79" s="18">
        <f t="shared" si="64"/>
        <v>0.1355172</v>
      </c>
      <c r="S79" s="25">
        <f t="shared" si="65"/>
        <v>0.420563123562097</v>
      </c>
      <c r="T79" s="3">
        <v>0.01</v>
      </c>
      <c r="U79" s="26">
        <f t="shared" si="66"/>
        <v>0.00420563123562097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0.014155631235621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9">
        <v>24.099099023</v>
      </c>
      <c r="E80" s="20">
        <f t="shared" si="74"/>
        <v>20.3628141096774</v>
      </c>
      <c r="F80" s="16" t="s">
        <v>73</v>
      </c>
      <c r="G80" s="13">
        <v>7</v>
      </c>
      <c r="H80" s="18">
        <f t="shared" si="57"/>
        <v>24.099099023</v>
      </c>
      <c r="I80" s="18">
        <f t="shared" si="58"/>
        <v>297.249099023</v>
      </c>
      <c r="J80" s="18">
        <f t="shared" si="59"/>
        <v>0.313551846852521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1.36281053484775</v>
      </c>
      <c r="P80" s="18">
        <f t="shared" si="62"/>
        <v>0.427311760111583</v>
      </c>
      <c r="Q80" s="24">
        <f t="shared" si="63"/>
        <v>0.111101057629011</v>
      </c>
      <c r="R80" s="18">
        <f t="shared" si="64"/>
        <v>0.1355172</v>
      </c>
      <c r="S80" s="25">
        <f t="shared" si="65"/>
        <v>0.819829937668514</v>
      </c>
      <c r="T80" s="3">
        <v>0.01</v>
      </c>
      <c r="U80" s="26">
        <f t="shared" si="66"/>
        <v>0.00819829937668514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0.0206482993766851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9">
        <v>26.7743832287097</v>
      </c>
      <c r="E81" s="20">
        <f t="shared" si="74"/>
        <v>24.099099023</v>
      </c>
      <c r="F81" s="16" t="s">
        <v>73</v>
      </c>
      <c r="G81" s="13">
        <v>8</v>
      </c>
      <c r="H81" s="18">
        <f t="shared" si="57"/>
        <v>26.7743832287097</v>
      </c>
      <c r="I81" s="18">
        <f t="shared" si="58"/>
        <v>299.92438322871</v>
      </c>
      <c r="J81" s="18">
        <f t="shared" si="59"/>
        <v>0.419954624022041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1.45671877473616</v>
      </c>
      <c r="P81" s="18">
        <f t="shared" si="62"/>
        <v>0.611755785350174</v>
      </c>
      <c r="Q81" s="24">
        <f t="shared" si="63"/>
        <v>0.159056504191045</v>
      </c>
      <c r="R81" s="18">
        <f t="shared" si="64"/>
        <v>0.1355172</v>
      </c>
      <c r="S81" s="25">
        <f t="shared" si="65"/>
        <v>1.17369975317558</v>
      </c>
      <c r="T81" s="3">
        <v>0.01</v>
      </c>
      <c r="U81" s="26">
        <f t="shared" si="66"/>
        <v>0.0117369975317558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0.0266369975317558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9">
        <v>27.5595316132258</v>
      </c>
      <c r="E82" s="20">
        <f t="shared" si="74"/>
        <v>26.7743832287097</v>
      </c>
      <c r="F82" s="16" t="s">
        <v>73</v>
      </c>
      <c r="G82" s="13">
        <v>9</v>
      </c>
      <c r="H82" s="18">
        <f t="shared" si="57"/>
        <v>27.5595316132258</v>
      </c>
      <c r="I82" s="18">
        <f t="shared" si="58"/>
        <v>300.709531613226</v>
      </c>
      <c r="J82" s="18">
        <f t="shared" si="59"/>
        <v>0.457103617955875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1.36618298938599</v>
      </c>
      <c r="P82" s="18">
        <f t="shared" si="62"/>
        <v>0.624487187238109</v>
      </c>
      <c r="Q82" s="24">
        <f t="shared" si="63"/>
        <v>0.162366668681908</v>
      </c>
      <c r="R82" s="18">
        <f t="shared" si="64"/>
        <v>0.1355172</v>
      </c>
      <c r="S82" s="25">
        <f t="shared" si="65"/>
        <v>1.19812591082097</v>
      </c>
      <c r="T82" s="3">
        <v>0.01</v>
      </c>
      <c r="U82" s="26">
        <f t="shared" si="66"/>
        <v>0.0119812591082097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0.0243812591082097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9">
        <v>24.0563357793333</v>
      </c>
      <c r="E83" s="20">
        <f t="shared" si="74"/>
        <v>27.5595316132258</v>
      </c>
      <c r="F83" s="16" t="s">
        <v>73</v>
      </c>
      <c r="G83" s="13">
        <v>10</v>
      </c>
      <c r="H83" s="18">
        <f t="shared" si="57"/>
        <v>24.0563357793333</v>
      </c>
      <c r="I83" s="18">
        <f t="shared" si="58"/>
        <v>297.206335779333</v>
      </c>
      <c r="J83" s="18">
        <f t="shared" si="59"/>
        <v>0.3120775188315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1.26291580214788</v>
      </c>
      <c r="P83" s="18">
        <f t="shared" si="62"/>
        <v>0.394127630027404</v>
      </c>
      <c r="Q83" s="24">
        <f t="shared" si="63"/>
        <v>0.102473183807125</v>
      </c>
      <c r="R83" s="18">
        <f t="shared" si="64"/>
        <v>0.1355172</v>
      </c>
      <c r="S83" s="25">
        <f t="shared" si="65"/>
        <v>0.756163673741231</v>
      </c>
      <c r="T83" s="3">
        <v>0.01</v>
      </c>
      <c r="U83" s="26">
        <f t="shared" si="66"/>
        <v>0.00756163673741231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0.0175116367374123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9">
        <v>19.4772844193548</v>
      </c>
      <c r="E84" s="20">
        <f t="shared" si="74"/>
        <v>24.0563357793333</v>
      </c>
      <c r="F84" s="16" t="s">
        <v>73</v>
      </c>
      <c r="G84" s="13">
        <v>11</v>
      </c>
      <c r="H84" s="18">
        <f t="shared" si="57"/>
        <v>19.4772844193548</v>
      </c>
      <c r="I84" s="18">
        <f t="shared" si="58"/>
        <v>292.627284419355</v>
      </c>
      <c r="J84" s="18">
        <f t="shared" si="59"/>
        <v>0.186905780076246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0.825348763514453</v>
      </c>
      <c r="O84" s="18">
        <f t="shared" si="75"/>
        <v>0.564659408606024</v>
      </c>
      <c r="P84" s="18">
        <f t="shared" si="62"/>
        <v>0.105538107242901</v>
      </c>
      <c r="Q84" s="24">
        <f t="shared" si="63"/>
        <v>0.0274399078831542</v>
      </c>
      <c r="R84" s="18">
        <f t="shared" si="64"/>
        <v>0.1355172</v>
      </c>
      <c r="S84" s="25">
        <f t="shared" si="65"/>
        <v>0.20248284264399</v>
      </c>
      <c r="T84" s="3">
        <v>0.01</v>
      </c>
      <c r="U84" s="26">
        <f t="shared" si="66"/>
        <v>0.0020248284264399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0.0075148284264399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9">
        <v>13.9606521681333</v>
      </c>
      <c r="E85" s="20">
        <f t="shared" si="74"/>
        <v>19.4772844193548</v>
      </c>
      <c r="F85" s="16" t="s">
        <v>75</v>
      </c>
      <c r="G85" s="13">
        <v>12</v>
      </c>
      <c r="H85" s="18">
        <f t="shared" si="57"/>
        <v>13.9606521681333</v>
      </c>
      <c r="I85" s="18">
        <f t="shared" si="58"/>
        <v>287.110652168133</v>
      </c>
      <c r="J85" s="18">
        <f t="shared" si="59"/>
        <v>0.098619969195118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0.980341301363123</v>
      </c>
      <c r="P85" s="18">
        <f t="shared" si="62"/>
        <v>0.0966812289411331</v>
      </c>
      <c r="Q85" s="24">
        <f t="shared" si="63"/>
        <v>0.0251371195246946</v>
      </c>
      <c r="R85" s="18">
        <f t="shared" si="64"/>
        <v>0.1355172</v>
      </c>
      <c r="S85" s="25">
        <f t="shared" si="65"/>
        <v>0.185490251604185</v>
      </c>
      <c r="T85" s="3">
        <v>0.01</v>
      </c>
      <c r="U85" s="26">
        <f t="shared" si="66"/>
        <v>0.00185490251604185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0.00734490251604185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9">
        <v>7.77107473203226</v>
      </c>
      <c r="E86" s="20">
        <f t="shared" si="74"/>
        <v>13.9606521681333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45</v>
      </c>
      <c r="T88" s="23"/>
      <c r="U88" s="23"/>
      <c r="V88" s="23" t="s">
        <v>46</v>
      </c>
      <c r="W88" s="23"/>
      <c r="X88" s="23"/>
      <c r="Y88" s="23" t="s">
        <v>47</v>
      </c>
      <c r="Z88" s="23"/>
      <c r="AA88" s="23"/>
      <c r="AB88" s="23" t="s">
        <v>48</v>
      </c>
      <c r="AC88" s="23"/>
      <c r="AD88" s="23"/>
      <c r="AE88" s="23" t="s">
        <v>49</v>
      </c>
      <c r="AF88" s="23"/>
      <c r="AG88" s="23"/>
      <c r="AH88" s="23" t="s">
        <v>50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52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12</v>
      </c>
      <c r="T89" s="3" t="s">
        <v>13</v>
      </c>
      <c r="U89" s="3"/>
      <c r="V89" s="4" t="s">
        <v>12</v>
      </c>
      <c r="W89" s="3" t="s">
        <v>13</v>
      </c>
      <c r="X89" s="3"/>
      <c r="Y89" s="4" t="s">
        <v>12</v>
      </c>
      <c r="Z89" s="3" t="s">
        <v>13</v>
      </c>
      <c r="AA89" s="3"/>
      <c r="AB89" s="4" t="s">
        <v>12</v>
      </c>
      <c r="AC89" s="3" t="s">
        <v>13</v>
      </c>
      <c r="AD89" s="3"/>
      <c r="AE89" s="4" t="s">
        <v>12</v>
      </c>
      <c r="AF89" s="3" t="s">
        <v>13</v>
      </c>
      <c r="AG89" s="3"/>
      <c r="AH89" s="4" t="s">
        <v>12</v>
      </c>
      <c r="AI89" s="3" t="s">
        <v>13</v>
      </c>
      <c r="AJ89" s="3"/>
      <c r="AK89" s="4" t="s">
        <v>12</v>
      </c>
      <c r="AL89" s="3" t="s">
        <v>13</v>
      </c>
      <c r="AM89" s="3"/>
      <c r="AN89" s="4" t="s">
        <v>12</v>
      </c>
      <c r="AO89" s="3" t="s">
        <v>13</v>
      </c>
      <c r="AP89" s="3"/>
      <c r="AQ89" s="34" t="s">
        <v>12</v>
      </c>
      <c r="AR89" s="34" t="s">
        <v>13</v>
      </c>
      <c r="AS89" s="34"/>
      <c r="AT89" s="2" t="s">
        <v>67</v>
      </c>
      <c r="AU89" s="1" t="s">
        <v>68</v>
      </c>
      <c r="AV89" s="1" t="s">
        <v>38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</v>
      </c>
      <c r="E90" s="16"/>
      <c r="F90" s="16"/>
      <c r="G90" s="13">
        <v>1</v>
      </c>
      <c r="H90" s="18">
        <f t="shared" ref="H90:H101" si="76">E91</f>
        <v>5</v>
      </c>
      <c r="I90" s="18">
        <f t="shared" ref="I90:I101" si="77">H90+273.15</f>
        <v>278.15</v>
      </c>
      <c r="J90" s="18">
        <f t="shared" ref="J90:J101" si="78">EXP(($C$16*(I90-$C$14))/($C$17*I90*$C$14))</f>
        <v>0.0330744063381255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0.00941628348446433</v>
      </c>
      <c r="Q90" s="24">
        <f t="shared" ref="Q90:Q101" si="82">P90*$B$76</f>
        <v>0.00244823370596073</v>
      </c>
      <c r="R90" s="18">
        <f t="shared" ref="R90:R101" si="83">L90*$B$76</f>
        <v>0.074022</v>
      </c>
      <c r="S90" s="25">
        <f t="shared" ref="S90:S101" si="84">Q90/R90</f>
        <v>0.0330744063381255</v>
      </c>
      <c r="T90" s="3">
        <v>0.01</v>
      </c>
      <c r="U90" s="26">
        <f t="shared" ref="U90:U101" si="85">S90*T90</f>
        <v>0.000330744063381255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0.005</v>
      </c>
      <c r="AF90" s="3">
        <v>0.49</v>
      </c>
      <c r="AG90" s="26">
        <f t="shared" ref="AG90:AG101" si="86">AF90*AE90</f>
        <v>0.00245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0.00778074406338126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6.17854395451613</v>
      </c>
      <c r="E91" s="20">
        <f t="shared" ref="E91:E102" si="95">D90</f>
        <v>5</v>
      </c>
      <c r="F91" s="16" t="s">
        <v>73</v>
      </c>
      <c r="G91" s="13">
        <v>2</v>
      </c>
      <c r="H91" s="18">
        <f t="shared" si="76"/>
        <v>6.17854395451613</v>
      </c>
      <c r="I91" s="18">
        <f t="shared" si="77"/>
        <v>279.328543954516</v>
      </c>
      <c r="J91" s="18">
        <f t="shared" si="78"/>
        <v>0.0383385235756691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0.559983716515536</v>
      </c>
      <c r="P91" s="18">
        <f t="shared" si="81"/>
        <v>0.0214689489176217</v>
      </c>
      <c r="Q91" s="24">
        <f t="shared" si="82"/>
        <v>0.00558192671858163</v>
      </c>
      <c r="R91" s="18">
        <f t="shared" si="83"/>
        <v>0.074022</v>
      </c>
      <c r="S91" s="25">
        <f t="shared" si="84"/>
        <v>0.0754090232441927</v>
      </c>
      <c r="T91" s="3">
        <v>0.01</v>
      </c>
      <c r="U91" s="26">
        <f t="shared" si="85"/>
        <v>0.000754090232441927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0.00624409023244193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38</v>
      </c>
      <c r="B92" s="13">
        <f>H9</f>
        <v>0.26</v>
      </c>
      <c r="C92" s="16">
        <v>2</v>
      </c>
      <c r="D92" s="19">
        <v>6.85068592357143</v>
      </c>
      <c r="E92" s="20">
        <f t="shared" si="95"/>
        <v>6.17854395451613</v>
      </c>
      <c r="F92" s="16" t="s">
        <v>73</v>
      </c>
      <c r="G92" s="13">
        <v>3</v>
      </c>
      <c r="H92" s="18">
        <f t="shared" si="76"/>
        <v>6.85068592357143</v>
      </c>
      <c r="I92" s="18">
        <f t="shared" si="77"/>
        <v>280.000685923571</v>
      </c>
      <c r="J92" s="18">
        <f t="shared" si="78"/>
        <v>0.0416845896765918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0.823214767597914</v>
      </c>
      <c r="P92" s="18">
        <f t="shared" si="81"/>
        <v>0.0343153698030299</v>
      </c>
      <c r="Q92" s="24">
        <f t="shared" si="82"/>
        <v>0.00892199614878778</v>
      </c>
      <c r="R92" s="18">
        <f t="shared" si="83"/>
        <v>0.074022</v>
      </c>
      <c r="S92" s="25">
        <f t="shared" si="84"/>
        <v>0.120531681780927</v>
      </c>
      <c r="T92" s="3">
        <v>0.01</v>
      </c>
      <c r="U92" s="26">
        <f t="shared" si="85"/>
        <v>0.00120531681780927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0.00669531681780927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10.7984983410968</v>
      </c>
      <c r="E93" s="20">
        <f t="shared" si="95"/>
        <v>6.85068592357143</v>
      </c>
      <c r="F93" s="16" t="s">
        <v>73</v>
      </c>
      <c r="G93" s="13">
        <v>4</v>
      </c>
      <c r="H93" s="18">
        <f t="shared" si="76"/>
        <v>10.7984983410968</v>
      </c>
      <c r="I93" s="18">
        <f t="shared" si="77"/>
        <v>283.948498341097</v>
      </c>
      <c r="J93" s="18">
        <f t="shared" si="78"/>
        <v>0.0675998686839766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1.07359939779488</v>
      </c>
      <c r="P93" s="18">
        <f t="shared" si="81"/>
        <v>0.0725751783101305</v>
      </c>
      <c r="Q93" s="24">
        <f t="shared" si="82"/>
        <v>0.0188695463606339</v>
      </c>
      <c r="R93" s="18">
        <f t="shared" si="83"/>
        <v>0.074022</v>
      </c>
      <c r="S93" s="25">
        <f t="shared" si="84"/>
        <v>0.254918083281105</v>
      </c>
      <c r="T93" s="3">
        <v>0.01</v>
      </c>
      <c r="U93" s="26">
        <f t="shared" si="85"/>
        <v>0.00254918083281105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0.00803918083281105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15.6004288586333</v>
      </c>
      <c r="E94" s="20">
        <f t="shared" si="95"/>
        <v>10.7984983410968</v>
      </c>
      <c r="F94" s="16" t="s">
        <v>73</v>
      </c>
      <c r="G94" s="13">
        <v>5</v>
      </c>
      <c r="H94" s="18">
        <f t="shared" si="76"/>
        <v>15.6004288586333</v>
      </c>
      <c r="I94" s="18">
        <f t="shared" si="77"/>
        <v>288.750428858633</v>
      </c>
      <c r="J94" s="18">
        <f t="shared" si="78"/>
        <v>0.119565155953206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0.950973008510516</v>
      </c>
      <c r="O94" s="18">
        <f t="shared" si="96"/>
        <v>0.334751210974238</v>
      </c>
      <c r="P94" s="18">
        <f t="shared" si="81"/>
        <v>0.0400245807456593</v>
      </c>
      <c r="Q94" s="24">
        <f t="shared" si="82"/>
        <v>0.0104063909938714</v>
      </c>
      <c r="R94" s="18">
        <f t="shared" si="83"/>
        <v>0.074022</v>
      </c>
      <c r="S94" s="25">
        <f t="shared" si="84"/>
        <v>0.140585109749418</v>
      </c>
      <c r="T94" s="3">
        <v>0.01</v>
      </c>
      <c r="U94" s="26">
        <f t="shared" si="85"/>
        <v>0.00140585109749418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0.0113558510974942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20.3628141096774</v>
      </c>
      <c r="E95" s="20">
        <f t="shared" si="95"/>
        <v>15.6004288586333</v>
      </c>
      <c r="F95" s="16" t="s">
        <v>75</v>
      </c>
      <c r="G95" s="13">
        <v>6</v>
      </c>
      <c r="H95" s="18">
        <f t="shared" si="76"/>
        <v>20.3628141096774</v>
      </c>
      <c r="I95" s="18">
        <f t="shared" si="77"/>
        <v>293.512814109677</v>
      </c>
      <c r="J95" s="18">
        <f t="shared" si="78"/>
        <v>0.206642765505781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0.579426630228578</v>
      </c>
      <c r="P95" s="18">
        <f t="shared" si="81"/>
        <v>0.119734321278129</v>
      </c>
      <c r="Q95" s="24">
        <f t="shared" si="82"/>
        <v>0.0311309235323135</v>
      </c>
      <c r="R95" s="18">
        <f t="shared" si="83"/>
        <v>0.074022</v>
      </c>
      <c r="S95" s="25">
        <f t="shared" si="84"/>
        <v>0.420563123562097</v>
      </c>
      <c r="T95" s="3">
        <v>0.01</v>
      </c>
      <c r="U95" s="26">
        <f t="shared" si="85"/>
        <v>0.00420563123562097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0.014155631235621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24.099099023</v>
      </c>
      <c r="E96" s="20">
        <f t="shared" si="95"/>
        <v>20.3628141096774</v>
      </c>
      <c r="F96" s="16" t="s">
        <v>73</v>
      </c>
      <c r="G96" s="13">
        <v>7</v>
      </c>
      <c r="H96" s="18">
        <f t="shared" si="76"/>
        <v>24.099099023</v>
      </c>
      <c r="I96" s="18">
        <f t="shared" si="77"/>
        <v>297.249099023</v>
      </c>
      <c r="J96" s="18">
        <f t="shared" si="78"/>
        <v>0.313551846852521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0.744392308950449</v>
      </c>
      <c r="P96" s="18">
        <f t="shared" si="81"/>
        <v>0.233405583254226</v>
      </c>
      <c r="Q96" s="24">
        <f t="shared" si="82"/>
        <v>0.0606854516460987</v>
      </c>
      <c r="R96" s="18">
        <f t="shared" si="83"/>
        <v>0.074022</v>
      </c>
      <c r="S96" s="25">
        <f t="shared" si="84"/>
        <v>0.819829937668514</v>
      </c>
      <c r="T96" s="3">
        <v>0.01</v>
      </c>
      <c r="U96" s="26">
        <f t="shared" si="85"/>
        <v>0.00819829937668514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0.0206482993766851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26.7743832287097</v>
      </c>
      <c r="E97" s="20">
        <f t="shared" si="95"/>
        <v>24.099099023</v>
      </c>
      <c r="F97" s="16" t="s">
        <v>73</v>
      </c>
      <c r="G97" s="13">
        <v>8</v>
      </c>
      <c r="H97" s="18">
        <f t="shared" si="76"/>
        <v>26.7743832287097</v>
      </c>
      <c r="I97" s="18">
        <f t="shared" si="77"/>
        <v>299.92438322871</v>
      </c>
      <c r="J97" s="18">
        <f t="shared" si="78"/>
        <v>0.419954624022041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0.795686725696224</v>
      </c>
      <c r="P97" s="18">
        <f t="shared" si="81"/>
        <v>0.334152319729086</v>
      </c>
      <c r="Q97" s="24">
        <f t="shared" si="82"/>
        <v>0.0868796031295625</v>
      </c>
      <c r="R97" s="18">
        <f t="shared" si="83"/>
        <v>0.074022</v>
      </c>
      <c r="S97" s="25">
        <f t="shared" si="84"/>
        <v>1.17369975317558</v>
      </c>
      <c r="T97" s="3">
        <v>0.01</v>
      </c>
      <c r="U97" s="26">
        <f t="shared" si="85"/>
        <v>0.0117369975317558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0.0266369975317558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27.5595316132258</v>
      </c>
      <c r="E98" s="20">
        <f t="shared" si="95"/>
        <v>26.7743832287097</v>
      </c>
      <c r="F98" s="16" t="s">
        <v>73</v>
      </c>
      <c r="G98" s="13">
        <v>9</v>
      </c>
      <c r="H98" s="18">
        <f t="shared" si="76"/>
        <v>27.5595316132258</v>
      </c>
      <c r="I98" s="18">
        <f t="shared" si="77"/>
        <v>300.709531613226</v>
      </c>
      <c r="J98" s="18">
        <f t="shared" si="78"/>
        <v>0.457103617955875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0.746234405967137</v>
      </c>
      <c r="P98" s="18">
        <f t="shared" si="81"/>
        <v>0.341106446810732</v>
      </c>
      <c r="Q98" s="24">
        <f t="shared" si="82"/>
        <v>0.0886876761707902</v>
      </c>
      <c r="R98" s="18">
        <f t="shared" si="83"/>
        <v>0.074022</v>
      </c>
      <c r="S98" s="25">
        <f t="shared" si="84"/>
        <v>1.19812591082097</v>
      </c>
      <c r="T98" s="3">
        <v>0.01</v>
      </c>
      <c r="U98" s="26">
        <f t="shared" si="85"/>
        <v>0.0119812591082097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0.0243812591082097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24.0563357793333</v>
      </c>
      <c r="E99" s="20">
        <f t="shared" si="95"/>
        <v>27.5595316132258</v>
      </c>
      <c r="F99" s="16" t="s">
        <v>73</v>
      </c>
      <c r="G99" s="13">
        <v>10</v>
      </c>
      <c r="H99" s="18">
        <f t="shared" si="76"/>
        <v>24.0563357793333</v>
      </c>
      <c r="I99" s="18">
        <f t="shared" si="77"/>
        <v>297.206335779333</v>
      </c>
      <c r="J99" s="18">
        <f t="shared" si="78"/>
        <v>0.3120775188315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0.689827959156406</v>
      </c>
      <c r="P99" s="18">
        <f t="shared" si="81"/>
        <v>0.215279797914128</v>
      </c>
      <c r="Q99" s="24">
        <f t="shared" si="82"/>
        <v>0.0559727474576734</v>
      </c>
      <c r="R99" s="18">
        <f t="shared" si="83"/>
        <v>0.074022</v>
      </c>
      <c r="S99" s="25">
        <f t="shared" si="84"/>
        <v>0.756163673741231</v>
      </c>
      <c r="T99" s="3">
        <v>0.01</v>
      </c>
      <c r="U99" s="26">
        <f t="shared" si="85"/>
        <v>0.00756163673741231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0.0175116367374123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19.4772844193548</v>
      </c>
      <c r="E100" s="20">
        <f t="shared" si="95"/>
        <v>24.0563357793333</v>
      </c>
      <c r="F100" s="16" t="s">
        <v>73</v>
      </c>
      <c r="G100" s="13">
        <v>11</v>
      </c>
      <c r="H100" s="18">
        <f t="shared" si="76"/>
        <v>19.4772844193548</v>
      </c>
      <c r="I100" s="18">
        <f t="shared" si="77"/>
        <v>292.627284419355</v>
      </c>
      <c r="J100" s="18">
        <f t="shared" si="78"/>
        <v>0.186905780076246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0.450820753180163</v>
      </c>
      <c r="O100" s="18">
        <f t="shared" si="96"/>
        <v>0.308427408062114</v>
      </c>
      <c r="P100" s="18">
        <f t="shared" si="81"/>
        <v>0.057646865300744</v>
      </c>
      <c r="Q100" s="24">
        <f t="shared" si="82"/>
        <v>0.0149881849781935</v>
      </c>
      <c r="R100" s="18">
        <f t="shared" si="83"/>
        <v>0.074022</v>
      </c>
      <c r="S100" s="25">
        <f t="shared" si="84"/>
        <v>0.20248284264399</v>
      </c>
      <c r="T100" s="3">
        <v>0.01</v>
      </c>
      <c r="U100" s="26">
        <f t="shared" si="85"/>
        <v>0.0020248284264399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0.0075148284264399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13.9606521681333</v>
      </c>
      <c r="E101" s="20">
        <f t="shared" si="95"/>
        <v>19.4772844193548</v>
      </c>
      <c r="F101" s="16" t="s">
        <v>75</v>
      </c>
      <c r="G101" s="13">
        <v>12</v>
      </c>
      <c r="H101" s="18">
        <f t="shared" si="76"/>
        <v>13.9606521681333</v>
      </c>
      <c r="I101" s="18">
        <f t="shared" si="77"/>
        <v>287.110652168133</v>
      </c>
      <c r="J101" s="18">
        <f t="shared" si="78"/>
        <v>0.098619969195118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0.53548054276137</v>
      </c>
      <c r="P101" s="18">
        <f t="shared" si="81"/>
        <v>0.0528090746317114</v>
      </c>
      <c r="Q101" s="24">
        <f t="shared" si="82"/>
        <v>0.013730359404245</v>
      </c>
      <c r="R101" s="18">
        <f t="shared" si="83"/>
        <v>0.074022</v>
      </c>
      <c r="S101" s="25">
        <f t="shared" si="84"/>
        <v>0.185490251604185</v>
      </c>
      <c r="T101" s="3">
        <v>0.01</v>
      </c>
      <c r="U101" s="26">
        <f t="shared" si="85"/>
        <v>0.00185490251604185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0.00734490251604185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7.77107473203226</v>
      </c>
      <c r="E102" s="20">
        <f t="shared" si="95"/>
        <v>13.9606521681333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pans="4:4">
      <c r="D103" s="40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北京</vt:lpstr>
      <vt:lpstr>天津</vt:lpstr>
      <vt:lpstr>河北</vt:lpstr>
      <vt:lpstr>山西</vt:lpstr>
      <vt:lpstr>内蒙</vt:lpstr>
      <vt:lpstr>辽宁</vt:lpstr>
      <vt:lpstr>吉林</vt:lpstr>
      <vt:lpstr>黑龙江</vt:lpstr>
      <vt:lpstr>上海</vt:lpstr>
      <vt:lpstr>江苏</vt:lpstr>
      <vt:lpstr>浙江</vt:lpstr>
      <vt:lpstr>安徽</vt:lpstr>
      <vt:lpstr>福建</vt:lpstr>
      <vt:lpstr>江西</vt:lpstr>
      <vt:lpstr>山东</vt:lpstr>
      <vt:lpstr>河南</vt:lpstr>
      <vt:lpstr>湖北</vt:lpstr>
      <vt:lpstr>湖南</vt:lpstr>
      <vt:lpstr>广东</vt:lpstr>
      <vt:lpstr>广西</vt:lpstr>
      <vt:lpstr>海南</vt:lpstr>
      <vt:lpstr>重庆</vt:lpstr>
      <vt:lpstr>四川</vt:lpstr>
      <vt:lpstr>贵州</vt:lpstr>
      <vt:lpstr>云南</vt:lpstr>
      <vt:lpstr>西藏</vt:lpstr>
      <vt:lpstr>陕西</vt:lpstr>
      <vt:lpstr>甘肃</vt:lpstr>
      <vt:lpstr>青海</vt:lpstr>
      <vt:lpstr>宁夏</vt:lpstr>
      <vt:lpstr>新疆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对方正在学习中</cp:lastModifiedBy>
  <dcterms:created xsi:type="dcterms:W3CDTF">2022-08-28T10:18:00Z</dcterms:created>
  <dcterms:modified xsi:type="dcterms:W3CDTF">2023-01-03T18:32:02Z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E5CB9F350BCB4979B8E88C5644A5A3A7</vt:lpwstr>
  </property>
  <property fmtid="{D5CDD505-2E9C-101B-9397-08002B2CF9AE}" pid="3" name="KSOProductBuildVer">
    <vt:lpwstr>2052-11.1.0.12980</vt:lpwstr>
  </property>
</Properties>
</file>